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2 - Excel Impressionador/Primeiro Módulo de Exercícios/"/>
    </mc:Choice>
  </mc:AlternateContent>
  <xr:revisionPtr revIDLastSave="19" documentId="13_ncr:1_{8A4C2476-9729-4BDA-A9F0-9E0B78350688}" xr6:coauthVersionLast="47" xr6:coauthVersionMax="47" xr10:uidLastSave="{984FD9A2-85DD-4080-855F-BA1418951000}"/>
  <bookViews>
    <workbookView xWindow="-108" yWindow="-108" windowWidth="23256" windowHeight="12456" tabRatio="857" activeTab="2" xr2:uid="{FF770310-D00C-4311-BF74-A05F0601AF27}"/>
  </bookViews>
  <sheets>
    <sheet name="Comece Aqui" sheetId="5" r:id="rId1"/>
    <sheet name="Base de Dados" sheetId="1" r:id="rId2"/>
    <sheet name="Perguntas 1 a 24" sheetId="4" r:id="rId3"/>
    <sheet name="Controle Financeiro" sheetId="6" r:id="rId4"/>
    <sheet name="Perguntas 25 e 26 - Financeiro" sheetId="7" r:id="rId5"/>
    <sheet name="Base Vendas" sheetId="8" r:id="rId6"/>
    <sheet name="Perguntas 27 a 30 - Vendas" sheetId="9" r:id="rId7"/>
  </sheets>
  <definedNames>
    <definedName name="_xlnm._FilterDatabase" localSheetId="1" hidden="1">'Base de Dados'!$A$1:$F$3856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X16" i="6" l="1"/>
  <c r="MS16" i="6"/>
  <c r="MI16" i="6"/>
  <c r="MF16" i="6"/>
  <c r="MD16" i="6"/>
  <c r="MC16" i="6"/>
  <c r="MB16" i="6"/>
  <c r="LY16" i="6"/>
  <c r="LT16" i="6"/>
  <c r="LR16" i="6"/>
  <c r="LO16" i="6"/>
  <c r="LN16" i="6"/>
  <c r="LM16" i="6"/>
  <c r="LL16" i="6"/>
  <c r="LJ16" i="6"/>
  <c r="LH16" i="6"/>
  <c r="LF16" i="6"/>
  <c r="LE16" i="6"/>
  <c r="LA16" i="6"/>
  <c r="KZ16" i="6"/>
  <c r="KY16" i="6"/>
  <c r="KX16" i="6"/>
  <c r="KV16" i="6"/>
  <c r="KU16" i="6"/>
  <c r="KS16" i="6"/>
  <c r="KQ16" i="6"/>
  <c r="KP16" i="6"/>
  <c r="KL16" i="6"/>
  <c r="KJ16" i="6"/>
  <c r="KF16" i="6"/>
  <c r="KE16" i="6"/>
  <c r="KA16" i="6"/>
  <c r="JW16" i="6"/>
  <c r="JV16" i="6"/>
  <c r="JS16" i="6"/>
  <c r="JM16" i="6"/>
  <c r="JH16" i="6"/>
  <c r="JD16" i="6"/>
  <c r="JB16" i="6"/>
  <c r="IS16" i="6"/>
  <c r="IQ16" i="6"/>
  <c r="IN16" i="6"/>
  <c r="II16" i="6"/>
  <c r="IE16" i="6"/>
  <c r="IB16" i="6"/>
  <c r="HV16" i="6"/>
  <c r="HS16" i="6"/>
  <c r="HC16" i="6"/>
  <c r="GP16" i="6"/>
  <c r="GK16" i="6"/>
  <c r="FK16" i="6"/>
  <c r="FF16" i="6"/>
  <c r="FA16" i="6"/>
  <c r="EQ16" i="6"/>
  <c r="EH16" i="6"/>
  <c r="EC16" i="6"/>
  <c r="EB16" i="6"/>
  <c r="DW16" i="6"/>
  <c r="DU16" i="6"/>
  <c r="DH16" i="6"/>
  <c r="DC16" i="6"/>
  <c r="CY16" i="6"/>
  <c r="BY16" i="6"/>
  <c r="BO16" i="6"/>
  <c r="BA16" i="6"/>
  <c r="AX16" i="6"/>
  <c r="AJ16" i="6"/>
  <c r="AI16" i="6"/>
  <c r="AB16" i="6"/>
  <c r="X16" i="6"/>
  <c r="W16" i="6"/>
  <c r="U16" i="6"/>
  <c r="R16" i="6"/>
  <c r="N16" i="6"/>
  <c r="M16" i="6"/>
  <c r="H16" i="6"/>
  <c r="D16" i="6"/>
  <c r="MX15" i="6"/>
  <c r="MT15" i="6"/>
  <c r="MS15" i="6"/>
  <c r="MO15" i="6"/>
  <c r="MN15" i="6"/>
  <c r="MJ15" i="6"/>
  <c r="MI15" i="6"/>
  <c r="MF15" i="6"/>
  <c r="MD15" i="6"/>
  <c r="LZ15" i="6"/>
  <c r="LY15" i="6"/>
  <c r="LU15" i="6"/>
  <c r="LS15" i="6"/>
  <c r="LP15" i="6"/>
  <c r="LO15" i="6"/>
  <c r="LK15" i="6"/>
  <c r="LF15" i="6"/>
  <c r="LA15" i="6"/>
  <c r="KZ15" i="6"/>
  <c r="KY15" i="6"/>
  <c r="KW15" i="6"/>
  <c r="KV15" i="6"/>
  <c r="KU15" i="6"/>
  <c r="KT15" i="6"/>
  <c r="KS15" i="6"/>
  <c r="KR15" i="6"/>
  <c r="KQ15" i="6"/>
  <c r="MT14" i="6"/>
  <c r="MS14" i="6"/>
  <c r="MO14" i="6"/>
  <c r="MN14" i="6"/>
  <c r="MJ14" i="6"/>
  <c r="MI14" i="6"/>
  <c r="MH14" i="6"/>
  <c r="ME14" i="6"/>
  <c r="MD14" i="6"/>
  <c r="LY14" i="6"/>
  <c r="LW14" i="6"/>
  <c r="LV14" i="6"/>
  <c r="LU14" i="6"/>
  <c r="LT14" i="6"/>
  <c r="LP14" i="6"/>
  <c r="LO14" i="6"/>
  <c r="LK14" i="6"/>
  <c r="LJ14" i="6"/>
  <c r="LF14" i="6"/>
  <c r="LE14" i="6"/>
  <c r="LA14" i="6"/>
  <c r="KZ14" i="6"/>
  <c r="KV14" i="6"/>
  <c r="KU14" i="6"/>
  <c r="KS14" i="6"/>
  <c r="KR14" i="6"/>
  <c r="KL14" i="6"/>
  <c r="KK14" i="6"/>
  <c r="KG14" i="6"/>
  <c r="KB14" i="6"/>
  <c r="JT14" i="6"/>
  <c r="JR14" i="6"/>
  <c r="JQ14" i="6"/>
  <c r="JP14" i="6"/>
  <c r="JO14" i="6"/>
  <c r="JN14" i="6"/>
  <c r="JM14" i="6"/>
  <c r="JL14" i="6"/>
  <c r="JK14" i="6"/>
  <c r="JG14" i="6"/>
  <c r="JC14" i="6"/>
  <c r="JB14" i="6"/>
  <c r="IZ14" i="6"/>
  <c r="IX14" i="6"/>
  <c r="IW14" i="6"/>
  <c r="IV14" i="6"/>
  <c r="IU14" i="6"/>
  <c r="IS14" i="6"/>
  <c r="IR14" i="6"/>
  <c r="IO14" i="6"/>
  <c r="IM14" i="6"/>
  <c r="IG14" i="6"/>
  <c r="ID14" i="6"/>
  <c r="HR14" i="6"/>
  <c r="HP14" i="6"/>
  <c r="HN14" i="6"/>
  <c r="HL14" i="6"/>
  <c r="HK14" i="6"/>
  <c r="HJ14" i="6"/>
  <c r="HG14" i="6"/>
  <c r="HC14" i="6"/>
  <c r="HB14" i="6"/>
  <c r="HA14" i="6"/>
  <c r="GZ14" i="6"/>
  <c r="GY14" i="6"/>
  <c r="GT14" i="6"/>
  <c r="FZ14" i="6"/>
  <c r="FU14" i="6"/>
  <c r="FS14" i="6"/>
  <c r="FP14" i="6"/>
  <c r="FK14" i="6"/>
  <c r="FF14" i="6"/>
  <c r="FA14" i="6"/>
  <c r="EQ14" i="6"/>
  <c r="EG14" i="6"/>
  <c r="EB14" i="6"/>
  <c r="DW14" i="6"/>
  <c r="DM14" i="6"/>
  <c r="DH14" i="6"/>
  <c r="DC14" i="6"/>
  <c r="CX14" i="6"/>
  <c r="CS14" i="6"/>
  <c r="CN14" i="6"/>
  <c r="CI14" i="6"/>
  <c r="CD14" i="6"/>
  <c r="BY14" i="6"/>
  <c r="BT14" i="6"/>
  <c r="BM14" i="6"/>
  <c r="BJ14" i="6"/>
  <c r="AY14" i="6"/>
  <c r="AT14" i="6"/>
  <c r="AN14" i="6"/>
  <c r="U14" i="6"/>
  <c r="K14" i="6"/>
  <c r="MX13" i="6"/>
  <c r="MS13" i="6"/>
  <c r="MH13" i="6"/>
  <c r="MD13" i="6"/>
  <c r="LY13" i="6"/>
  <c r="LX13" i="6"/>
  <c r="LV13" i="6"/>
  <c r="LT13" i="6"/>
  <c r="LS13" i="6"/>
  <c r="LO13" i="6"/>
  <c r="LN13" i="6"/>
  <c r="LL13" i="6"/>
  <c r="LI13" i="6"/>
  <c r="LH13" i="6"/>
  <c r="LB13" i="6"/>
  <c r="LA13" i="6"/>
  <c r="KY13" i="6"/>
  <c r="KX13" i="6"/>
  <c r="KV13" i="6"/>
  <c r="KU13" i="6"/>
  <c r="KR13" i="6"/>
  <c r="KP13" i="6"/>
  <c r="KO13" i="6"/>
  <c r="KK13" i="6"/>
  <c r="KF13" i="6"/>
  <c r="KE13" i="6"/>
  <c r="KA13" i="6"/>
  <c r="JV13" i="6"/>
  <c r="JU13" i="6"/>
  <c r="JT13" i="6"/>
  <c r="JQ13" i="6"/>
  <c r="JM13" i="6"/>
  <c r="JL13" i="6"/>
  <c r="JK13" i="6"/>
  <c r="JH13" i="6"/>
  <c r="JG13" i="6"/>
  <c r="JF13" i="6"/>
  <c r="JE13" i="6"/>
  <c r="JB13" i="6"/>
  <c r="IW13" i="6"/>
  <c r="IR13" i="6"/>
  <c r="IM13" i="6"/>
  <c r="IF13" i="6"/>
  <c r="IE13" i="6"/>
  <c r="HY13" i="6"/>
  <c r="HX13" i="6"/>
  <c r="HT13" i="6"/>
  <c r="HD13" i="6"/>
  <c r="GR13" i="6"/>
  <c r="GO13" i="6"/>
  <c r="GH13" i="6"/>
  <c r="GE13" i="6"/>
  <c r="GC13" i="6"/>
  <c r="FY13" i="6"/>
  <c r="FV13" i="6"/>
  <c r="FU13" i="6"/>
  <c r="EG13" i="6"/>
  <c r="DW13" i="6"/>
  <c r="DR13" i="6"/>
  <c r="DM13" i="6"/>
  <c r="DH13" i="6"/>
  <c r="DC13" i="6"/>
  <c r="CZ13" i="6"/>
  <c r="CY13" i="6"/>
  <c r="CX13" i="6"/>
  <c r="CS13" i="6"/>
  <c r="CR13" i="6"/>
  <c r="BS13" i="6"/>
  <c r="BQ13" i="6"/>
  <c r="BG13" i="6"/>
  <c r="AW13" i="6"/>
  <c r="AI13" i="6"/>
  <c r="AG13" i="6"/>
  <c r="I13" i="6"/>
  <c r="E13" i="6"/>
  <c r="MX12" i="6"/>
  <c r="MT12" i="6"/>
  <c r="MS12" i="6"/>
  <c r="MO12" i="6"/>
  <c r="MN12" i="6"/>
  <c r="MM12" i="6"/>
  <c r="ML12" i="6"/>
  <c r="MJ12" i="6"/>
  <c r="MI12" i="6"/>
  <c r="MH12" i="6"/>
  <c r="MG12" i="6"/>
  <c r="MF12" i="6"/>
  <c r="ME12" i="6"/>
  <c r="MD12" i="6"/>
  <c r="MC12" i="6"/>
  <c r="MA12" i="6"/>
  <c r="LY12" i="6"/>
  <c r="LT12" i="6"/>
  <c r="LQ12" i="6"/>
  <c r="LO12" i="6"/>
  <c r="LM12" i="6"/>
  <c r="LJ12" i="6"/>
  <c r="LI12" i="6"/>
  <c r="LD12" i="6"/>
  <c r="LB12" i="6"/>
  <c r="LA12" i="6"/>
  <c r="KT12" i="6"/>
  <c r="KS12" i="6"/>
  <c r="KP12" i="6"/>
  <c r="KA12" i="6"/>
  <c r="JW12" i="6"/>
  <c r="JQ12" i="6"/>
  <c r="JG12" i="6"/>
  <c r="JF12" i="6"/>
  <c r="IO12" i="6"/>
  <c r="MO11" i="6"/>
  <c r="MK11" i="6"/>
  <c r="MJ11" i="6"/>
  <c r="MG11" i="6"/>
  <c r="ME11" i="6"/>
  <c r="LZ11" i="6"/>
  <c r="LY11" i="6"/>
  <c r="LU11" i="6"/>
  <c r="LT11" i="6"/>
  <c r="LS11" i="6"/>
  <c r="LP11" i="6"/>
  <c r="LO11" i="6"/>
  <c r="LM11" i="6"/>
  <c r="LL11" i="6"/>
  <c r="LJ11" i="6"/>
  <c r="LG11" i="6"/>
  <c r="LF11" i="6"/>
  <c r="LD11" i="6"/>
  <c r="LC11" i="6"/>
  <c r="LA11" i="6"/>
  <c r="KY11" i="6"/>
  <c r="KW11" i="6"/>
  <c r="KV11" i="6"/>
  <c r="KU11" i="6"/>
  <c r="KQ11" i="6"/>
  <c r="KP11" i="6"/>
  <c r="KN11" i="6"/>
  <c r="KL11" i="6"/>
  <c r="KK11" i="6"/>
  <c r="KF11" i="6"/>
  <c r="KB11" i="6"/>
  <c r="KA11" i="6"/>
  <c r="JW11" i="6"/>
  <c r="JU11" i="6"/>
  <c r="JR11" i="6"/>
  <c r="JO11" i="6"/>
  <c r="JN11" i="6"/>
  <c r="JM11" i="6"/>
  <c r="JC11" i="6"/>
  <c r="IS11" i="6"/>
  <c r="IR11" i="6"/>
  <c r="IN11" i="6"/>
  <c r="IM11" i="6"/>
  <c r="IL11" i="6"/>
  <c r="II11" i="6"/>
  <c r="IF11" i="6"/>
  <c r="ID11" i="6"/>
  <c r="IA11" i="6"/>
  <c r="HY11" i="6"/>
  <c r="HT11" i="6"/>
  <c r="HS11" i="6"/>
  <c r="HO11" i="6"/>
  <c r="HN11" i="6"/>
  <c r="HJ11" i="6"/>
  <c r="HI11" i="6"/>
  <c r="HE11" i="6"/>
  <c r="HD11" i="6"/>
  <c r="HB11" i="6"/>
  <c r="GZ11" i="6"/>
  <c r="GY11" i="6"/>
  <c r="GU11" i="6"/>
  <c r="GT11" i="6"/>
  <c r="GO11" i="6"/>
  <c r="GK11" i="6"/>
  <c r="GJ11" i="6"/>
  <c r="GE11" i="6"/>
  <c r="GB11" i="6"/>
  <c r="FX11" i="6"/>
  <c r="FU11" i="6"/>
  <c r="FL11" i="6"/>
  <c r="FK11" i="6"/>
  <c r="FF11" i="6"/>
  <c r="FA11" i="6"/>
  <c r="EQ11" i="6"/>
  <c r="EM11" i="6"/>
  <c r="EK11" i="6"/>
  <c r="EJ11" i="6"/>
  <c r="EI11" i="6"/>
  <c r="EH11" i="6"/>
  <c r="EG11" i="6"/>
  <c r="EF11" i="6"/>
  <c r="EE11" i="6"/>
  <c r="EB11" i="6"/>
  <c r="DW11" i="6"/>
  <c r="DR11" i="6"/>
  <c r="DM11" i="6"/>
  <c r="DJ11" i="6"/>
  <c r="DH11" i="6"/>
  <c r="DD11" i="6"/>
  <c r="DC11" i="6"/>
  <c r="CY11" i="6"/>
  <c r="CM11" i="6"/>
  <c r="BX11" i="6"/>
  <c r="BI11" i="6"/>
  <c r="BG11" i="6"/>
  <c r="BD11" i="6"/>
  <c r="BC11" i="6"/>
  <c r="AW11" i="6"/>
  <c r="AT11" i="6"/>
  <c r="AR11" i="6"/>
  <c r="AO11" i="6"/>
  <c r="AJ11" i="6"/>
  <c r="AE11" i="6"/>
  <c r="AB11" i="6"/>
  <c r="Y11" i="6"/>
  <c r="X11" i="6"/>
  <c r="U11" i="6"/>
  <c r="S11" i="6"/>
  <c r="R11" i="6"/>
  <c r="P11" i="6"/>
  <c r="O11" i="6"/>
  <c r="K11" i="6"/>
  <c r="H11" i="6"/>
  <c r="F11" i="6"/>
  <c r="D11" i="6"/>
  <c r="FA10" i="6"/>
  <c r="DR10" i="6"/>
  <c r="DC10" i="6"/>
  <c r="BH10" i="6"/>
  <c r="AH10" i="6"/>
  <c r="N10" i="6"/>
  <c r="MX9" i="6"/>
  <c r="MS9" i="6"/>
  <c r="MD9" i="6"/>
  <c r="KP9" i="6"/>
  <c r="KK9" i="6"/>
  <c r="JU9" i="6"/>
  <c r="JL9" i="6"/>
  <c r="JG9" i="6"/>
  <c r="JD9" i="6"/>
  <c r="JB9" i="6"/>
  <c r="IX9" i="6"/>
  <c r="IT9" i="6"/>
  <c r="HO9" i="6"/>
  <c r="GY9" i="6"/>
  <c r="GJ9" i="6"/>
  <c r="GH9" i="6"/>
  <c r="FZ9" i="6"/>
  <c r="FF9" i="6"/>
  <c r="DH9" i="6"/>
  <c r="DC9" i="6"/>
  <c r="CX9" i="6"/>
  <c r="CS9" i="6"/>
  <c r="CR9" i="6"/>
  <c r="BT9" i="6"/>
  <c r="BO9" i="6"/>
  <c r="BJ9" i="6"/>
  <c r="MX8" i="6"/>
  <c r="MS8" i="6"/>
  <c r="MN8" i="6"/>
  <c r="MM8" i="6"/>
  <c r="MI8" i="6"/>
  <c r="ME8" i="6"/>
  <c r="MD8" i="6"/>
  <c r="LY8" i="6"/>
  <c r="LT8" i="6"/>
  <c r="LO8" i="6"/>
  <c r="LN8" i="6"/>
  <c r="LM8" i="6"/>
  <c r="LJ8" i="6"/>
  <c r="LE8" i="6"/>
  <c r="LC8" i="6"/>
  <c r="KZ8" i="6"/>
  <c r="KU8" i="6"/>
  <c r="KT8" i="6"/>
  <c r="KR8" i="6"/>
  <c r="KP8" i="6"/>
  <c r="KK8" i="6"/>
  <c r="KF8" i="6"/>
  <c r="KA8" i="6"/>
  <c r="JY8" i="6"/>
  <c r="JV8" i="6"/>
  <c r="JT8" i="6"/>
  <c r="JQ8" i="6"/>
  <c r="JP8" i="6"/>
  <c r="JL8" i="6"/>
  <c r="MX7" i="6"/>
  <c r="MS7" i="6"/>
  <c r="MN7" i="6"/>
  <c r="MD7" i="6"/>
  <c r="MC7" i="6"/>
  <c r="LL7" i="6"/>
  <c r="LI7" i="6"/>
  <c r="LH7" i="6"/>
  <c r="KU7" i="6"/>
  <c r="KP7" i="6"/>
  <c r="KK7" i="6"/>
  <c r="KF7" i="6"/>
  <c r="KE7" i="6"/>
  <c r="KA7" i="6"/>
  <c r="JN7" i="6"/>
  <c r="JM7" i="6"/>
  <c r="JI7" i="6"/>
  <c r="JH7" i="6"/>
  <c r="JG7" i="6"/>
  <c r="JF7" i="6"/>
  <c r="JE7" i="6"/>
  <c r="JB7" i="6"/>
  <c r="IW7" i="6"/>
  <c r="IR7" i="6"/>
  <c r="IM7" i="6"/>
  <c r="II7" i="6"/>
  <c r="IH7" i="6"/>
  <c r="IG7" i="6"/>
  <c r="IF7" i="6"/>
  <c r="IE7" i="6"/>
  <c r="ID7" i="6"/>
  <c r="IC7" i="6"/>
  <c r="IB7" i="6"/>
  <c r="IA7" i="6"/>
  <c r="HZ7" i="6"/>
  <c r="HX7" i="6"/>
  <c r="HS7" i="6"/>
  <c r="HN7" i="6"/>
  <c r="HI7" i="6"/>
  <c r="HE7" i="6"/>
  <c r="HD7" i="6"/>
  <c r="GY7" i="6"/>
  <c r="GJ7" i="6"/>
  <c r="FP7" i="6"/>
  <c r="FF7" i="6"/>
  <c r="FA7" i="6"/>
  <c r="EL7" i="6"/>
  <c r="EG7" i="6"/>
  <c r="EF7" i="6"/>
  <c r="EE7" i="6"/>
  <c r="EB7" i="6"/>
  <c r="DW7" i="6"/>
  <c r="DR7" i="6"/>
  <c r="DM7" i="6"/>
  <c r="DJ7" i="6"/>
  <c r="DH7" i="6"/>
  <c r="DC7" i="6"/>
  <c r="CX7" i="6"/>
  <c r="CS7" i="6"/>
  <c r="CN7" i="6"/>
  <c r="CI7" i="6"/>
  <c r="CD7" i="6"/>
  <c r="CA7" i="6"/>
  <c r="BZ7" i="6"/>
  <c r="BY7" i="6"/>
  <c r="BW7" i="6"/>
  <c r="BV7" i="6"/>
  <c r="BT7" i="6"/>
  <c r="BS7" i="6"/>
  <c r="BO7" i="6"/>
  <c r="BK7" i="6"/>
  <c r="BJ7" i="6"/>
  <c r="BI7" i="6"/>
  <c r="BH7" i="6"/>
  <c r="BG7" i="6"/>
  <c r="BD7" i="6"/>
  <c r="BC7" i="6"/>
  <c r="BB7" i="6"/>
  <c r="BA7" i="6"/>
  <c r="AY7" i="6"/>
  <c r="AX7" i="6"/>
  <c r="AW7" i="6"/>
  <c r="AV7" i="6"/>
  <c r="AT7" i="6"/>
  <c r="AS7" i="6"/>
  <c r="AR7" i="6"/>
  <c r="AQ7" i="6"/>
  <c r="AN7" i="6"/>
  <c r="AM7" i="6"/>
  <c r="AL7" i="6"/>
  <c r="AJ7" i="6"/>
  <c r="AH7" i="6"/>
  <c r="AD7" i="6"/>
  <c r="AC7" i="6"/>
  <c r="AB7" i="6"/>
  <c r="Z7" i="6"/>
  <c r="Y7" i="6"/>
  <c r="X7" i="6"/>
  <c r="W7" i="6"/>
  <c r="U7" i="6"/>
  <c r="T7" i="6"/>
  <c r="S7" i="6"/>
  <c r="R7" i="6"/>
  <c r="P7" i="6"/>
  <c r="O7" i="6"/>
  <c r="N7" i="6"/>
  <c r="M7" i="6"/>
  <c r="K7" i="6"/>
  <c r="J7" i="6"/>
  <c r="I7" i="6"/>
  <c r="H7" i="6"/>
  <c r="E7" i="6"/>
  <c r="D7" i="6"/>
  <c r="GO6" i="6"/>
  <c r="CL6" i="6"/>
  <c r="CC6" i="6"/>
  <c r="CA6" i="6"/>
  <c r="BW6" i="6"/>
  <c r="AD6" i="6"/>
  <c r="E6" i="6"/>
  <c r="JW4" i="6"/>
  <c r="IB3" i="6"/>
  <c r="GL3" i="6"/>
  <c r="FX3" i="6"/>
  <c r="FT3" i="6"/>
  <c r="FO3" i="6"/>
  <c r="FJ3" i="6"/>
  <c r="EJ3" i="6"/>
  <c r="EH3" i="6"/>
  <c r="DL3" i="6"/>
  <c r="BN3" i="6"/>
  <c r="BD3" i="6"/>
  <c r="P3" i="6"/>
  <c r="F3" i="6"/>
  <c r="D3" i="6"/>
</calcChain>
</file>

<file path=xl/sharedStrings.xml><?xml version="1.0" encoding="utf-8"?>
<sst xmlns="http://schemas.openxmlformats.org/spreadsheetml/2006/main" count="18471" uniqueCount="7506">
  <si>
    <t>Descrição</t>
  </si>
  <si>
    <t>Código</t>
  </si>
  <si>
    <t>Origem</t>
  </si>
  <si>
    <t>Data de Validade</t>
  </si>
  <si>
    <t>Custo de Produção</t>
  </si>
  <si>
    <t>País de Destino</t>
  </si>
  <si>
    <t>MA</t>
  </si>
  <si>
    <t>Holanda</t>
  </si>
  <si>
    <t>AL</t>
  </si>
  <si>
    <t>Austrália</t>
  </si>
  <si>
    <t>GO</t>
  </si>
  <si>
    <t>Panamá</t>
  </si>
  <si>
    <t>RJ</t>
  </si>
  <si>
    <t>SP</t>
  </si>
  <si>
    <t>Espanha</t>
  </si>
  <si>
    <t>ES</t>
  </si>
  <si>
    <t>MG</t>
  </si>
  <si>
    <t>H445H467</t>
  </si>
  <si>
    <t>H484H675</t>
  </si>
  <si>
    <t>H485H921</t>
  </si>
  <si>
    <t>H298P268</t>
  </si>
  <si>
    <t>P577H891</t>
  </si>
  <si>
    <t>P469P428</t>
  </si>
  <si>
    <t>Estado</t>
  </si>
  <si>
    <t>Região</t>
  </si>
  <si>
    <t>Nordeste</t>
  </si>
  <si>
    <t>Sudeste</t>
  </si>
  <si>
    <t>Centro-Oeste</t>
  </si>
  <si>
    <t>Na Base 1 existem códigos que aparecem mais do que uma vez na lista. Qual é o número máximo de aparições de um mesmo código na lista?</t>
  </si>
  <si>
    <t>Monte um quadro resumo com o custo total de produção levando em consideração a Região de Origem e o País de Destino.</t>
  </si>
  <si>
    <t>Norte</t>
  </si>
  <si>
    <t>Para qual país irão mais produtos em quantidade de produtos? E em valor?</t>
  </si>
  <si>
    <t>Quantidade</t>
  </si>
  <si>
    <t>Valor</t>
  </si>
  <si>
    <t>Monte uma tabela com os TOP 5 produtos com maior Custo de Produção. Complemente com as demais informações pedidas.</t>
  </si>
  <si>
    <t>TOP 5</t>
  </si>
  <si>
    <t>Formate a base de dados, aplicando formatação de moeda e de data abreviada nas colunas que se adequam. Ajuste também a largura das colunas e as cores das células: o preenchimento da primeira linha deve ser azul, o preenchimento das demais linhas será cinza e a cor da fonte de todas as linhas será preta. Use os tons das células abaixo:</t>
  </si>
  <si>
    <t>Fonte</t>
  </si>
  <si>
    <t>O que é necessário para adicionar uma segmentação de dados nessa base de dados sem o uso de tabela dinâmica?</t>
  </si>
  <si>
    <t>Formate a base como tabela, sem perder a formatação aplicada no exercício dois.</t>
  </si>
  <si>
    <t>Separe as informações da base, deixando cada campo em uma coluna. Oculte as linhas de grade da planilha</t>
  </si>
  <si>
    <t>Adicione uma formatação condicional de semáforo, colocando sinal vermelho quando custo de produção for maior que R$100.000, sinal amarelo com custo entre R$50.000 e R$100.000 e sinal verde quando for menor que R$50.000</t>
  </si>
  <si>
    <t>Preencha as células abaixo com o o somatório, média, contagem, valor máximo e mínimo da coluna de custo de produção. Esses valores precisam ser recalculados automaticamente quando os valores da base forem alterados</t>
  </si>
  <si>
    <t>Somatório</t>
  </si>
  <si>
    <t>Média</t>
  </si>
  <si>
    <t>Contagem</t>
  </si>
  <si>
    <t>Máximo</t>
  </si>
  <si>
    <t>Mínimo</t>
  </si>
  <si>
    <t>Agora preencha o resumo abaixo com as mesmas informações do exercício anterior, mas de forma que os valores sejam atualizados quando os filtros aplicados na base de dados forem alterados.</t>
  </si>
  <si>
    <t>Crie um filtro na base de dados e ordene a base de acordo com a data de validade (do mais antigo para o mais novo)</t>
  </si>
  <si>
    <t>Utilizando a mesma estrutura do exercício anterior, preencha a tabela abaixo considerando apenas as linhas com origem RJ. É necessária alguma alteração na fórmula?</t>
  </si>
  <si>
    <t>Utilizando a mesma estrutura do exercício anterior, preencha a tabela abaixo considerando apenas as linhas com custo maior que R$70.000.</t>
  </si>
  <si>
    <t>Utilizando a mesma estrutura do exercício anterior, preencha a tabela abaixo considerando apenas as linhas com data de validade entre 2025 e 2027</t>
  </si>
  <si>
    <t>Pinte o preenchimento das células da coluna País de Destino. A cor da célula deve mudar automaticamente quando o País for alterado. Cada país terá uma cor específica conforme abaixo:</t>
  </si>
  <si>
    <t>Crie na base de dados uma coluna com a chave do produto. Essa chave será a junção do código do produto, seu nome e estado de origem no seguinte formato: nome-código/origem. Por exemplo, o produto de nome Nocogifo, código P931H285 e origem MA terá a chave Nocogifo-P931H285/MA</t>
  </si>
  <si>
    <t>Impeça que seja inserido qualquer produto com data de validade do ano 2023 ou menor. Ao tentar inserir essa data de validade, a planilha deverá exibir a seguinte mensagem: "ATENÇÃO! Só são permitidos produtos com data de validade a partir do ano de 2024."</t>
  </si>
  <si>
    <t>Crie uma coluna na base de dados com as Regiões de Origem de cada produto de acordo com os Estados de Origem.</t>
  </si>
  <si>
    <t>Conceitos Introdutórios</t>
  </si>
  <si>
    <t>Atalhos</t>
  </si>
  <si>
    <t>Formatação</t>
  </si>
  <si>
    <t>Funções Básicas</t>
  </si>
  <si>
    <t>Classificar e Filtrar</t>
  </si>
  <si>
    <t>Ferramentas de Dados</t>
  </si>
  <si>
    <t>Funções Mercado de Trabalho.</t>
  </si>
  <si>
    <t>Sugiro fortemente que assista todas as aulas dos módulos acima antes de responder as questões a seguir.</t>
  </si>
  <si>
    <t>H3643212</t>
  </si>
  <si>
    <t>P6545323</t>
  </si>
  <si>
    <t>Qual a descrição, origem e data de validade dos 8 códigos abaixo? Não faça qualquer alteração na base de dados para responder essa pergunta. Caso algum código não seja encontrado, exibir a mensagem "não encontrado".</t>
  </si>
  <si>
    <t>Crie uma coluna na base de dados com a urgência de envio dos produtos. Produtos com validade até 31/12/2025 e valor acima de R$50.000,00 terão o valor "Urgente e Caro". Produtos com validade até 31/12/2025 e valor abaixo ou igual a R$50.000,00 terão o valor "Urgente". Produtos com validade entre 2026 e 2028 e custo acima de R$50.000 terão o valor "Pendente e caro". Produtos com validade entre 2026 e 2028 e custo abaixo ou igual a R$50.000 terão o valor "Pendente". Produtos com validade a partir de 2029 terão o valor "Não prioritário" independente de seu custo.</t>
  </si>
  <si>
    <t>Após responder todas as questões, assista as demais aulas desse módulo para acompanhar a correção de cada pergunta.</t>
  </si>
  <si>
    <t>Preste atenção nos enunciados. Entendender as questões já faz parte do exercício, da mesma forma que entender as questões em um processo seletivo e as demandas do seu chefe é uma forma de avaliar seu trabalho e conhecimento de Excel.</t>
  </si>
  <si>
    <t>O objetivo desses exercícios é apenas desenvolver seu conhecimento e prática com as ferramentas e fórmulas do Excel aprendidas até agora. Você não receberá uma nota (como se fosse uma prova de colégio) e tampouco o certificado do curso depende dessas questões.</t>
  </si>
  <si>
    <t>•</t>
  </si>
  <si>
    <t>Descrição,Código,Origem,Data de Validade,Custo de Produção,País de Destino</t>
  </si>
  <si>
    <t>Nocogifo,P931H285,MA,47096,83361,Holanda</t>
  </si>
  <si>
    <t>Vufimago,P259H563,AL,47315,79199,Austrália</t>
  </si>
  <si>
    <t>Pufitutidu,P277P698,GO,47729,109438,Panamá</t>
  </si>
  <si>
    <t>Naneto,H339P955,RJ,45583,81898,Panamá</t>
  </si>
  <si>
    <t>Mivoto,H633H453,SP,47079,35103,Espanha</t>
  </si>
  <si>
    <t>Cupute,P896P117,SP,46098,78039,Panamá</t>
  </si>
  <si>
    <t>Tepitamuce,H363H622,MA,45619,84253,Holanda</t>
  </si>
  <si>
    <t>Povedefu,P383H632,MA,46759,49685,Espanha</t>
  </si>
  <si>
    <t>Teputada,H119H147,SP,45452,37411,Austrália</t>
  </si>
  <si>
    <t>Padane,H981H522,ES,46950,60110,Holanda</t>
  </si>
  <si>
    <t>Patefore,H535H254,AL,46415,69179,Holanda</t>
  </si>
  <si>
    <t>Tupigama,P652H258,RJ,46631,37770,Austrália</t>
  </si>
  <si>
    <t>Vepica,P158H358,SP,45591,57949,Panamá</t>
  </si>
  <si>
    <t>Naromu,P477H432,MG,47433,26424,Austrália</t>
  </si>
  <si>
    <t>Refiguli,P613P712,RJ,47177,46946,Austrália</t>
  </si>
  <si>
    <t>Dapipu,H793H366,MA,47162,112629,Holanda</t>
  </si>
  <si>
    <t>Cagetido,H826H694,MG,47616,64518,Austrália</t>
  </si>
  <si>
    <t>Renapanu,P774H536,MA,45902,74912,Panamá</t>
  </si>
  <si>
    <t>Pitupo,H168P867,RJ,47757,87404,Austrália</t>
  </si>
  <si>
    <t>Nocogifo,P953P965,RJ,46418,24900,Espanha</t>
  </si>
  <si>
    <t>Momofafe,P332H766,GO,45943,26833,Panamá</t>
  </si>
  <si>
    <t>Vudarufime,P698H553,RJ,46681,29749,Panamá</t>
  </si>
  <si>
    <t>Tidatipu,P428P482,MA,45636,38140,Holanda</t>
  </si>
  <si>
    <t>Pularimudi,P153P691,RJ,46368,48480,Panamá</t>
  </si>
  <si>
    <t>Pocuro,P653H788,MA,47361,56019,Panamá</t>
  </si>
  <si>
    <t>Pecepari,H552H997,SP,47290,67070,Holanda</t>
  </si>
  <si>
    <t>Dufudoru,P128H953,MA,46894,77933,Holanda</t>
  </si>
  <si>
    <t>Medanolu,P528H535,MG,46888,100153,Holanda</t>
  </si>
  <si>
    <t>Lofarupopo,P649P794,ES,47259,84349,Holanda</t>
  </si>
  <si>
    <t>Lofofupopa,P994H295,GO,47091,110407,Panamá</t>
  </si>
  <si>
    <t>Pogemuca,P444P639,MA,47580,59586,Holanda</t>
  </si>
  <si>
    <t>Tacopeme,H562H946,AL,45550,83359,Holanda</t>
  </si>
  <si>
    <t>Mucivire,P111P392,ES,46943,97343,Espanha</t>
  </si>
  <si>
    <t>Femute,H374P277,MG,45790,78834,Holanda</t>
  </si>
  <si>
    <t>Velididigu,H313H311,MA,45859,29433,Holanda</t>
  </si>
  <si>
    <t>Palata,H445H963,MA,46819,40679,Holanda</t>
  </si>
  <si>
    <t>Vilafa,P279H711,RJ,46601,23558,Panamá</t>
  </si>
  <si>
    <t>Vavude,P949H129,MA,46343,40034,Holanda</t>
  </si>
  <si>
    <t>Pafume,P572P459,RJ,47475,37506,Austrália</t>
  </si>
  <si>
    <t>Rupuvapatu,P848P285,ES,47763,118176,Espanha</t>
  </si>
  <si>
    <t>Vopupopi,P648P328,GO,46323,37450,Austrália</t>
  </si>
  <si>
    <t>Todudepafa,H473H937,MA,46120,76143,Austrália</t>
  </si>
  <si>
    <t>Numiru,P997H849,MA,45912,29931,Espanha</t>
  </si>
  <si>
    <t>Nudanefeca,H422P166,RJ,46960,71919,Holanda</t>
  </si>
  <si>
    <t>Letuvima,P982H142,AL,45876,82037,Panamá</t>
  </si>
  <si>
    <t>Domefiti,H135H671,MA,45736,43773,Espanha</t>
  </si>
  <si>
    <t>Tivorope,P799H963,ES,47362,82039,Espanha</t>
  </si>
  <si>
    <t>Maratu,P133P955,SP,46176,39517,Panamá</t>
  </si>
  <si>
    <t>Topefaru,P265H699,SP,47430,37991,Panamá</t>
  </si>
  <si>
    <t>Futurupa,H457P386,AL,47513,75897,Panamá</t>
  </si>
  <si>
    <t>Tuputupupa,H355P394,AL,47313,107124,Austrália</t>
  </si>
  <si>
    <t>Rulupali,P436H682,AL,46753,117823,Espanha</t>
  </si>
  <si>
    <t>Fevupanu,P173H123,MG,45648,53658,Panamá</t>
  </si>
  <si>
    <t>Dateradido,P262H611,ES,46450,28861,Panamá</t>
  </si>
  <si>
    <t>Fagiru,P918H577,GO,47235,51841,Austrália</t>
  </si>
  <si>
    <t>Cucutimupa,H769H593,MA,47288,116653,Holanda</t>
  </si>
  <si>
    <t>Dedarunage,H897H766,GO,47007,112363,Panamá</t>
  </si>
  <si>
    <t>Veturapupa,P899H183,MG,45573,80058,Austrália</t>
  </si>
  <si>
    <t>Lupomupoti,H431H711,ES,45840,94598,Austrália</t>
  </si>
  <si>
    <t>Mupivunepu,P827P836,AL,46746,94165,Austrália</t>
  </si>
  <si>
    <t>Temufiru,P956P793,GO,47673,85021,Holanda</t>
  </si>
  <si>
    <t>Pacufodu,P332P758,ES,47655,113134,Panamá</t>
  </si>
  <si>
    <t>Tivupi,P749H635,MG,47553,81573,Holanda</t>
  </si>
  <si>
    <t>Tilotinu,H812P623,RJ,46088,45065,Panamá</t>
  </si>
  <si>
    <t>Fogecemido,P835H347,ES,47251,114088,Holanda</t>
  </si>
  <si>
    <t>Vopufotopa,H798P598,GO,47494,67650,Panamá</t>
  </si>
  <si>
    <t>Rituta,H953P941,ES,47504,103021,Espanha</t>
  </si>
  <si>
    <t>Pacute,P152P294,MA,47116,49828,Holanda</t>
  </si>
  <si>
    <t>Muriroti,P617P337,MG,47686,34486,Holanda</t>
  </si>
  <si>
    <t>Cutarigu,H265P789,GO,46180,68341,Holanda</t>
  </si>
  <si>
    <t>Mopadu,H472H571,GO,47783,109408,Espanha</t>
  </si>
  <si>
    <t>Genupulu,H579H445,RJ,45839,22926,Holanda</t>
  </si>
  <si>
    <t>Tilucenofe,P658H995,ES,46187,37337,Austrália</t>
  </si>
  <si>
    <t>Mecedu,H887P318,GO,47657,65303,Panamá</t>
  </si>
  <si>
    <t>Fomapoto,H846P798,MG,46254,80537,Espanha</t>
  </si>
  <si>
    <t>Moleva,P462H584,AL,46210,65573,Holanda</t>
  </si>
  <si>
    <t>Roracugi,H489P126,AL,47666,36950,Espanha</t>
  </si>
  <si>
    <t>Fogaroru,P622H432,SP,46938,78852,Espanha</t>
  </si>
  <si>
    <t>Pagoputere,H736H814,MA,45491,85701,Austrália</t>
  </si>
  <si>
    <t>Napulu,P953P924,AL,47807,29322,Panamá</t>
  </si>
  <si>
    <t>Ronilufe,H662H357,RJ,46370,92053,Holanda</t>
  </si>
  <si>
    <t>Tedaledogi,H897P637,GO,47317,113998,Espanha</t>
  </si>
  <si>
    <t>Rudupe,H755P675,AL,47081,114993,Austrália</t>
  </si>
  <si>
    <t>Ruraro,H993P899,GO,47546,25364,Panamá</t>
  </si>
  <si>
    <t>Rivepatide,H231H691,AL,46975,49882,Holanda</t>
  </si>
  <si>
    <t>Gurolicale,H985H459,MG,45445,105592,Espanha</t>
  </si>
  <si>
    <t>Gotota,P228H795,SP,47421,20586,Holanda</t>
  </si>
  <si>
    <t>Midafigu,P489H423,MA,47227,84236,Espanha</t>
  </si>
  <si>
    <t>Gutipo,H851P697,SP,46601,80512,Austrália</t>
  </si>
  <si>
    <t>Gafaculela,P347P286,GO,47527,38926,Austrália</t>
  </si>
  <si>
    <t>Picade,P143H116,SP,45808,73089,Austrália</t>
  </si>
  <si>
    <t>Lotuni,H512H418,SP,47058,94856,Espanha</t>
  </si>
  <si>
    <t>Rupili,P162H328,ES,45671,94461,Panamá</t>
  </si>
  <si>
    <t>Ruderi,P815P956,RJ,45850,79237,Panamá</t>
  </si>
  <si>
    <t>Camecigupe,H298H795,MG,45976,79228,Holanda</t>
  </si>
  <si>
    <t>Napolo,P175H793,AL,46732,37882,Holanda</t>
  </si>
  <si>
    <t>Lapuroci,H856P624,SP,46889,109477,Espanha</t>
  </si>
  <si>
    <t>Donefa,P968H689,MA,47321,105052,Austrália</t>
  </si>
  <si>
    <t>Tupiga,H634H756,RJ,46990,114518,Espanha</t>
  </si>
  <si>
    <t>Lomeloro,P692P589,ES,46565,111992,Holanda</t>
  </si>
  <si>
    <t>Gademi,P782P382,MG,46251,99102,Austrália</t>
  </si>
  <si>
    <t>Dapufu,H528H692,ES,46295,42833,Panamá</t>
  </si>
  <si>
    <t>Comenalu,P135P461,MA,45875,45754,Holanda</t>
  </si>
  <si>
    <t>Duputi,P964H413,ES,47558,87220,Austrália</t>
  </si>
  <si>
    <t>Pilurotu,H383P883,GO,46332,75561,Austrália</t>
  </si>
  <si>
    <t>Pipapo,H286H897,MG,46927,99466,Panamá</t>
  </si>
  <si>
    <t>Lucaturene,H243H839,AL,45538,98907,Espanha</t>
  </si>
  <si>
    <t>Poputa,P347H837,MA,47818,60007,Espanha</t>
  </si>
  <si>
    <t>Nimiridapi,H485H125,SP,45591,45223,Espanha</t>
  </si>
  <si>
    <t>Faluru,P612H154,MG,46174,58896,Espanha</t>
  </si>
  <si>
    <t>Lonara,P123H191,MA,46797,65099,Holanda</t>
  </si>
  <si>
    <t>Patide,P814P498,GO,45945,104330,Austrália</t>
  </si>
  <si>
    <t>Tomacuropo,P291H883,GO,45804,66094,Austrália</t>
  </si>
  <si>
    <t>Tirapari,P535P863,ES,46636,99170,Panamá</t>
  </si>
  <si>
    <t>Mifimupo,P892H365,MG,45919,112547,Panamá</t>
  </si>
  <si>
    <t>Raliru,H515P175,ES,45425,80281,Panamá</t>
  </si>
  <si>
    <t>Copope,H167H181,AL,47681,77620,Holanda</t>
  </si>
  <si>
    <t>Cidipe,H319H319,SP,46234,90697,Austrália</t>
  </si>
  <si>
    <t>Pomugafa,P542H664,SP,46257,100077,Holanda</t>
  </si>
  <si>
    <t>Lodiradopo,P753H347,SP,47512,88359,Holanda</t>
  </si>
  <si>
    <t>Venoro,H797H836,AL,46273,58022,Holanda</t>
  </si>
  <si>
    <t>Napido,P173H555,MA,45881,54264,Panamá</t>
  </si>
  <si>
    <t>Ralipa,P821H722,ES,46813,76039,Espanha</t>
  </si>
  <si>
    <t>Vifefififi,P142H654,MG,45921,105669,Austrália</t>
  </si>
  <si>
    <t>Pifotugu,H291P247,SP,45807,61212,Panamá</t>
  </si>
  <si>
    <t>Pepilanuga,P535P445,MA,47398,114117,Espanha</t>
  </si>
  <si>
    <t>Papefe,P739H335,AL,47801,39961,Austrália</t>
  </si>
  <si>
    <t>Rudapope,P233H124,RJ,47666,63715,Panamá</t>
  </si>
  <si>
    <t>Potepara,H169P189,GO,45478,117394,Holanda</t>
  </si>
  <si>
    <t>Pararupu,P352H717,MA,47682,46210,Holanda</t>
  </si>
  <si>
    <t>Pigera,P458P123,RJ,46193,60366,Espanha</t>
  </si>
  <si>
    <t>Pupotedu,P786H638,MA,45946,75232,Espanha</t>
  </si>
  <si>
    <t>Vaciduvotu,H669P474,RJ,47367,98973,Austrália</t>
  </si>
  <si>
    <t>Ciroletapa,H275H981,MG,47132,34125,Panamá</t>
  </si>
  <si>
    <t>Ritima,H561P866,AL,47190,81198,Holanda</t>
  </si>
  <si>
    <t>Runite,P342H318,MA,46281,102970,Panamá</t>
  </si>
  <si>
    <t>Poruritile,P261P484,AL,47532,29954,Panamá</t>
  </si>
  <si>
    <t>Mepilevano,H845H617,GO,46321,103438,Holanda</t>
  </si>
  <si>
    <t>Ganice,H673P571,SP,46443,84280,Holanda</t>
  </si>
  <si>
    <t>Titucine,P537P838,GO,45862,99703,Austrália</t>
  </si>
  <si>
    <t>Pepeti,P435P595,ES,47254,33396,Austrália</t>
  </si>
  <si>
    <t>Ritolu,H664H592,MA,45943,22412,Austrália</t>
  </si>
  <si>
    <t>Notilopeto,H667P322,MA,46032,84156,Panamá</t>
  </si>
  <si>
    <t>Mocuvu,P646H464,MG,47710,25065,Austrália</t>
  </si>
  <si>
    <t>Fepurafi,H955H397,RJ,46179,38875,Holanda</t>
  </si>
  <si>
    <t>Fudotemi,P753H951,RJ,45661,65948,Holanda</t>
  </si>
  <si>
    <t>Gofolo,P838P854,ES,47476,39632,Espanha</t>
  </si>
  <si>
    <t>Palulato,P751P577,MA,45511,98401,Panamá</t>
  </si>
  <si>
    <t>Gofela,P126H935,MA,47760,34657,Espanha</t>
  </si>
  <si>
    <t>Lifirupuci,H314H331,MA,45701,106268,Holanda</t>
  </si>
  <si>
    <t>Papera,P538P138,MG,47211,108201,Panamá</t>
  </si>
  <si>
    <t>Rodumi,H899H329,MG,46891,65859,Austrália</t>
  </si>
  <si>
    <t>Polapu,H324P972,MA,46377,101734,Austrália</t>
  </si>
  <si>
    <t>Teduge,P638H218,AL,45597,92135,Panamá</t>
  </si>
  <si>
    <t>Minuvete,H481H884,GO,47511,36593,Espanha</t>
  </si>
  <si>
    <t>Padode,H155H847,SP,46855,92297,Austrália</t>
  </si>
  <si>
    <t>Vevefi,P111P925,GO,47336,46465,Holanda</t>
  </si>
  <si>
    <t>Radivevu,P967P371,GO,46785,47820,Austrália</t>
  </si>
  <si>
    <t>Darulitu,P743H539,RJ,47174,38722,Holanda</t>
  </si>
  <si>
    <t>Pepora,P393H894,ES,46048,85086,Holanda</t>
  </si>
  <si>
    <t>Pugagotira,P716H289,MA,47218,50394,Holanda</t>
  </si>
  <si>
    <t>Logome,H566H869,SP,47101,91778,Holanda</t>
  </si>
  <si>
    <t>Rutapepoli,H788P443,ES,46181,42080,Espanha</t>
  </si>
  <si>
    <t>Notavera,P888H938,AL,45867,46945,Holanda</t>
  </si>
  <si>
    <t>Devadetu,H865P725,AL,46754,52768,Austrália</t>
  </si>
  <si>
    <t>Renepamere,H652H711,AL,46585,21677,Holanda</t>
  </si>
  <si>
    <t>Picamu,H536H244,MA,47675,103971,Holanda</t>
  </si>
  <si>
    <t>Mipivopofi,H991H184,ES,47292,68759,Austrália</t>
  </si>
  <si>
    <t>Pemapa,P882P415,SP,45835,21108,Holanda</t>
  </si>
  <si>
    <t>Povipi,H915P173,MA,45537,33764,Panamá</t>
  </si>
  <si>
    <t>Vegotapupe,H222P521,RJ,46115,88238,Espanha</t>
  </si>
  <si>
    <t>Pirefa,P887H631,GO,47172,27702,Holanda</t>
  </si>
  <si>
    <t>Datopepe,P739H348,ES,45496,90043,Panamá</t>
  </si>
  <si>
    <t>Lefufu,P116H918,MA,47251,31762,Panamá</t>
  </si>
  <si>
    <t>Vumicida,P251H191,GO,47378,63006,Panamá</t>
  </si>
  <si>
    <t>Ponegifape,P962P938,AL,46984,30898,Espanha</t>
  </si>
  <si>
    <t>Gupivodare,P776P514,MA,46508,44748,Holanda</t>
  </si>
  <si>
    <t>Perupinace,P263P296,ES,46272,70626,Holanda</t>
  </si>
  <si>
    <t>Purevacuve,H331H332,RJ,46424,105243,Holanda</t>
  </si>
  <si>
    <t>Metena,P776P684,GO,47077,49919,Holanda</t>
  </si>
  <si>
    <t>Papidimipe,H242H241,RJ,45601,83213,Holanda</t>
  </si>
  <si>
    <t>Lipiripo,P314P454,SP,45540,57522,Holanda</t>
  </si>
  <si>
    <t>Depagimera,P571H459,ES,46410,22330,Austrália</t>
  </si>
  <si>
    <t>Pepigefuro,H861H979,MA,47431,112749,Holanda</t>
  </si>
  <si>
    <t>Palarafura,P179H341,GO,46267,93442,Austrália</t>
  </si>
  <si>
    <t>Puripale,P635H863,RJ,46501,60877,Holanda</t>
  </si>
  <si>
    <t>Ruponi,H915P599,SP,45529,50596,Espanha</t>
  </si>
  <si>
    <t>Ripavedofe,H137H699,ES,46751,94759,Austrália</t>
  </si>
  <si>
    <t>Doperugeca,H983P292,MG,46925,73279,Espanha</t>
  </si>
  <si>
    <t>Roguvutaro,P186H675,SP,47348,76728,Espanha</t>
  </si>
  <si>
    <t>Pepinepu,P299H714,MG,47368,74223,Austrália</t>
  </si>
  <si>
    <t>Cirati,P132P126,AL,47201,30342,Espanha</t>
  </si>
  <si>
    <t>Metigapa,H376H488,MA,45862,34402,Espanha</t>
  </si>
  <si>
    <t>Litavolu,H873P158,SP,46403,78178,Holanda</t>
  </si>
  <si>
    <t>Feturo,H218P333,SP,47549,70533,Espanha</t>
  </si>
  <si>
    <t>Rupina,H868H654,GO,46495,25703,Austrália</t>
  </si>
  <si>
    <t>Rarulutapu,P484H971,RJ,47555,88055,Holanda</t>
  </si>
  <si>
    <t>Mecade,P582P142,AL,45887,52565,Holanda</t>
  </si>
  <si>
    <t>Raleru,H876H716,SP,45512,70576,Espanha</t>
  </si>
  <si>
    <t>Rirepi,P732P211,RJ,46118,96097,Panamá</t>
  </si>
  <si>
    <t>Totoratoti,H136P937,MG,46452,89760,Panamá</t>
  </si>
  <si>
    <t>Cevorutupe,H581H944,SP,45620,39450,Espanha</t>
  </si>
  <si>
    <t>Mapano,H868H947,MG,45782,116745,Espanha</t>
  </si>
  <si>
    <t>Pafomurule,P451H522,MA,47128,74946,Espanha</t>
  </si>
  <si>
    <t>Marofacavo,H813H463,MA,47700,56824,Austrália</t>
  </si>
  <si>
    <t>Fapuvi,H878P295,GO,46838,67075,Panamá</t>
  </si>
  <si>
    <t>Tupipa,H578H231,MA,46319,87405,Panamá</t>
  </si>
  <si>
    <t>Digato,H385P191,GO,47229,89794,Panamá</t>
  </si>
  <si>
    <t>Rapurefopu,P847P267,SP,47442,74603,Holanda</t>
  </si>
  <si>
    <t>Namine,H694P135,SP,46160,90585,Holanda</t>
  </si>
  <si>
    <t>Parotuvine,H266P413,RJ,46821,28359,Austrália</t>
  </si>
  <si>
    <t>Remafafopo,H929P163,AL,47765,66459,Holanda</t>
  </si>
  <si>
    <t>Gipuri,P461H612,ES,47822,50344,Austrália</t>
  </si>
  <si>
    <t>Popara,H156P839,ES,45693,95102,Austrália</t>
  </si>
  <si>
    <t>Conopenugo,H126P674,MA,46977,55179,Panamá</t>
  </si>
  <si>
    <t>Pigedicapi,H817P737,RJ,47069,54867,Espanha</t>
  </si>
  <si>
    <t>Puranacu,H116P327,SP,47351,44466,Panamá</t>
  </si>
  <si>
    <t>Purapo,P798H132,MA,45963,20256,Panamá</t>
  </si>
  <si>
    <t>Tomipupuvo,H848P245,SP,45956,20308,Holanda</t>
  </si>
  <si>
    <t>Rupatoramu,H161P797,ES,46385,70557,Austrália</t>
  </si>
  <si>
    <t>Racefevi,H446P233,ES,47712,29840,Espanha</t>
  </si>
  <si>
    <t>Meteti,P537P862,ES,46501,39565,Holanda</t>
  </si>
  <si>
    <t>Fetotu,H696H648,MG,45951,101413,Austrália</t>
  </si>
  <si>
    <t>Tecotitire,P768P732,MA,47502,21655,Austrália</t>
  </si>
  <si>
    <t>Ropuritono,P526P262,GO,45733,26740,Espanha</t>
  </si>
  <si>
    <t>Docudo,H497H747,AL,47056,113563,Espanha</t>
  </si>
  <si>
    <t>Patilodula,H758H761,ES,46024,67398,Espanha</t>
  </si>
  <si>
    <t>Ramuri,P411P331,MA,46319,47321,Espanha</t>
  </si>
  <si>
    <t>Tecegamoti,P655H175,RJ,47317,116755,Espanha</t>
  </si>
  <si>
    <t>Carafopiro,H995H745,MG,46806,44064,Panamá</t>
  </si>
  <si>
    <t>Fupupotepa,P863H316,MG,46337,49313,Panamá</t>
  </si>
  <si>
    <t>Muvutatima,P226H964,RJ,45838,40007,Panamá</t>
  </si>
  <si>
    <t>Goretigu,H576P423,SP,47474,78890,Panamá</t>
  </si>
  <si>
    <t>Pirumi,H878P976,RJ,46415,70059,Panamá</t>
  </si>
  <si>
    <t>Tipelege,P525H789,ES,46520,27282,Panamá</t>
  </si>
  <si>
    <t>Mafamumuma,P299P929,MA,45576,72651,Holanda</t>
  </si>
  <si>
    <t>Darura,P635P391,SP,46266,44546,Austrália</t>
  </si>
  <si>
    <t>Paneritaru,P521H992,SP,46992,27526,Panamá</t>
  </si>
  <si>
    <t>Dufure,H925P759,SP,47562,117018,Espanha</t>
  </si>
  <si>
    <t>Ropanuguvo,H596P197,MG,46358,23290,Austrália</t>
  </si>
  <si>
    <t>Ruputavefa,P823P294,MA,47118,61010,Holanda</t>
  </si>
  <si>
    <t>Pipuro,P579H785,MA,47413,102490,Espanha</t>
  </si>
  <si>
    <t>Cevoto,H353P431,MG,46123,96378,Holanda</t>
  </si>
  <si>
    <t>Penutofale,H863P434,ES,46515,70004,Espanha</t>
  </si>
  <si>
    <t>Fureta,P639H883,MG,45934,25938,Austrália</t>
  </si>
  <si>
    <t>Tefimenuvi,P823H623,MA,47460,32684,Holanda</t>
  </si>
  <si>
    <t>Lifipavedi,P596H712,ES,47326,72146,Holanda</t>
  </si>
  <si>
    <t>Puravu,H353P489,SP,45792,108614,Holanda</t>
  </si>
  <si>
    <t>Raretopa,P135H989,RJ,46042,21228,Holanda</t>
  </si>
  <si>
    <t>Potice,H576H859,RJ,45786,85173,Panamá</t>
  </si>
  <si>
    <t>Panetepu,H149H948,ES,46349,80556,Holanda</t>
  </si>
  <si>
    <t>Gimarelefi,P611H548,RJ,47367,35088,Espanha</t>
  </si>
  <si>
    <t>Tepufe,H651H568,MG,47554,30433,Panamá</t>
  </si>
  <si>
    <t>Tapodi,P288H255,ES,45452,75486,Espanha</t>
  </si>
  <si>
    <t>Pecanemi,H259H941,AL,46422,109392,Austrália</t>
  </si>
  <si>
    <t>Ledipada,P895P847,AL,47507,81853,Espanha</t>
  </si>
  <si>
    <t>Gipecemura,H544P832,AL,46459,26323,Panamá</t>
  </si>
  <si>
    <t>Tepipunaro,H377H181,GO,45730,96891,Austrália</t>
  </si>
  <si>
    <t>Tavopo,H597P257,AL,46681,66512,Holanda</t>
  </si>
  <si>
    <t>Titicume,H671P679,AL,45698,93083,Espanha</t>
  </si>
  <si>
    <t>Rurofelupa,H445H467,AL,45758,41750,Panamá</t>
  </si>
  <si>
    <t>Rapitepe,P169H534,GO,46702,87734,Espanha</t>
  </si>
  <si>
    <t>Pepipafide,H693H393,MA,47546,79467,Austrália</t>
  </si>
  <si>
    <t>Putafative,H827H719,GO,46072,57807,Espanha</t>
  </si>
  <si>
    <t>Demurada,H182P139,AL,46149,63087,Austrália</t>
  </si>
  <si>
    <t>Pideputopu,P627P564,SP,47603,61502,Espanha</t>
  </si>
  <si>
    <t>Fadetige,H543H718,SP,45921,20921,Espanha</t>
  </si>
  <si>
    <t>Tepamo,H912P614,MA,47492,116283,Espanha</t>
  </si>
  <si>
    <t>Dagila,P363H756,MG,46293,92126,Espanha</t>
  </si>
  <si>
    <t>Litetofadi,P484H525,ES,47814,74707,Panamá</t>
  </si>
  <si>
    <t>Padacanuvo,P596H154,MG,47687,116924,Espanha</t>
  </si>
  <si>
    <t>Ponevedo,P946P642,MA,45768,83673,Holanda</t>
  </si>
  <si>
    <t>Titumuno,P447P367,RJ,47752,22598,Holanda</t>
  </si>
  <si>
    <t>Pidopo,H681H378,AL,47405,20514,Holanda</t>
  </si>
  <si>
    <t>Muvuro,P479P431,MG,47536,62745,Panamá</t>
  </si>
  <si>
    <t>Tilodaderi,H343P826,SP,46580,22617,Panamá</t>
  </si>
  <si>
    <t>Tilapodara,H834P537,AL,47469,73258,Austrália</t>
  </si>
  <si>
    <t>Panifo,H592P976,AL,47509,37347,Austrália</t>
  </si>
  <si>
    <t>Nacumo,H559H423,SP,46553,61505,Holanda</t>
  </si>
  <si>
    <t>Pufategi,P627P474,MG,47578,40228,Holanda</t>
  </si>
  <si>
    <t>Celutetilu,H114H214,ES,45829,90717,Espanha</t>
  </si>
  <si>
    <t>Fafofefi,H441H344,AL,47151,107355,Austrália</t>
  </si>
  <si>
    <t>Radopa,H595H199,AL,45957,66508,Panamá</t>
  </si>
  <si>
    <t>Pupere,P336P841,MA,46793,36142,Panamá</t>
  </si>
  <si>
    <t>Turunapi,P994P292,ES,45806,86912,Holanda</t>
  </si>
  <si>
    <t>Rerafigilu,P272H951,SP,46787,36533,Panamá</t>
  </si>
  <si>
    <t>Pipapata,P358H299,GO,45915,94775,Panamá</t>
  </si>
  <si>
    <t>Diropova,P547P115,RJ,45605,95579,Espanha</t>
  </si>
  <si>
    <t>Cepirateru,H917P789,MA,46642,32143,Espanha</t>
  </si>
  <si>
    <t>Ruregici,H766H676,AL,47685,115073,Austrália</t>
  </si>
  <si>
    <t>Ripepu,P372P686,ES,47196,110366,Panamá</t>
  </si>
  <si>
    <t>Lipevuleca,H464H596,MA,45826,28305,Holanda</t>
  </si>
  <si>
    <t>Lipatimu,H667H748,MA,45911,65028,Holanda</t>
  </si>
  <si>
    <t>Togunada,P167H491,AL,47332,55561,Espanha</t>
  </si>
  <si>
    <t>Luluca,P823H942,ES,45497,107044,Panamá</t>
  </si>
  <si>
    <t>Nicede,H272P795,MA,47297,24872,Austrália</t>
  </si>
  <si>
    <t>Vorugeramo,P357P698,RJ,46104,79508,Austrália</t>
  </si>
  <si>
    <t>Paramoco,H536P726,MA,46583,45734,Panamá</t>
  </si>
  <si>
    <t>Papugufe,H137H986,MG,46017,116547,Espanha</t>
  </si>
  <si>
    <t>Mutapi,H826P368,SP,47501,75711,Panamá</t>
  </si>
  <si>
    <t>Rutepofo,H377P596,RJ,46497,99152,Austrália</t>
  </si>
  <si>
    <t>Vageregola,P687P441,RJ,46127,103790,Espanha</t>
  </si>
  <si>
    <t>Dugafupugi,H936H139,SP,46296,97501,Espanha</t>
  </si>
  <si>
    <t>Rafepago,H929H462,GO,45609,60143,Panamá</t>
  </si>
  <si>
    <t>Retorago,H872P394,GO,45437,86978,Espanha</t>
  </si>
  <si>
    <t>Cagipa,H692H416,GO,46941,115549,Austrália</t>
  </si>
  <si>
    <t>Tugotiti,H434H967,SP,45845,81013,Panamá</t>
  </si>
  <si>
    <t>Nitupuca,P325H367,AL,46380,81057,Holanda</t>
  </si>
  <si>
    <t>Perulu,P483H531,GO,46530,74884,Panamá</t>
  </si>
  <si>
    <t>Girevo,P298H622,MA,47640,87317,Austrália</t>
  </si>
  <si>
    <t>Cedigapere,P765H214,RJ,45949,58177,Austrália</t>
  </si>
  <si>
    <t>Vopitonu,H211P148,AL,46357,53779,Espanha</t>
  </si>
  <si>
    <t>Gidupa,H329P583,RJ,46766,53815,Holanda</t>
  </si>
  <si>
    <t>Gefero,H646P112,RJ,45630,104623,Panamá</t>
  </si>
  <si>
    <t>Perifelire,P676H665,ES,46453,105676,Espanha</t>
  </si>
  <si>
    <t>Ramota,H957P123,GO,46106,37646,Panamá</t>
  </si>
  <si>
    <t>Pitalo,P452H497,GO,47462,33948,Espanha</t>
  </si>
  <si>
    <t>Cafotufo,P439P446,RJ,46779,69167,Panamá</t>
  </si>
  <si>
    <t>Tipivimu,P822P131,MG,46923,84122,Holanda</t>
  </si>
  <si>
    <t>Dilole,H384P466,MG,47557,69611,Holanda</t>
  </si>
  <si>
    <t>Pepinarute,P762P982,AL,46376,25654,Holanda</t>
  </si>
  <si>
    <t>Fapimi,H484H778,MG,45987,106481,Austrália</t>
  </si>
  <si>
    <t>Peteca,H994P371,GO,46517,101375,Espanha</t>
  </si>
  <si>
    <t>Nicupevo,P521P536,AL,46351,44242,Austrália</t>
  </si>
  <si>
    <t>Cefarudo,H631P276,GO,47784,23960,Austrália</t>
  </si>
  <si>
    <t>Gimuladu,P325P238,MA,45644,83230,Espanha</t>
  </si>
  <si>
    <t>Dididufopo,P665H764,AL,47365,79138,Espanha</t>
  </si>
  <si>
    <t>Tidogutupu,H777H534,RJ,46290,52604,Austrália</t>
  </si>
  <si>
    <t>Goredi,H834H776,RJ,47339,54074,Panamá</t>
  </si>
  <si>
    <t>Cocevi,P187P311,MG,47302,42336,Espanha</t>
  </si>
  <si>
    <t>Viripapefi,P419P448,MA,45643,95226,Holanda</t>
  </si>
  <si>
    <t>Negaraceru,P573P542,ES,46830,102129,Austrália</t>
  </si>
  <si>
    <t>Lamimepu,P238P124,AL,46916,73867,Espanha</t>
  </si>
  <si>
    <t>Pevola,H679H378,RJ,47017,97900,Holanda</t>
  </si>
  <si>
    <t>Piluci,P496H156,GO,47596,111343,Espanha</t>
  </si>
  <si>
    <t>Minupepe,P564H993,AL,46271,93597,Holanda</t>
  </si>
  <si>
    <t>Goranenire,H437H273,SP,47686,109254,Holanda</t>
  </si>
  <si>
    <t>Renuvote,H378H755,MG,45802,79516,Austrália</t>
  </si>
  <si>
    <t>Rudapu,P929H387,AL,46060,59690,Austrália</t>
  </si>
  <si>
    <t>Dirina,P711H778,GO,47331,99633,Austrália</t>
  </si>
  <si>
    <t>Purupetilu,H678P823,ES,46402,61661,Espanha</t>
  </si>
  <si>
    <t>Pocifale,P687P272,RJ,47411,30855,Panamá</t>
  </si>
  <si>
    <t>Peredomo,P727H518,AL,47196,106182,Holanda</t>
  </si>
  <si>
    <t>Radupifu,H919P568,MG,45993,60697,Panamá</t>
  </si>
  <si>
    <t>Ratuto,H569P133,GO,46781,70064,Panamá</t>
  </si>
  <si>
    <t>Patipopudo,H139P978,MG,46437,32677,Panamá</t>
  </si>
  <si>
    <t>Papodafu,P174P215,MG,46433,73202,Austrália</t>
  </si>
  <si>
    <t>Ratena,H917H959,SP,45425,75598,Panamá</t>
  </si>
  <si>
    <t>Povitavomi,H954P398,ES,47172,21522,Austrália</t>
  </si>
  <si>
    <t>Tirinegide,H184H694,ES,46557,100300,Austrália</t>
  </si>
  <si>
    <t>Gecupeputo,P581P245,RJ,46461,38899,Panamá</t>
  </si>
  <si>
    <t>Pecefuceru,P744P414,SP,46337,77950,Espanha</t>
  </si>
  <si>
    <t>Cunate,P321P989,SP,46779,70593,Espanha</t>
  </si>
  <si>
    <t>Gumipi,H291H544,GO,46100,62341,Austrália</t>
  </si>
  <si>
    <t>Nuponanepi,P152P268,GO,45728,22816,Holanda</t>
  </si>
  <si>
    <t>Duvopo,P441P471,GO,47804,61561,Austrália</t>
  </si>
  <si>
    <t>Dulagadanu,H232H376,MA,46584,78295,Austrália</t>
  </si>
  <si>
    <t>Tilate,H698P423,SP,46212,67174,Austrália</t>
  </si>
  <si>
    <t>Meferidapo,P735H918,AL,46642,98207,Austrália</t>
  </si>
  <si>
    <t>Titopapupa,P266P292,MA,45533,22418,Panamá</t>
  </si>
  <si>
    <t>Moreluve,H131H977,AL,46245,29597,Espanha</t>
  </si>
  <si>
    <t>Rupotiru,P511H979,ES,47175,24879,Espanha</t>
  </si>
  <si>
    <t>Geculirafe,H311H936,GO,45676,61268,Espanha</t>
  </si>
  <si>
    <t>Daneroma,P543H182,MG,47409,62086,Austrália</t>
  </si>
  <si>
    <t>Potutamece,H578H392,GO,47701,98879,Holanda</t>
  </si>
  <si>
    <t>Pururipoto,H645P484,SP,46977,78127,Panamá</t>
  </si>
  <si>
    <t>Purogulege,P149H668,GO,45601,114935,Espanha</t>
  </si>
  <si>
    <t>Pecoru,H728P493,ES,45938,80729,Espanha</t>
  </si>
  <si>
    <t>Nutoluteca,H653H784,GO,45902,83912,Espanha</t>
  </si>
  <si>
    <t>Piduvifitu,P789H652,AL,46343,75232,Panamá</t>
  </si>
  <si>
    <t>Nupada,P298P548,GO,46124,101306,Espanha</t>
  </si>
  <si>
    <t>Cugara,H958H483,MG,46968,82801,Holanda</t>
  </si>
  <si>
    <t>Letame,P786H239,AL,46665,27643,Austrália</t>
  </si>
  <si>
    <t>Rutamafovi,P555H614,MA,46881,75434,Holanda</t>
  </si>
  <si>
    <t>Mitotiga,P461H697,SP,45691,29688,Austrália</t>
  </si>
  <si>
    <t>Fetivetepa,P471P929,AL,47024,101490,Panamá</t>
  </si>
  <si>
    <t>Vipotele,H722H911,ES,47641,101009,Panamá</t>
  </si>
  <si>
    <t>Rupadu,P946H478,MG,46660,89463,Holanda</t>
  </si>
  <si>
    <t>Rinuninupo,P849P773,MG,47692,22162,Panamá</t>
  </si>
  <si>
    <t>Ratodevo,H619H865,MA,46269,20843,Espanha</t>
  </si>
  <si>
    <t>Ridameto,H912H631,MG,46353,90897,Holanda</t>
  </si>
  <si>
    <t>Fipocofo,P136H643,ES,47754,90110,Austrália</t>
  </si>
  <si>
    <t>Gocupeva,H847H936,SP,45609,36536,Holanda</t>
  </si>
  <si>
    <t>Pudeta,H783P497,ES,45843,31950,Holanda</t>
  </si>
  <si>
    <t>Rilidafe,P486P879,MA,47008,65661,Panamá</t>
  </si>
  <si>
    <t>Totapamo,H165H857,MG,46810,85633,Austrália</t>
  </si>
  <si>
    <t>Mupufedo,H339H136,MA,46131,86436,Austrália</t>
  </si>
  <si>
    <t>Vigeneru,P122P373,GO,47487,111502,Holanda</t>
  </si>
  <si>
    <t>Pifarimu,P198P537,ES,46973,96721,Panamá</t>
  </si>
  <si>
    <t>Papiteda,H133P637,MG,45938,110916,Espanha</t>
  </si>
  <si>
    <t>Minupidifi,H847H416,MA,47638,51738,Austrália</t>
  </si>
  <si>
    <t>Purevu,H354P711,ES,47582,115843,Panamá</t>
  </si>
  <si>
    <t>Matigutuvi,H117P757,ES,45830,43429,Espanha</t>
  </si>
  <si>
    <t>Cerare,H945P214,MG,47702,94425,Austrália</t>
  </si>
  <si>
    <t>Mitupa,P812P374,ES,47160,32995,Espanha</t>
  </si>
  <si>
    <t>Finuno,H166P831,MG,46818,34435,Panamá</t>
  </si>
  <si>
    <t>Vepipeculu,P746P572,RJ,46335,97300,Panamá</t>
  </si>
  <si>
    <t>Getulatigu,P531P457,RJ,46447,107847,Panamá</t>
  </si>
  <si>
    <t>Feponunoro,H746P959,GO,47785,73119,Holanda</t>
  </si>
  <si>
    <t>Metapagara,P633H927,RJ,47588,71810,Espanha</t>
  </si>
  <si>
    <t>Potepi,P312P598,RJ,46321,91902,Espanha</t>
  </si>
  <si>
    <t>Daripote,H838P976,RJ,45733,78186,Espanha</t>
  </si>
  <si>
    <t>Cipume,P657P282,MA,46179,62378,Espanha</t>
  </si>
  <si>
    <t>Muconedi,H724P455,RJ,47481,94939,Holanda</t>
  </si>
  <si>
    <t>Moparico,P466P499,ES,45763,57673,Espanha</t>
  </si>
  <si>
    <t>Petudu,H822H482,GO,47386,24067,Panamá</t>
  </si>
  <si>
    <t>Pacepidu,P839H664,GO,47128,68057,Espanha</t>
  </si>
  <si>
    <t>Nalirinipo,P864H843,ES,46209,41190,Espanha</t>
  </si>
  <si>
    <t>Marevapu,H835P693,MG,45621,85584,Panamá</t>
  </si>
  <si>
    <t>Pinada,P995H423,AL,46882,94015,Espanha</t>
  </si>
  <si>
    <t>Fopifite,H412H686,ES,46248,76338,Holanda</t>
  </si>
  <si>
    <t>Temotonone,H388H986,SP,47714,44597,Panamá</t>
  </si>
  <si>
    <t>Rerogolere,P437P991,MA,47453,116585,Austrália</t>
  </si>
  <si>
    <t>Favidufere,H484H675,GO,46926,47791,Panamá</t>
  </si>
  <si>
    <t>Gipemive,H137P867,SP,47475,100626,Espanha</t>
  </si>
  <si>
    <t>Lolamavi,H681P566,MG,47151,102082,Panamá</t>
  </si>
  <si>
    <t>Garuroro,H272P258,SP,46041,64393,Espanha</t>
  </si>
  <si>
    <t>Peporopa,P544P296,ES,47460,112171,Holanda</t>
  </si>
  <si>
    <t>Tovotura,P433P786,AL,45796,43406,Panamá</t>
  </si>
  <si>
    <t>Dofigo,H859P396,RJ,46212,55168,Holanda</t>
  </si>
  <si>
    <t>Lidicetuni,H558P144,GO,47568,74659,Panamá</t>
  </si>
  <si>
    <t>Pavopavu,P374H788,MG,46401,93675,Espanha</t>
  </si>
  <si>
    <t>Movifapera,H699P337,AL,46524,58182,Espanha</t>
  </si>
  <si>
    <t>Lomica,H136P848,GO,45947,68551,Panamá</t>
  </si>
  <si>
    <t>Ruravali,H773P155,ES,46583,42403,Panamá</t>
  </si>
  <si>
    <t>Pecenulo,P826P957,SP,46131,44356,Austrália</t>
  </si>
  <si>
    <t>Rucipitutu,H354P369,RJ,47429,89656,Holanda</t>
  </si>
  <si>
    <t>Pegopamo,P631P363,MA,46704,74571,Holanda</t>
  </si>
  <si>
    <t>Gamutapodi,P619P399,MG,45675,49504,Panamá</t>
  </si>
  <si>
    <t>Patave,P336H433,ES,46169,104467,Holanda</t>
  </si>
  <si>
    <t>Vecapiti,H264H866,SP,45910,105745,Espanha</t>
  </si>
  <si>
    <t>Lotepetoce,H792P743,MA,47366,38810,Panamá</t>
  </si>
  <si>
    <t>Tutitulile,H346P161,SP,47690,70386,Holanda</t>
  </si>
  <si>
    <t>Mugami,P495P433,SP,47154,38958,Panamá</t>
  </si>
  <si>
    <t>Dafalu,P353P567,RJ,45802,117169,Panamá</t>
  </si>
  <si>
    <t>Duroro,H446H624,SP,45495,47522,Espanha</t>
  </si>
  <si>
    <t>Podudanuta,P492H962,AL,47060,50248,Panamá</t>
  </si>
  <si>
    <t>Tagoro,P886H865,MG,46169,51732,Panamá</t>
  </si>
  <si>
    <t>Purutiledu,H864H626,SP,46033,48330,Panamá</t>
  </si>
  <si>
    <t>Lamiva,P526P779,GO,46302,109080,Espanha</t>
  </si>
  <si>
    <t>Girumitopo,P214P496,GO,47079,55233,Espanha</t>
  </si>
  <si>
    <t>Tafoperu,P721H698,ES,46931,65668,Espanha</t>
  </si>
  <si>
    <t>Pagarocu,P227H348,MA,46475,99233,Espanha</t>
  </si>
  <si>
    <t>Dupotivopi,P516P953,GO,47420,38948,Austrália</t>
  </si>
  <si>
    <t>Gamolave,P334P239,SP,47292,75843,Panamá</t>
  </si>
  <si>
    <t>Tagevi,P557H266,SP,46064,102175,Holanda</t>
  </si>
  <si>
    <t>Cidotoco,H239P828,MA,46526,81391,Espanha</t>
  </si>
  <si>
    <t>Rivupovimu,P347H631,MA,45980,51137,Austrália</t>
  </si>
  <si>
    <t>Papegu,H331H641,SP,46907,48387,Panamá</t>
  </si>
  <si>
    <t>Popapogule,H411H255,AL,45996,67986,Austrália</t>
  </si>
  <si>
    <t>Rodononico,P278H964,SP,47003,77030,Austrália</t>
  </si>
  <si>
    <t>Femerere,H639P217,SP,45860,100298,Espanha</t>
  </si>
  <si>
    <t>Recura,H414H343,ES,46703,61967,Holanda</t>
  </si>
  <si>
    <t>Nipopefa,H643H716,ES,45886,56607,Holanda</t>
  </si>
  <si>
    <t>Dufemidego,P213H321,MG,47732,114761,Panamá</t>
  </si>
  <si>
    <t>Voroce,P198P264,SP,46752,54160,Holanda</t>
  </si>
  <si>
    <t>Nerocu,P514P938,GO,46148,41234,Austrália</t>
  </si>
  <si>
    <t>Poruritimi,P563P261,MG,47818,54354,Espanha</t>
  </si>
  <si>
    <t>Fidipemene,H668P632,GO,47411,59288,Holanda</t>
  </si>
  <si>
    <t>Nipota,H363H196,MG,47077,81495,Espanha</t>
  </si>
  <si>
    <t>Poralurale,H139P939,MA,45568,21138,Espanha</t>
  </si>
  <si>
    <t>Tecivi,H439P539,SP,46102,81865,Espanha</t>
  </si>
  <si>
    <t>Derodace,P865H454,RJ,46517,36895,Holanda</t>
  </si>
  <si>
    <t>Nutiropo,P178P124,MA,45601,99552,Espanha</t>
  </si>
  <si>
    <t>Fadutepe,P613H581,MG,46413,113412,Panamá</t>
  </si>
  <si>
    <t>Fapivopata,H862P652,MA,45911,55247,Austrália</t>
  </si>
  <si>
    <t>Cirerono,H169H378,SP,47081,91116,Austrália</t>
  </si>
  <si>
    <t>Ratirivo,P434P624,MG,46605,36072,Austrália</t>
  </si>
  <si>
    <t>Putunu,P643P538,GO,47812,36324,Holanda</t>
  </si>
  <si>
    <t>Pofene,H381H542,RJ,46940,77213,Holanda</t>
  </si>
  <si>
    <t>Tinefimomi,H849H162,GO,47098,44669,Panamá</t>
  </si>
  <si>
    <t>Pimipe,H383H413,ES,45563,42779,Austrália</t>
  </si>
  <si>
    <t>Mirapomati,H261P128,ES,46879,59590,Holanda</t>
  </si>
  <si>
    <t>Vilaca,H435H168,AL,46139,83671,Panamá</t>
  </si>
  <si>
    <t>Tivipomo,H367H118,AL,46281,20563,Espanha</t>
  </si>
  <si>
    <t>Poceri,P144H988,RJ,47789,53402,Espanha</t>
  </si>
  <si>
    <t>Mopenofu,P899P834,MG,45493,113909,Holanda</t>
  </si>
  <si>
    <t>Ficemupiri,P753P983,GO,45733,76249,Holanda</t>
  </si>
  <si>
    <t>Mudufomi,P182P784,MG,46596,94265,Holanda</t>
  </si>
  <si>
    <t>Ramilifu,P277P789,RJ,46479,45123,Austrália</t>
  </si>
  <si>
    <t>Pifiri,H912H359,GO,47431,63719,Panamá</t>
  </si>
  <si>
    <t>Tipune,P451P551,RJ,46182,29669,Holanda</t>
  </si>
  <si>
    <t>Nocapa,P984H886,MG,47639,114980,Holanda</t>
  </si>
  <si>
    <t>Pacugi,P785P741,GO,46507,94805,Austrália</t>
  </si>
  <si>
    <t>Ruruperave,H159H591,MA,46399,76130,Espanha</t>
  </si>
  <si>
    <t>Punaroguti,H456H418,GO,47676,69004,Panamá</t>
  </si>
  <si>
    <t>Rodotilu,P755P245,SP,45897,23451,Panamá</t>
  </si>
  <si>
    <t>Rimenu,H638P179,AL,46993,114131,Austrália</t>
  </si>
  <si>
    <t>Mamomulo,P964P351,GO,46672,35031,Holanda</t>
  </si>
  <si>
    <t>Fepuci,H456H797,AL,45835,84815,Espanha</t>
  </si>
  <si>
    <t>Ceceve,P934H358,RJ,45974,109675,Austrália</t>
  </si>
  <si>
    <t>Lotacunoti,P646H853,MG,45743,58538,Holanda</t>
  </si>
  <si>
    <t>Vipuduta,P154H682,AL,46711,20954,Espanha</t>
  </si>
  <si>
    <t>Mucagene,H466H792,ES,46022,57856,Espanha</t>
  </si>
  <si>
    <t>Ripovo,P927P731,SP,47565,44349,Holanda</t>
  </si>
  <si>
    <t>Caticu,H947H126,ES,45727,79029,Holanda</t>
  </si>
  <si>
    <t>Rogemogere,H929P936,MA,47752,98382,Panamá</t>
  </si>
  <si>
    <t>Numupunoda,P567H617,SP,46582,101970,Austrália</t>
  </si>
  <si>
    <t>Recovarafa,P726P395,GO,45548,108936,Austrália</t>
  </si>
  <si>
    <t>Lutinemu,H661P293,AL,47251,40253,Panamá</t>
  </si>
  <si>
    <t>Culelifofi,P234P125,RJ,46333,117212,Panamá</t>
  </si>
  <si>
    <t>Donifefo,P557H447,GO,47310,100251,Holanda</t>
  </si>
  <si>
    <t>Pugepa,P652P514,GO,47430,114919,Panamá</t>
  </si>
  <si>
    <t>Cunitetevi,P753P644,MG,47529,49139,Espanha</t>
  </si>
  <si>
    <t>Popifodepa,P699P785,SP,47531,63927,Panamá</t>
  </si>
  <si>
    <t>Tunarare,P344H654,RJ,46178,114014,Espanha</t>
  </si>
  <si>
    <t>Potupe,H843P997,RJ,46209,32099,Austrália</t>
  </si>
  <si>
    <t>Fifete,P824P879,GO,47062,53064,Holanda</t>
  </si>
  <si>
    <t>Carema,H566P581,AL,45665,71462,Holanda</t>
  </si>
  <si>
    <t>Cemavapa,P719H464,SP,45891,73527,Holanda</t>
  </si>
  <si>
    <t>Moculo,H443H437,MG,46411,113555,Austrália</t>
  </si>
  <si>
    <t>Nagemagimu,H292H779,ES,46511,73688,Panamá</t>
  </si>
  <si>
    <t>Ropiginu,P754H859,AL,46281,73998,Austrália</t>
  </si>
  <si>
    <t>Mifufa,H525H487,AL,46761,83921,Austrália</t>
  </si>
  <si>
    <t>Totuleriri,P361P931,MA,46851,105969,Panamá</t>
  </si>
  <si>
    <t>Duropuvire,H268P868,MG,46053,65627,Espanha</t>
  </si>
  <si>
    <t>Lagudi,H464H122,RJ,46625,44830,Panamá</t>
  </si>
  <si>
    <t>Nonuno,H154H499,GO,47323,100710,Holanda</t>
  </si>
  <si>
    <t>Tetitafo,P448P743,SP,45565,83660,Panamá</t>
  </si>
  <si>
    <t>Rapagi,P663H882,GO,45647,27089,Espanha</t>
  </si>
  <si>
    <t>Pitufotoga,P194P584,RJ,47734,97333,Espanha</t>
  </si>
  <si>
    <t>Rolape,H621H241,AL,46494,90429,Holanda</t>
  </si>
  <si>
    <t>Nacota,P254H868,GO,46198,27150,Holanda</t>
  </si>
  <si>
    <t>Parepe,H839P591,ES,46181,111959,Holanda</t>
  </si>
  <si>
    <t>Rulacu,P575H379,MG,45687,106490,Espanha</t>
  </si>
  <si>
    <t>Tipipavepu,H689P673,SP,47520,85943,Austrália</t>
  </si>
  <si>
    <t>Tegodudi,H371H216,RJ,46145,100992,Holanda</t>
  </si>
  <si>
    <t>Fovede,P524H789,MG,46239,48300,Panamá</t>
  </si>
  <si>
    <t>Cefipe,H125H499,SP,45796,69919,Holanda</t>
  </si>
  <si>
    <t>Valoretegu,H788P869,ES,47592,33106,Panamá</t>
  </si>
  <si>
    <t>Nurica,P327P917,RJ,46238,77523,Panamá</t>
  </si>
  <si>
    <t>Fapucitadi,P178P467,ES,46801,42159,Holanda</t>
  </si>
  <si>
    <t>Caperede,H844P822,MG,45474,45728,Holanda</t>
  </si>
  <si>
    <t>Faroda,P929H489,ES,47419,34804,Panamá</t>
  </si>
  <si>
    <t>Poropati,H624P983,MA,47247,102530,Espanha</t>
  </si>
  <si>
    <t>Migitovole,P356P611,SP,47069,68323,Holanda</t>
  </si>
  <si>
    <t>Gavule,P393P998,GO,46443,67591,Austrália</t>
  </si>
  <si>
    <t>Rarocipu,P675P779,MA,45730,61130,Holanda</t>
  </si>
  <si>
    <t>Pofuterulo,H182H819,MG,47183,42402,Panamá</t>
  </si>
  <si>
    <t>Cegimi,H973P595,MA,45585,40718,Holanda</t>
  </si>
  <si>
    <t>Rutiruru,P116P968,SP,46754,36716,Holanda</t>
  </si>
  <si>
    <t>Tigepomupe,H546P146,GO,47736,30377,Austrália</t>
  </si>
  <si>
    <t>Pepopire,P364H388,GO,46501,77964,Austrália</t>
  </si>
  <si>
    <t>Pulopu,P636P378,SP,46408,37589,Austrália</t>
  </si>
  <si>
    <t>Vodapomipo,P245H224,MG,45485,80958,Panamá</t>
  </si>
  <si>
    <t>Gelevepori,P337H954,ES,45765,33740,Espanha</t>
  </si>
  <si>
    <t>Femiceme,H686H486,MG,45845,73750,Espanha</t>
  </si>
  <si>
    <t>Rucomepiru,P989P638,MA,45816,48492,Austrália</t>
  </si>
  <si>
    <t>Pelecotopu,P381P959,ES,45894,104085,Holanda</t>
  </si>
  <si>
    <t>Gufopu,P296H645,MA,47031,48583,Austrália</t>
  </si>
  <si>
    <t>Pepugocepi,H663H166,GO,46383,115670,Espanha</t>
  </si>
  <si>
    <t>Rafugepa,P352P686,MA,46297,82479,Holanda</t>
  </si>
  <si>
    <t>Rivudelomu,P539H841,MA,47180,59223,Holanda</t>
  </si>
  <si>
    <t>Rucopupa,P296P983,AL,46634,62241,Panamá</t>
  </si>
  <si>
    <t>Cilupepudo,H678H429,MA,47278,103354,Espanha</t>
  </si>
  <si>
    <t>Denefivepi,H881H181,SP,47056,98844,Holanda</t>
  </si>
  <si>
    <t>Matepuco,H239H915,GO,46547,54989,Austrália</t>
  </si>
  <si>
    <t>Gecerolicu,P191H763,ES,46750,21455,Holanda</t>
  </si>
  <si>
    <t>Pufufegu,H851P576,GO,46343,112510,Holanda</t>
  </si>
  <si>
    <t>Ladecofo,P954P955,GO,45573,34468,Espanha</t>
  </si>
  <si>
    <t>Riputo,H643P489,SP,45884,55323,Espanha</t>
  </si>
  <si>
    <t>Gofucofopa,H389P295,SP,45928,81430,Austrália</t>
  </si>
  <si>
    <t>Tedaro,H582H999,MA,47530,30276,Holanda</t>
  </si>
  <si>
    <t>Lopifi,P895P838,SP,47144,23416,Espanha</t>
  </si>
  <si>
    <t>Deforidula,P264H647,RJ,46391,20952,Panamá</t>
  </si>
  <si>
    <t>Nocopupemu,H314P939,GO,47656,91158,Austrália</t>
  </si>
  <si>
    <t>Relacatame,H984P282,MG,47762,53702,Espanha</t>
  </si>
  <si>
    <t>Tepanepe,H748P635,MA,46606,53178,Holanda</t>
  </si>
  <si>
    <t>Fotipitinu,H854P477,GO,47341,112810,Austrália</t>
  </si>
  <si>
    <t>Rurevi,P342P753,RJ,45466,114974,Espanha</t>
  </si>
  <si>
    <t>Ripeporepu,P498H685,MG,47591,96662,Holanda</t>
  </si>
  <si>
    <t>Piratolaru,P514P164,MA,46751,99315,Holanda</t>
  </si>
  <si>
    <t>Legupanova,H776H733,MG,47785,30493,Austrália</t>
  </si>
  <si>
    <t>Motonati,P979H356,RJ,47732,71534,Austrália</t>
  </si>
  <si>
    <t>Mavutofe,P467H525,ES,45928,81244,Espanha</t>
  </si>
  <si>
    <t>Papunona,P517H647,RJ,45448,58545,Espanha</t>
  </si>
  <si>
    <t>Parotere,P112H345,AL,45849,79881,Austrália</t>
  </si>
  <si>
    <t>Ladoganeto,P288H651,MG,47118,51486,Austrália</t>
  </si>
  <si>
    <t>Nimerilivu,P399P836,MA,46067,87167,Austrália</t>
  </si>
  <si>
    <t>Femunini,H866P482,RJ,45878,36215,Austrália</t>
  </si>
  <si>
    <t>Citufopo,P721H459,SP,46336,97237,Holanda</t>
  </si>
  <si>
    <t>Dufefurapu,H233P441,ES,46957,73011,Austrália</t>
  </si>
  <si>
    <t>Gigani,H645P288,SP,47541,40125,Panamá</t>
  </si>
  <si>
    <t>Pomirugera,H436P562,SP,47281,93839,Espanha</t>
  </si>
  <si>
    <t>Rapofigaru,P768P564,MG,47473,113960,Espanha</t>
  </si>
  <si>
    <t>Liredatu,P721H717,SP,45954,93428,Espanha</t>
  </si>
  <si>
    <t>Pilipa,H381H737,MA,46444,117902,Holanda</t>
  </si>
  <si>
    <t>Tinovera,H315P661,MA,47641,22668,Espanha</t>
  </si>
  <si>
    <t>Pipuli,H621H217,AL,47149,100469,Espanha</t>
  </si>
  <si>
    <t>Pidoni,H823H685,SP,46890,77194,Austrália</t>
  </si>
  <si>
    <t>Curadopu,P691H136,ES,45851,102996,Holanda</t>
  </si>
  <si>
    <t>Dederulu,H278P947,ES,46837,73963,Espanha</t>
  </si>
  <si>
    <t>Vifitora,H452H859,AL,47609,105774,Panamá</t>
  </si>
  <si>
    <t>Lufemuci,H435H196,GO,46173,43636,Panamá</t>
  </si>
  <si>
    <t>Rutipitati,H751H866,GO,47529,74290,Holanda</t>
  </si>
  <si>
    <t>Papinotuvu,H367P647,MG,47262,71635,Espanha</t>
  </si>
  <si>
    <t>Pifadicufu,P635H755,SP,47774,21017,Austrália</t>
  </si>
  <si>
    <t>Roperuti,P368H888,MG,47252,47270,Holanda</t>
  </si>
  <si>
    <t>Tolerepogu,H254H418,AL,46919,93827,Austrália</t>
  </si>
  <si>
    <t>Futetame,H616P889,MA,47466,92445,Austrália</t>
  </si>
  <si>
    <t>Mucovo,P289P536,SP,46142,35877,Holanda</t>
  </si>
  <si>
    <t>Rupanuliri,P441P139,GO,46791,24542,Panamá</t>
  </si>
  <si>
    <t>Tedovelado,P644H759,MG,47674,59286,Austrália</t>
  </si>
  <si>
    <t>Fetigu,H876H212,MA,45683,119785,Espanha</t>
  </si>
  <si>
    <t>Metamipo,P922H577,SP,47500,100547,Panamá</t>
  </si>
  <si>
    <t>Rilatepi,H531P357,MG,47610,54961,Espanha</t>
  </si>
  <si>
    <t>Fidopelela,H427H226,MA,45933,27160,Panamá</t>
  </si>
  <si>
    <t>Gedupovu,P728P865,GO,46356,42001,Austrália</t>
  </si>
  <si>
    <t>Porucidafi,H264H964,GO,47798,29465,Austrália</t>
  </si>
  <si>
    <t>Gemunigupi,P321H585,SP,46696,87516,Espanha</t>
  </si>
  <si>
    <t>Pavupitimo,H642H159,MG,46599,112318,Holanda</t>
  </si>
  <si>
    <t>Nudero,P729H799,SP,47545,109816,Espanha</t>
  </si>
  <si>
    <t>Pofatagoma,P311H262,SP,46068,78544,Panamá</t>
  </si>
  <si>
    <t>Famufe,P571P527,AL,47694,79397,Holanda</t>
  </si>
  <si>
    <t>Rogadufe,P159H646,ES,45549,23145,Holanda</t>
  </si>
  <si>
    <t>Femidu,P685P296,ES,46081,110542,Holanda</t>
  </si>
  <si>
    <t>Vocoreceti,P961P459,ES,45858,46585,Panamá</t>
  </si>
  <si>
    <t>Vetenore,P975H296,RJ,47527,117337,Espanha</t>
  </si>
  <si>
    <t>Comori,H679P688,MA,46050,115478,Austrália</t>
  </si>
  <si>
    <t>Mafegamopo,P261P142,ES,46844,38082,Espanha</t>
  </si>
  <si>
    <t>Panoto,P774H521,ES,46356,108703,Espanha</t>
  </si>
  <si>
    <t>Pufape,P448H637,AL,47317,75475,Espanha</t>
  </si>
  <si>
    <t>Dagara,H821H871,SP,47030,50824,Panamá</t>
  </si>
  <si>
    <t>Neperurefu,P378H569,RJ,46171,59411,Holanda</t>
  </si>
  <si>
    <t>Pipila,H968P861,ES,45653,68167,Austrália</t>
  </si>
  <si>
    <t>Gatanitu,H891H834,ES,47227,102032,Espanha</t>
  </si>
  <si>
    <t>Lirepa,H477P638,AL,47788,74451,Espanha</t>
  </si>
  <si>
    <t>Turena,H653H429,GO,46003,54123,Holanda</t>
  </si>
  <si>
    <t>Givido,P723H231,RJ,47600,94459,Panamá</t>
  </si>
  <si>
    <t>Rogupi,H255H614,MG,46080,37466,Panamá</t>
  </si>
  <si>
    <t>Pecepome,H128P428,MG,47239,57604,Panamá</t>
  </si>
  <si>
    <t>Tolatifope,H412P837,MA,47694,81060,Espanha</t>
  </si>
  <si>
    <t>Vogeta,P161H629,RJ,46792,28199,Espanha</t>
  </si>
  <si>
    <t>Gapunapove,P172H584,SP,45848,92009,Panamá</t>
  </si>
  <si>
    <t>Ratepepo,P814P135,AL,47542,39345,Austrália</t>
  </si>
  <si>
    <t>Tuleci,H361P761,MG,45796,45413,Panamá</t>
  </si>
  <si>
    <t>Litamalo,H717P222,GO,46389,37999,Austrália</t>
  </si>
  <si>
    <t>Tidapu,P679H372,GO,45831,103775,Austrália</t>
  </si>
  <si>
    <t>Mulava,P511P715,GO,46765,98842,Holanda</t>
  </si>
  <si>
    <t>Purelegete,P842P434,MG,46570,117822,Panamá</t>
  </si>
  <si>
    <t>Mopacufe,H229P731,MG,47128,85517,Austrália</t>
  </si>
  <si>
    <t>Tofife,H835H175,MG,46011,44376,Panamá</t>
  </si>
  <si>
    <t>Mufupamepu,H943P584,ES,45676,74061,Panamá</t>
  </si>
  <si>
    <t>Corodori,H894P985,GO,47534,69891,Holanda</t>
  </si>
  <si>
    <t>Ralanu,P788P179,AL,47225,90498,Austrália</t>
  </si>
  <si>
    <t>Varomite,H166H815,MA,45847,29070,Holanda</t>
  </si>
  <si>
    <t>Tiratove,P374P216,MA,47099,107690,Austrália</t>
  </si>
  <si>
    <t>Roputo,H393H392,RJ,45735,86380,Panamá</t>
  </si>
  <si>
    <t>Cefolado,P996P358,ES,46393,20139,Holanda</t>
  </si>
  <si>
    <t>Tatupide,H272H339,MA,46113,69179,Austrália</t>
  </si>
  <si>
    <t>Fipicuvu,H166H859,ES,46515,37896,Espanha</t>
  </si>
  <si>
    <t>Generu,P997P968,MG,47673,55260,Espanha</t>
  </si>
  <si>
    <t>Palidireta,P671P222,MA,46146,60631,Austrália</t>
  </si>
  <si>
    <t>Gecefo,H486H939,AL,46298,72403,Panamá</t>
  </si>
  <si>
    <t>Tunetire,H745P114,MA,46994,86813,Panamá</t>
  </si>
  <si>
    <t>Purigevuco,P112H962,RJ,45794,81183,Holanda</t>
  </si>
  <si>
    <t>Rocivatume,P871P946,MA,46962,41397,Holanda</t>
  </si>
  <si>
    <t>Vipafa,H643H146,MG,46704,24308,Holanda</t>
  </si>
  <si>
    <t>Mipopi,H277P216,AL,46638,29403,Austrália</t>
  </si>
  <si>
    <t>Necofi,P881H541,MG,46693,107740,Panamá</t>
  </si>
  <si>
    <t>Paregaga,H712H691,SP,46274,90733,Austrália</t>
  </si>
  <si>
    <t>Motucage,P954P572,RJ,46097,48678,Austrália</t>
  </si>
  <si>
    <t>Rulute,P115H295,ES,47087,77352,Holanda</t>
  </si>
  <si>
    <t>Tuliruce,H969H315,MG,45808,47201,Espanha</t>
  </si>
  <si>
    <t>Pitecame,P619H359,ES,46851,55351,Austrália</t>
  </si>
  <si>
    <t>Nalole,H683P383,MA,46875,112404,Espanha</t>
  </si>
  <si>
    <t>Petimepogi,P245H534,RJ,45717,49040,Holanda</t>
  </si>
  <si>
    <t>Dotacofa,H151P793,MA,45566,92118,Holanda</t>
  </si>
  <si>
    <t>Lafape,H683H778,MG,45645,83528,Espanha</t>
  </si>
  <si>
    <t>Nafigu,H372H711,AL,47254,107413,Espanha</t>
  </si>
  <si>
    <t>Pacamuce,P147H481,MA,46882,80029,Espanha</t>
  </si>
  <si>
    <t>Rilotu,H933P398,RJ,45861,73524,Holanda</t>
  </si>
  <si>
    <t>Depepe,H323H153,MA,45815,61836,Espanha</t>
  </si>
  <si>
    <t>Dopacupu,P487P455,RJ,47029,87702,Espanha</t>
  </si>
  <si>
    <t>Loveredila,H367P297,MG,46191,55429,Holanda</t>
  </si>
  <si>
    <t>Nopumodago,H647P375,GO,46989,31702,Holanda</t>
  </si>
  <si>
    <t>Pufupagu,P191H736,ES,45745,110181,Austrália</t>
  </si>
  <si>
    <t>Metavafigu,P986P343,MA,45738,80214,Holanda</t>
  </si>
  <si>
    <t>Gicata,H826H549,AL,46927,108518,Holanda</t>
  </si>
  <si>
    <t>Nupopeca,P686H757,RJ,46060,70986,Panamá</t>
  </si>
  <si>
    <t>Gapapi,H276H225,ES,46985,93267,Espanha</t>
  </si>
  <si>
    <t>Gideporedi,H657P843,AL,47641,34276,Austrália</t>
  </si>
  <si>
    <t>Dimuvime,H596P577,RJ,47815,22548,Panamá</t>
  </si>
  <si>
    <t>Maveco,P675H175,AL,46748,55296,Espanha</t>
  </si>
  <si>
    <t>Foricu,P522H927,GO,45773,118100,Austrália</t>
  </si>
  <si>
    <t>Vapopuvata,H842P289,GO,46985,38771,Panamá</t>
  </si>
  <si>
    <t>Reropovota,P499H897,GO,47461,22283,Holanda</t>
  </si>
  <si>
    <t>Pupadeto,P451P636,RJ,46730,79366,Espanha</t>
  </si>
  <si>
    <t>Cefamo,P294P578,MA,45954,108476,Austrália</t>
  </si>
  <si>
    <t>Pogatire,H888H688,AL,47544,26577,Panamá</t>
  </si>
  <si>
    <t>Tucutapofi,P848P999,GO,45448,81935,Espanha</t>
  </si>
  <si>
    <t>Racipo,P351P519,ES,47385,89505,Panamá</t>
  </si>
  <si>
    <t>Fopupugafe,P869H236,GO,46414,92258,Panamá</t>
  </si>
  <si>
    <t>Mulamigadi,P375P778,MG,46530,60481,Espanha</t>
  </si>
  <si>
    <t>Pofome,H483P515,MG,47714,73552,Holanda</t>
  </si>
  <si>
    <t>Rurapirefu,P635P142,RJ,46447,47145,Panamá</t>
  </si>
  <si>
    <t>Raveti,H521H414,GO,46871,76378,Austrália</t>
  </si>
  <si>
    <t>Vopuginotu,P794P667,GO,46212,111836,Espanha</t>
  </si>
  <si>
    <t>Malora,P265H389,AL,45713,54121,Holanda</t>
  </si>
  <si>
    <t>Givicu,H461H642,MA,45633,69414,Espanha</t>
  </si>
  <si>
    <t>Gapocidedi,H125P715,MG,46951,25983,Holanda</t>
  </si>
  <si>
    <t>Turanaciti,H745P341,MG,47130,86808,Holanda</t>
  </si>
  <si>
    <t>Repupedoce,H136P618,GO,47499,71486,Espanha</t>
  </si>
  <si>
    <t>Garefipofa,H331H451,SP,45952,43807,Espanha</t>
  </si>
  <si>
    <t>Dipapipige,P546H495,GO,47036,48294,Espanha</t>
  </si>
  <si>
    <t>Todolirava,P597P595,ES,46903,105157,Espanha</t>
  </si>
  <si>
    <t>Domurupeno,P252H874,SP,45508,30925,Espanha</t>
  </si>
  <si>
    <t>Topodi,H698H446,AL,47134,100608,Panamá</t>
  </si>
  <si>
    <t>Gitoliveri,H494H688,ES,47161,67391,Austrália</t>
  </si>
  <si>
    <t>Refatoru,H728P923,SP,47552,87184,Espanha</t>
  </si>
  <si>
    <t>Popamevoro,H481H562,ES,45475,52678,Holanda</t>
  </si>
  <si>
    <t>Loranativi,H652H361,ES,46019,115176,Austrália</t>
  </si>
  <si>
    <t>Tamavuvu,P169H986,AL,46265,85029,Panamá</t>
  </si>
  <si>
    <t>Fevupenire,P252P825,MG,45687,73423,Holanda</t>
  </si>
  <si>
    <t>Fumefo,P335P782,AL,46976,35789,Holanda</t>
  </si>
  <si>
    <t>Cuneru,H856P352,ES,47318,34502,Panamá</t>
  </si>
  <si>
    <t>Tulapori,P512P698,ES,46321,92349,Espanha</t>
  </si>
  <si>
    <t>Rerate,P393H175,ES,45715,42021,Panamá</t>
  </si>
  <si>
    <t>Lopereva,P966P564,MA,46374,56787,Holanda</t>
  </si>
  <si>
    <t>Taputeta,H184H544,GO,47646,104970,Panamá</t>
  </si>
  <si>
    <t>Pomeretuge,H941H694,AL,46634,94774,Holanda</t>
  </si>
  <si>
    <t>Rutipi,H628H996,AL,45578,42451,Austrália</t>
  </si>
  <si>
    <t>Piruraciro,P866P597,GO,46854,100479,Espanha</t>
  </si>
  <si>
    <t>Nolocepeno,H982P798,AL,46668,65274,Holanda</t>
  </si>
  <si>
    <t>Larepe,H233P314,ES,46779,101160,Austrália</t>
  </si>
  <si>
    <t>Peropifane,H786P844,ES,45738,59344,Austrália</t>
  </si>
  <si>
    <t>Delulo,H443H384,ES,46804,40816,Austrália</t>
  </si>
  <si>
    <t>Refadu,H331P566,RJ,45596,43312,Austrália</t>
  </si>
  <si>
    <t>Pometo,H329P744,MG,47710,56857,Austrália</t>
  </si>
  <si>
    <t>Tutodigeca,P942H837,MA,47766,62647,Austrália</t>
  </si>
  <si>
    <t>Pimacecavu,P916H475,AL,46003,41585,Espanha</t>
  </si>
  <si>
    <t>Lipoco,P167P678,GO,46849,80140,Austrália</t>
  </si>
  <si>
    <t>Deregugu,P971H945,ES,47622,64069,Holanda</t>
  </si>
  <si>
    <t>Tepafodugo,H738H283,RJ,45674,24318,Panamá</t>
  </si>
  <si>
    <t>Pafigagu,H789P185,MA,46649,105513,Austrália</t>
  </si>
  <si>
    <t>Fivoni,P297P848,ES,46463,80760,Austrália</t>
  </si>
  <si>
    <t>Pogamepepu,H274P191,RJ,46004,24271,Holanda</t>
  </si>
  <si>
    <t>Rorute,H876P881,ES,47118,72769,Panamá</t>
  </si>
  <si>
    <t>Gipecopa,P557H578,ES,46742,77613,Holanda</t>
  </si>
  <si>
    <t>Namirolacu,P445P823,ES,45425,56196,Austrália</t>
  </si>
  <si>
    <t>Tatetociru,P932H347,SP,45459,65667,Austrália</t>
  </si>
  <si>
    <t>Pitetu,P321H318,GO,45457,78973,Panamá</t>
  </si>
  <si>
    <t>Tuloparumu,P478P963,MG,46607,79772,Holanda</t>
  </si>
  <si>
    <t>Larofama,H996P989,AL,47626,111610,Holanda</t>
  </si>
  <si>
    <t>Tupanomipo,H455H471,SP,46510,63800,Austrália</t>
  </si>
  <si>
    <t>Vupolevecu,P552P143,MA,47625,60566,Holanda</t>
  </si>
  <si>
    <t>Torevoceco,H896H295,AL,46849,108441,Holanda</t>
  </si>
  <si>
    <t>Potopi,P483P793,RJ,47616,25846,Austrália</t>
  </si>
  <si>
    <t>Garigove,P386P897,ES,47669,53065,Espanha</t>
  </si>
  <si>
    <t>Toticigari,H384P293,MA,46722,64496,Austrália</t>
  </si>
  <si>
    <t>Cafipevu,H186P661,MG,46349,65950,Panamá</t>
  </si>
  <si>
    <t>Dimulativi,P666P833,GO,45691,74295,Holanda</t>
  </si>
  <si>
    <t>Corivu,P269H142,AL,46648,65213,Panamá</t>
  </si>
  <si>
    <t>Pumetu,P797H316,AL,47665,31694,Austrália</t>
  </si>
  <si>
    <t>Tefipulo,H662H252,MG,45454,91480,Austrália</t>
  </si>
  <si>
    <t>Vucipu,H554H738,MG,46061,86872,Panamá</t>
  </si>
  <si>
    <t>Defuro,H753H968,ES,45803,96164,Panamá</t>
  </si>
  <si>
    <t>Fanulofapu,H665H688,GO,46344,77084,Panamá</t>
  </si>
  <si>
    <t>Vapede,P519H985,AL,47282,105023,Holanda</t>
  </si>
  <si>
    <t>Geracegilu,H925P723,MG,46914,85014,Panamá</t>
  </si>
  <si>
    <t>Cofope,H836P281,AL,47707,110960,Espanha</t>
  </si>
  <si>
    <t>Metaganacu,H627H271,MG,47018,75623,Holanda</t>
  </si>
  <si>
    <t>Tigudopuge,H977H547,GO,47171,93420,Austrália</t>
  </si>
  <si>
    <t>Rititogo,P944H434,RJ,47596,69877,Panamá</t>
  </si>
  <si>
    <t>Porupelipe,H248H538,SP,46712,89151,Espanha</t>
  </si>
  <si>
    <t>Nirefe,H625P674,MG,46281,62722,Holanda</t>
  </si>
  <si>
    <t>Rigire,P587H231,SP,46985,84059,Holanda</t>
  </si>
  <si>
    <t>Nudipi,P226P565,GO,46800,40536,Austrália</t>
  </si>
  <si>
    <t>Pinuvufigu,H885H929,SP,47259,67706,Holanda</t>
  </si>
  <si>
    <t>Vavara,H645H619,SP,46535,37030,Espanha</t>
  </si>
  <si>
    <t>Turevi,H333P673,MG,47250,104747,Holanda</t>
  </si>
  <si>
    <t>Conuvito,P664P639,SP,47549,37114,Espanha</t>
  </si>
  <si>
    <t>Mupovara,H659H495,RJ,46422,95539,Espanha</t>
  </si>
  <si>
    <t>Falumavu,H653P541,GO,46450,74734,Austrália</t>
  </si>
  <si>
    <t>Pefefe,P727H979,ES,47356,42515,Panamá</t>
  </si>
  <si>
    <t>Pupelopipa,H228P446,GO,46151,30958,Panamá</t>
  </si>
  <si>
    <t>Nopono,H835P991,GO,47705,41636,Espanha</t>
  </si>
  <si>
    <t>Viputopopu,H415H252,AL,46829,79429,Holanda</t>
  </si>
  <si>
    <t>Tivopopo,P727P385,SP,47500,89502,Espanha</t>
  </si>
  <si>
    <t>Cicelo,P485P512,GO,47236,41577,Holanda</t>
  </si>
  <si>
    <t>Fupiri,P742P641,SP,46076,59929,Espanha</t>
  </si>
  <si>
    <t>Ruruli,H118H353,SP,46825,46686,Panamá</t>
  </si>
  <si>
    <t>Nimomopape,P489H694,MG,45910,72746,Panamá</t>
  </si>
  <si>
    <t>Ritamodoru,P425P391,RJ,46554,44395,Espanha</t>
  </si>
  <si>
    <t>Tapomu,H656H135,SP,47767,32321,Panamá</t>
  </si>
  <si>
    <t>Tatovuvema,H649H587,RJ,46490,39609,Panamá</t>
  </si>
  <si>
    <t>Lopiroro,H727P522,RJ,47508,119698,Austrália</t>
  </si>
  <si>
    <t>Furagi,H672P749,GO,45558,70087,Espanha</t>
  </si>
  <si>
    <t>Ridamipoca,H555P437,MA,46471,20454,Austrália</t>
  </si>
  <si>
    <t>Diporare,P494H522,ES,46309,52611,Austrália</t>
  </si>
  <si>
    <t>Laguta,P486P153,ES,45985,77287,Austrália</t>
  </si>
  <si>
    <t>Mopapilovo,P688P189,SP,47257,87342,Panamá</t>
  </si>
  <si>
    <t>Potulopu,P888P791,AL,46119,58677,Espanha</t>
  </si>
  <si>
    <t>Nopunemopi,H177P482,MG,47507,93226,Austrália</t>
  </si>
  <si>
    <t>Nuvumuli,P919H177,MG,47372,80253,Holanda</t>
  </si>
  <si>
    <t>Tenecu,H563P651,AL,46977,32100,Holanda</t>
  </si>
  <si>
    <t>Todarito,P865P645,RJ,47032,21694,Austrália</t>
  </si>
  <si>
    <t>Feleforu,H749P458,GO,45444,44180,Panamá</t>
  </si>
  <si>
    <t>Pogupamopu,P546H313,MA,45819,30564,Espanha</t>
  </si>
  <si>
    <t>Tagetenafu,H774H478,GO,46143,25242,Panamá</t>
  </si>
  <si>
    <t>Mipame,P845P187,GO,47210,40712,Panamá</t>
  </si>
  <si>
    <t>Tulapi,P813H364,MG,47129,27482,Austrália</t>
  </si>
  <si>
    <t>Movufi,P765H125,MA,45754,95667,Espanha</t>
  </si>
  <si>
    <t>Pacitepa,H361H588,SP,46786,104815,Espanha</t>
  </si>
  <si>
    <t>Filefa,H985P685,SP,46295,44161,Holanda</t>
  </si>
  <si>
    <t>Ginuvumofi,H912H128,MA,45905,90808,Holanda</t>
  </si>
  <si>
    <t>Vapotidu,H454H735,RJ,47524,96496,Espanha</t>
  </si>
  <si>
    <t>Toluvavima,P142H222,RJ,46924,43295,Austrália</t>
  </si>
  <si>
    <t>Nilumi,H274H188,GO,46216,78785,Espanha</t>
  </si>
  <si>
    <t>Gofipepive,P119H836,MG,46452,105236,Austrália</t>
  </si>
  <si>
    <t>Tonulofuro,H892H167,ES,46598,92872,Holanda</t>
  </si>
  <si>
    <t>Denapinu,H397H472,GO,47300,115321,Austrália</t>
  </si>
  <si>
    <t>Vitigilifi,P181H631,RJ,47423,88107,Holanda</t>
  </si>
  <si>
    <t>Topoli,P923P739,MA,46088,85286,Austrália</t>
  </si>
  <si>
    <t>Vupati,P457P333,GO,45846,55408,Espanha</t>
  </si>
  <si>
    <t>Vuvarorera,P364P669,RJ,47035,86543,Panamá</t>
  </si>
  <si>
    <t>Letevi,H812H145,RJ,46797,33788,Panamá</t>
  </si>
  <si>
    <t>Peponipo,H936P939,ES,47422,119866,Espanha</t>
  </si>
  <si>
    <t>Rafeta,P132P319,SP,47195,71881,Espanha</t>
  </si>
  <si>
    <t>Neropefiti,H812P545,GO,46590,52262,Holanda</t>
  </si>
  <si>
    <t>Vedupunaru,H888H535,MG,46194,85588,Austrália</t>
  </si>
  <si>
    <t>Fucocenuvo,H616P493,MA,46886,65723,Holanda</t>
  </si>
  <si>
    <t>Pidurife,P381H549,MA,47198,27165,Espanha</t>
  </si>
  <si>
    <t>Pitolupu,H533P362,GO,47614,31420,Holanda</t>
  </si>
  <si>
    <t>Timeru,H883P899,MG,47676,44819,Espanha</t>
  </si>
  <si>
    <t>Pepali,H895P569,SP,45456,30434,Austrália</t>
  </si>
  <si>
    <t>Fecuvu,P818H941,GO,46118,92407,Austrália</t>
  </si>
  <si>
    <t>Gutucipo,H547P311,AL,45840,26276,Holanda</t>
  </si>
  <si>
    <t>Tanepa,P232P432,ES,45795,68664,Austrália</t>
  </si>
  <si>
    <t>Cavapodeni,P658P868,AL,46785,23929,Holanda</t>
  </si>
  <si>
    <t>Nupucu,P654H368,SP,46115,27585,Holanda</t>
  </si>
  <si>
    <t>Gecopepige,H229H785,MG,47477,22183,Espanha</t>
  </si>
  <si>
    <t>Torace,H579P381,AL,46367,24569,Panamá</t>
  </si>
  <si>
    <t>Mefatare,P913P669,RJ,46575,89921,Espanha</t>
  </si>
  <si>
    <t>Cepogevado,P372H953,MA,47592,111778,Panamá</t>
  </si>
  <si>
    <t>Retafurufu,H275P682,MG,46791,53423,Panamá</t>
  </si>
  <si>
    <t>Votici,P845H428,SP,47061,88891,Holanda</t>
  </si>
  <si>
    <t>Moroceci,P821H454,RJ,46637,39099,Panamá</t>
  </si>
  <si>
    <t>Mutaropa,H753H743,SP,47692,45657,Austrália</t>
  </si>
  <si>
    <t>Dopapunu,H952P575,SP,46892,62807,Holanda</t>
  </si>
  <si>
    <t>Ritepacedo,H136P165,AL,45933,108119,Panamá</t>
  </si>
  <si>
    <t>Petopo,H181H773,AL,46723,115550,Austrália</t>
  </si>
  <si>
    <t>Nugiti,P845P627,MA,47327,82916,Holanda</t>
  </si>
  <si>
    <t>Gelilolo,H212H328,MA,47552,118484,Espanha</t>
  </si>
  <si>
    <t>Gopororuco,H879P718,MA,47489,27232,Holanda</t>
  </si>
  <si>
    <t>Repugo,H412P682,MA,46403,107539,Espanha</t>
  </si>
  <si>
    <t>Tudore,P267H259,MG,47290,31947,Espanha</t>
  </si>
  <si>
    <t>Rugira,H469P267,RJ,46645,64545,Panamá</t>
  </si>
  <si>
    <t>Cifudupo,P731H916,GO,47019,74281,Holanda</t>
  </si>
  <si>
    <t>Lapoveco,H133H434,RJ,45790,62308,Panamá</t>
  </si>
  <si>
    <t>Popela,H366H864,MA,46808,73640,Austrália</t>
  </si>
  <si>
    <t>Voturapi,H653H173,GO,47259,23907,Austrália</t>
  </si>
  <si>
    <t>Cenirago,H863P553,RJ,46195,33378,Austrália</t>
  </si>
  <si>
    <t>Cipipo,P871P913,ES,47517,25119,Holanda</t>
  </si>
  <si>
    <t>Pigupipeta,P518P274,AL,46579,78469,Panamá</t>
  </si>
  <si>
    <t>Comecope,P551H135,AL,47819,47577,Austrália</t>
  </si>
  <si>
    <t>Natutupige,P449P777,SP,46672,111664,Espanha</t>
  </si>
  <si>
    <t>Patoto,P851P885,RJ,45995,52367,Austrália</t>
  </si>
  <si>
    <t>Taviri,P299P916,GO,45511,32349,Holanda</t>
  </si>
  <si>
    <t>Nepira,H887P957,AL,47715,82522,Holanda</t>
  </si>
  <si>
    <t>Litenele,P386H897,AL,46382,112687,Austrália</t>
  </si>
  <si>
    <t>Fipacu,H866P457,RJ,46482,51590,Austrália</t>
  </si>
  <si>
    <t>Rupepale,P561H778,RJ,46705,71242,Espanha</t>
  </si>
  <si>
    <t>Vopogi,H488P917,MA,46132,78736,Austrália</t>
  </si>
  <si>
    <t>Marate,H592P846,RJ,45878,94088,Espanha</t>
  </si>
  <si>
    <t>Pirapige,H582H889,RJ,47132,86195,Panamá</t>
  </si>
  <si>
    <t>Gupilu,H543H627,MG,47612,65919,Espanha</t>
  </si>
  <si>
    <t>Dimitire,H241P754,ES,46577,55797,Espanha</t>
  </si>
  <si>
    <t>Maluri,H354H132,GO,46024,87122,Holanda</t>
  </si>
  <si>
    <t>Pegale,H287P893,MA,45735,104986,Holanda</t>
  </si>
  <si>
    <t>Renuce,H482H713,MG,46514,21633,Austrália</t>
  </si>
  <si>
    <t>Pumurepa,P213P376,AL,46823,27424,Austrália</t>
  </si>
  <si>
    <t>Ripatopu,P632P728,MA,46794,43384,Espanha</t>
  </si>
  <si>
    <t>Lapepatori,H726H958,RJ,47244,92301,Panamá</t>
  </si>
  <si>
    <t>Lacepi,P427P659,MA,46264,50681,Holanda</t>
  </si>
  <si>
    <t>Pomeponivu,P534P493,RJ,45570,29986,Panamá</t>
  </si>
  <si>
    <t>Malecotu,H155H148,MA,46344,70286,Espanha</t>
  </si>
  <si>
    <t>Nufiledu,H421H252,RJ,47231,41027,Holanda</t>
  </si>
  <si>
    <t>Mufape,H942P584,SP,46754,61107,Holanda</t>
  </si>
  <si>
    <t>Popune,H394P168,GO,45730,103869,Panamá</t>
  </si>
  <si>
    <t>Tufupote,P483P726,AL,47773,39123,Espanha</t>
  </si>
  <si>
    <t>Ratopada,P329H621,AL,46589,83678,Austrália</t>
  </si>
  <si>
    <t>Mafuro,P816H612,ES,46203,93577,Panamá</t>
  </si>
  <si>
    <t>Pufimimo,H186P944,MG,46438,27770,Espanha</t>
  </si>
  <si>
    <t>Fucogota,H279P172,MA,46125,71676,Panamá</t>
  </si>
  <si>
    <t>Canura,H591H639,MA,46124,33682,Panamá</t>
  </si>
  <si>
    <t>Fivufafu,P131P229,GO,46480,81517,Holanda</t>
  </si>
  <si>
    <t>Vineputu,P233P365,AL,47241,97358,Austrália</t>
  </si>
  <si>
    <t>Derufu,H689P722,RJ,47391,80428,Holanda</t>
  </si>
  <si>
    <t>Torumavoce,H838H419,ES,46142,61537,Espanha</t>
  </si>
  <si>
    <t>Rarirepipo,P176P323,AL,45893,35876,Austrália</t>
  </si>
  <si>
    <t>Povagora,H217P263,ES,45863,57577,Austrália</t>
  </si>
  <si>
    <t>Peruface,P121H423,AL,47582,82871,Espanha</t>
  </si>
  <si>
    <t>Fipigi,P949H871,MA,46575,108519,Panamá</t>
  </si>
  <si>
    <t>Ritopufe,P983H627,MG,47160,61197,Austrália</t>
  </si>
  <si>
    <t>Verugoto,H946P642,AL,46100,71549,Holanda</t>
  </si>
  <si>
    <t>Vegomepu,P127H823,AL,46066,116180,Austrália</t>
  </si>
  <si>
    <t>Raciremi,P516P836,ES,47370,26654,Holanda</t>
  </si>
  <si>
    <t>Rarudacu,P569H286,MG,46571,78767,Espanha</t>
  </si>
  <si>
    <t>Tipipe,P535H895,RJ,47808,25002,Panamá</t>
  </si>
  <si>
    <t>Vigopurutu,H776P365,MA,47695,119889,Panamá</t>
  </si>
  <si>
    <t>Vanipe,P893P147,GO,45715,93224,Panamá</t>
  </si>
  <si>
    <t>Dolere,H578H215,RJ,46961,86672,Holanda</t>
  </si>
  <si>
    <t>Nuvino,P285P231,AL,47281,60425,Panamá</t>
  </si>
  <si>
    <t>Gamuvuro,P514H711,MG,47796,114105,Espanha</t>
  </si>
  <si>
    <t>Mepuramale,P294H125,MA,45633,23181,Panamá</t>
  </si>
  <si>
    <t>Gacugo,H689H642,ES,46501,22547,Espanha</t>
  </si>
  <si>
    <t>Tavede,H846P751,GO,45808,83088,Holanda</t>
  </si>
  <si>
    <t>Vuroceloru,H446P691,MG,46098,57149,Espanha</t>
  </si>
  <si>
    <t>Vuropi,H241P728,ES,47462,42410,Espanha</t>
  </si>
  <si>
    <t>Garape,H117P311,MG,47024,96394,Espanha</t>
  </si>
  <si>
    <t>Miramunu,H911H317,RJ,47065,109619,Holanda</t>
  </si>
  <si>
    <t>Corupucaru,P797P377,GO,46164,89132,Austrália</t>
  </si>
  <si>
    <t>Padipo,H131P267,RJ,47632,85648,Panamá</t>
  </si>
  <si>
    <t>Votevago,H314P492,GO,47402,105563,Panamá</t>
  </si>
  <si>
    <t>Ridodi,H771H734,RJ,46913,54582,Austrália</t>
  </si>
  <si>
    <t>Metavi,P599H516,MA,45550,42708,Espanha</t>
  </si>
  <si>
    <t>Doderirani,P691P154,SP,45757,107575,Espanha</t>
  </si>
  <si>
    <t>Pogodiru,P886H581,MG,46810,23439,Holanda</t>
  </si>
  <si>
    <t>Guparove,P723H496,RJ,46946,94860,Panamá</t>
  </si>
  <si>
    <t>Ragoratepo,H246P898,SP,47136,74069,Holanda</t>
  </si>
  <si>
    <t>Dolelepo,H158P516,RJ,46912,59323,Austrália</t>
  </si>
  <si>
    <t>Dotate,P196P971,MA,46446,101793,Austrália</t>
  </si>
  <si>
    <t>Pucemeri,P628P437,RJ,45769,70178,Austrália</t>
  </si>
  <si>
    <t>Datotupume,P385P169,AL,45898,21570,Panamá</t>
  </si>
  <si>
    <t>Podumo,H713H422,SP,46778,100222,Panamá</t>
  </si>
  <si>
    <t>Gilitimepe,P384H318,GO,47592,53393,Austrália</t>
  </si>
  <si>
    <t>Palicu,H885H563,AL,47721,79795,Holanda</t>
  </si>
  <si>
    <t>Nerunatace,P752H842,MA,47547,117248,Espanha</t>
  </si>
  <si>
    <t>Temica,P546H542,RJ,47265,96859,Austrália</t>
  </si>
  <si>
    <t>Farucumo,P183P283,ES,46503,79992,Austrália</t>
  </si>
  <si>
    <t>Tudocoruta,H411P767,MG,47412,74062,Espanha</t>
  </si>
  <si>
    <t>Topupefi,H535P629,AL,47139,33916,Panamá</t>
  </si>
  <si>
    <t>Pitiloga,H591H641,RJ,45520,33639,Panamá</t>
  </si>
  <si>
    <t>Rupuvepipo,P726H898,GO,47234,79388,Panamá</t>
  </si>
  <si>
    <t>Tetopatotu,P565P443,RJ,47123,79286,Austrália</t>
  </si>
  <si>
    <t>Roretanupe,P799H443,SP,46803,70263,Holanda</t>
  </si>
  <si>
    <t>Rirapimapi,P463H252,MA,47776,79098,Austrália</t>
  </si>
  <si>
    <t>Runulagipu,P456P861,SP,46242,60945,Panamá</t>
  </si>
  <si>
    <t>Gupeminu,H486H632,ES,46673,53232,Panamá</t>
  </si>
  <si>
    <t>Puritapo,P147H657,SP,45966,110597,Panamá</t>
  </si>
  <si>
    <t>Nudido,H575P788,AL,47403,29794,Holanda</t>
  </si>
  <si>
    <t>Fulapu,H978P212,AL,46799,38243,Austrália</t>
  </si>
  <si>
    <t>Rigupetede,H575P349,ES,45672,58490,Holanda</t>
  </si>
  <si>
    <t>Rurunetu,H826H173,SP,46019,108643,Espanha</t>
  </si>
  <si>
    <t>Lapigonidi,P965H281,MA,47648,108631,Panamá</t>
  </si>
  <si>
    <t>Mavodofa,H456H882,MA,47282,119325,Austrália</t>
  </si>
  <si>
    <t>Capapi,H936P814,AL,46608,117242,Austrália</t>
  </si>
  <si>
    <t>Dopetupo,H342P996,MA,46368,119050,Espanha</t>
  </si>
  <si>
    <t>Vigipepave,P185H769,RJ,47766,103582,Espanha</t>
  </si>
  <si>
    <t>Ramupeca,P847H232,AL,47577,47190,Holanda</t>
  </si>
  <si>
    <t>Fidefutumo,P178H222,MG,47521,96805,Holanda</t>
  </si>
  <si>
    <t>Dupovura,H188H328,MA,46271,55729,Austrália</t>
  </si>
  <si>
    <t>Tumedinu,H627P294,ES,47420,34892,Holanda</t>
  </si>
  <si>
    <t>Ravitomopi,H624H612,ES,46799,38042,Espanha</t>
  </si>
  <si>
    <t>Tufama,P483P875,AL,46622,77526,Holanda</t>
  </si>
  <si>
    <t>Totiranepi,P893P848,RJ,47473,81516,Austrália</t>
  </si>
  <si>
    <t>Tafonicetu,H848H735,MA,46428,21741,Holanda</t>
  </si>
  <si>
    <t>Tapavucome,P182P543,MG,47821,77032,Espanha</t>
  </si>
  <si>
    <t>Rutepurefo,P531H634,SP,46186,117699,Holanda</t>
  </si>
  <si>
    <t>Lopirapepa,P111P428,GO,46722,88804,Holanda</t>
  </si>
  <si>
    <t>Giregope,H466H446,MA,46730,104762,Austrália</t>
  </si>
  <si>
    <t>Rodope,H245P338,GO,46057,38253,Panamá</t>
  </si>
  <si>
    <t>Gucupidu,H918H278,MG,47064,38243,Espanha</t>
  </si>
  <si>
    <t>Relodudira,P215H928,RJ,46872,31359,Austrália</t>
  </si>
  <si>
    <t>Gipidope,H641P882,ES,45670,36024,Espanha</t>
  </si>
  <si>
    <t>Gedatoviri,H566H376,MG,47058,54377,Holanda</t>
  </si>
  <si>
    <t>Caveva,H165H999,MA,47574,40199,Austrália</t>
  </si>
  <si>
    <t>Cigipecu,H547H165,AL,46954,107771,Holanda</t>
  </si>
  <si>
    <t>Dupodopu,H644P723,MG,47718,107980,Austrália</t>
  </si>
  <si>
    <t>Depuracavu,H413H844,SP,45743,93369,Holanda</t>
  </si>
  <si>
    <t>Refepanero,H716P375,MA,46204,75315,Panamá</t>
  </si>
  <si>
    <t>Nopateto,H265P127,GO,46981,55582,Espanha</t>
  </si>
  <si>
    <t>Puperafova,H765H348,MA,45815,77227,Panamá</t>
  </si>
  <si>
    <t>Topogore,H886H882,SP,46607,108458,Espanha</t>
  </si>
  <si>
    <t>Demapi,P914H298,AL,47462,23046,Panamá</t>
  </si>
  <si>
    <t>Miponapapu,P815P977,MA,46614,50247,Austrália</t>
  </si>
  <si>
    <t>Goputati,H421H937,AL,45451,66710,Panamá</t>
  </si>
  <si>
    <t>Cadimute,H182H856,ES,45649,41116,Holanda</t>
  </si>
  <si>
    <t>Faropo,P227H249,RJ,45904,99474,Austrália</t>
  </si>
  <si>
    <t>Riliri,H819P213,MG,47084,74515,Espanha</t>
  </si>
  <si>
    <t>Gevimugepe,P139P598,ES,46289,59923,Panamá</t>
  </si>
  <si>
    <t>Pifonomegi,H975P179,MG,47687,29961,Panamá</t>
  </si>
  <si>
    <t>Felaceno,H366P418,RJ,47715,105763,Panamá</t>
  </si>
  <si>
    <t>Mupopuva,H943P482,ES,47413,44646,Austrália</t>
  </si>
  <si>
    <t>Mapidemo,P363P381,AL,46347,101859,Espanha</t>
  </si>
  <si>
    <t>Dagaripi,P112P542,MA,46091,20803,Espanha</t>
  </si>
  <si>
    <t>Ruguvi,H592P347,MA,47132,42036,Espanha</t>
  </si>
  <si>
    <t>Pudeto,H693P226,GO,45982,73355,Panamá</t>
  </si>
  <si>
    <t>Pitogucera,P298P281,GO,47349,55065,Espanha</t>
  </si>
  <si>
    <t>Duvidu,P475H211,SP,45465,72216,Holanda</t>
  </si>
  <si>
    <t>Tupupitu,H754H737,GO,46898,85416,Espanha</t>
  </si>
  <si>
    <t>Neficera,H713H948,MG,46225,83731,Espanha</t>
  </si>
  <si>
    <t>Togofo,H149P651,ES,47609,35980,Espanha</t>
  </si>
  <si>
    <t>Tugepinice,P993P922,RJ,46180,81799,Austrália</t>
  </si>
  <si>
    <t>Matuvuve,H869P952,SP,47127,44383,Austrália</t>
  </si>
  <si>
    <t>Cunofane,H668H286,ES,46064,42321,Austrália</t>
  </si>
  <si>
    <t>Getopigi,H264H836,AL,46273,70153,Austrália</t>
  </si>
  <si>
    <t>Parofo,H769P359,RJ,47498,114311,Espanha</t>
  </si>
  <si>
    <t>Tulovo,H473P477,GO,45543,118035,Espanha</t>
  </si>
  <si>
    <t>Tunuca,P418P963,ES,45616,24322,Espanha</t>
  </si>
  <si>
    <t>Fipilodero,P373P771,AL,47395,72787,Panamá</t>
  </si>
  <si>
    <t>Polotovi,H398H131,SP,45735,118394,Holanda</t>
  </si>
  <si>
    <t>Terunoru,H662H736,MA,45533,84399,Austrália</t>
  </si>
  <si>
    <t>Vinilaceri,H333P992,SP,47790,99132,Espanha</t>
  </si>
  <si>
    <t>Renada,H613H354,AL,47510,116127,Panamá</t>
  </si>
  <si>
    <t>Tatepoti,P583P428,GO,47687,48462,Espanha</t>
  </si>
  <si>
    <t>Refema,P175P643,MA,46121,108390,Espanha</t>
  </si>
  <si>
    <t>Pacepupi,P971P246,RJ,47294,73624,Espanha</t>
  </si>
  <si>
    <t>Dopemedero,P933H836,MA,46307,90478,Panamá</t>
  </si>
  <si>
    <t>Gefevofe,P721H182,RJ,46450,106815,Espanha</t>
  </si>
  <si>
    <t>Cefoticepo,P118H787,AL,45906,67440,Holanda</t>
  </si>
  <si>
    <t>Picimipive,P428P424,MA,46079,54626,Austrália</t>
  </si>
  <si>
    <t>Relutepe,P667H449,ES,45818,73248,Holanda</t>
  </si>
  <si>
    <t>Totopo,H725P374,SP,46914,44371,Panamá</t>
  </si>
  <si>
    <t>Navagapope,P541H983,SP,46220,57605,Austrália</t>
  </si>
  <si>
    <t>Panovova,H741P342,AL,45863,72640,Austrália</t>
  </si>
  <si>
    <t>Vonoci,H531H724,MG,47194,67379,Holanda</t>
  </si>
  <si>
    <t>Lunilovu,P778H189,GO,47433,37268,Panamá</t>
  </si>
  <si>
    <t>Tagutadi,H749H519,MG,46953,118509,Austrália</t>
  </si>
  <si>
    <t>Vutuve,P847P285,GO,46883,74226,Espanha</t>
  </si>
  <si>
    <t>Pemaripote,H267P451,MG,46846,24082,Austrália</t>
  </si>
  <si>
    <t>Vuceto,P594P578,RJ,47349,64780,Holanda</t>
  </si>
  <si>
    <t>Cotori,H536P195,RJ,45628,102668,Austrália</t>
  </si>
  <si>
    <t>Titavavo,P463P624,GO,46486,26679,Austrália</t>
  </si>
  <si>
    <t>Tocetanane,P777H474,SP,47124,88153,Austrália</t>
  </si>
  <si>
    <t>Niretitefa,H978P411,GO,47233,62996,Austrália</t>
  </si>
  <si>
    <t>Cucipanapi,H378H136,MG,46010,46468,Holanda</t>
  </si>
  <si>
    <t>Pinudoci,P454P589,MG,46639,59067,Austrália</t>
  </si>
  <si>
    <t>Rofiludimo,P869H991,GO,46869,24502,Panamá</t>
  </si>
  <si>
    <t>Refopu,P614H282,MA,46988,37711,Panamá</t>
  </si>
  <si>
    <t>Poreve,H885P635,ES,46057,76273,Espanha</t>
  </si>
  <si>
    <t>Caripate,H715H369,RJ,46314,100696,Holanda</t>
  </si>
  <si>
    <t>Dopofuginu,H128P723,AL,46342,104219,Espanha</t>
  </si>
  <si>
    <t>Pifipo,P525P286,AL,46186,93419,Holanda</t>
  </si>
  <si>
    <t>Ririnape,P228H944,GO,47566,47818,Austrália</t>
  </si>
  <si>
    <t>Pacovogacu,P182H935,MA,47222,73456,Holanda</t>
  </si>
  <si>
    <t>Porarilume,P162P898,AL,46975,31954,Panamá</t>
  </si>
  <si>
    <t>Tipeco,P347P258,MG,47607,72304,Holanda</t>
  </si>
  <si>
    <t>Mipopime,P627H464,SP,46161,37145,Espanha</t>
  </si>
  <si>
    <t>Nifadelupi,H788H339,ES,46869,115257,Holanda</t>
  </si>
  <si>
    <t>Pilipopepa,H364H561,MA,47802,109438,Espanha</t>
  </si>
  <si>
    <t>Regedodidu,H715H254,AL,46071,68818,Austrália</t>
  </si>
  <si>
    <t>Fatuponafa,H979P574,SP,47744,63703,Holanda</t>
  </si>
  <si>
    <t>Cetaderari,P651H985,MG,47526,42005,Holanda</t>
  </si>
  <si>
    <t>Virira,H611H517,AL,46374,74038,Holanda</t>
  </si>
  <si>
    <t>Vodige,P187H411,MG,47509,60695,Espanha</t>
  </si>
  <si>
    <t>Papuguvime,P976P311,MG,46180,119451,Austrália</t>
  </si>
  <si>
    <t>Pirimo,P545P259,RJ,46709,119375,Panamá</t>
  </si>
  <si>
    <t>Loritita,P649H182,ES,45488,103117,Austrália</t>
  </si>
  <si>
    <t>Ticamumo,H989P224,GO,45609,93464,Austrália</t>
  </si>
  <si>
    <t>Pavare,P578P924,RJ,47015,97833,Espanha</t>
  </si>
  <si>
    <t>Vavofalapu,P159H732,AL,47611,92001,Espanha</t>
  </si>
  <si>
    <t>Gonuma,H489H297,ES,47223,51592,Austrália</t>
  </si>
  <si>
    <t>Cocepa,H375P272,MG,47160,97576,Espanha</t>
  </si>
  <si>
    <t>Papocite,H551H396,AL,45762,39530,Holanda</t>
  </si>
  <si>
    <t>Dipali,H682H513,ES,47813,73841,Panamá</t>
  </si>
  <si>
    <t>Filave,H694H512,MG,47525,74473,Espanha</t>
  </si>
  <si>
    <t>Dipige,P153H512,MG,47139,23566,Holanda</t>
  </si>
  <si>
    <t>Tevata,P897P248,MG,47365,27629,Holanda</t>
  </si>
  <si>
    <t>Pagepu,P237H835,GO,47532,59206,Austrália</t>
  </si>
  <si>
    <t>Vifipi,P231H762,MA,46219,99829,Panamá</t>
  </si>
  <si>
    <t>Tuvife,H726H325,SP,47698,55495,Panamá</t>
  </si>
  <si>
    <t>Diteciname,H292H233,MA,45653,82946,Espanha</t>
  </si>
  <si>
    <t>Padaripipa,H517P622,MG,45716,35315,Espanha</t>
  </si>
  <si>
    <t>Napuferolo,H711P875,AL,47761,56007,Espanha</t>
  </si>
  <si>
    <t>Pufipucute,H514P451,ES,45828,39162,Panamá</t>
  </si>
  <si>
    <t>Pamatonepe,H527P215,MG,45489,44896,Panamá</t>
  </si>
  <si>
    <t>Figugidi,P212H834,AL,46449,112447,Austrália</t>
  </si>
  <si>
    <t>Vinivomeru,P436P729,AL,47027,117068,Holanda</t>
  </si>
  <si>
    <t>Vitale,H566H456,GO,46926,106788,Austrália</t>
  </si>
  <si>
    <t>Vepinipude,P464H243,GO,47511,112425,Panamá</t>
  </si>
  <si>
    <t>Titagegi,H567H939,RJ,46382,116957,Espanha</t>
  </si>
  <si>
    <t>Virini,P124H952,GO,47574,42078,Austrália</t>
  </si>
  <si>
    <t>Titote,H279H277,MG,47575,90581,Espanha</t>
  </si>
  <si>
    <t>Pulupedidi,P853H781,RJ,45668,119118,Austrália</t>
  </si>
  <si>
    <t>Penadature,P734P511,RJ,46006,24373,Espanha</t>
  </si>
  <si>
    <t>Vetamomoce,P598H245,MA,46704,74895,Panamá</t>
  </si>
  <si>
    <t>Tudavepodi,P887H595,ES,45818,83818,Holanda</t>
  </si>
  <si>
    <t>Pupuraro,P957P727,AL,45470,30633,Espanha</t>
  </si>
  <si>
    <t>Durepidupe,H992H688,MA,46208,46294,Austrália</t>
  </si>
  <si>
    <t>Rufivemo,P483P528,MG,45795,87064,Austrália</t>
  </si>
  <si>
    <t>Fetogimi,H457H558,AL,45770,20081,Holanda</t>
  </si>
  <si>
    <t>Pocurunoga,H325P897,SP,45573,112270,Panamá</t>
  </si>
  <si>
    <t>Pofivono,P278H669,SP,45746,113345,Holanda</t>
  </si>
  <si>
    <t>Vogefo,P838P467,ES,47237,24263,Holanda</t>
  </si>
  <si>
    <t>Fopuvi,P297P621,AL,46568,62858,Austrália</t>
  </si>
  <si>
    <t>Locaguviro,H588H233,AL,47366,96852,Espanha</t>
  </si>
  <si>
    <t>Nepidu,P917H856,ES,46351,59574,Espanha</t>
  </si>
  <si>
    <t>Nupudoca,H791H168,RJ,47248,63989,Austrália</t>
  </si>
  <si>
    <t>Petapomu,H978H861,ES,46045,102614,Panamá</t>
  </si>
  <si>
    <t>Togupanu,P954H251,AL,47099,54270,Panamá</t>
  </si>
  <si>
    <t>Naligede,P249P851,MA,46255,23653,Espanha</t>
  </si>
  <si>
    <t>Papino,H469H593,GO,45460,110201,Panamá</t>
  </si>
  <si>
    <t>Calovonete,H672H151,SP,46123,70154,Holanda</t>
  </si>
  <si>
    <t>Vamuretolo,P661H577,SP,46373,92659,Panamá</t>
  </si>
  <si>
    <t>Pefori,P532P186,AL,45475,111849,Austrália</t>
  </si>
  <si>
    <t>Detinuci,H197H426,MA,45575,31301,Panamá</t>
  </si>
  <si>
    <t>Pipetace,P592P618,GO,46677,88639,Panamá</t>
  </si>
  <si>
    <t>Norega,H147P415,GO,45989,44259,Holanda</t>
  </si>
  <si>
    <t>Fitodepoca,P895P756,GO,46909,51016,Espanha</t>
  </si>
  <si>
    <t>Toterova,H945P721,MG,47241,21810,Panamá</t>
  </si>
  <si>
    <t>Rupedi,P146P219,SP,47566,47042,Holanda</t>
  </si>
  <si>
    <t>Pupopo,H518H966,MA,47598,111826,Austrália</t>
  </si>
  <si>
    <t>Firore,H788H556,AL,45612,115892,Austrália</t>
  </si>
  <si>
    <t>Padutafe,P438P496,RJ,47802,110873,Holanda</t>
  </si>
  <si>
    <t>Pelive,P777P364,GO,46131,103371,Holanda</t>
  </si>
  <si>
    <t>Peveroni,P568H864,SP,47186,71558,Espanha</t>
  </si>
  <si>
    <t>Renaraguvo,P985P121,RJ,46319,27971,Austrália</t>
  </si>
  <si>
    <t>Dumira,P744H764,SP,46519,91121,Panamá</t>
  </si>
  <si>
    <t>Tarape,H448H734,ES,45902,31802,Panamá</t>
  </si>
  <si>
    <t>Decimugico,H946H846,MA,47035,83073,Panamá</t>
  </si>
  <si>
    <t>Raremupa,H742P375,MG,45676,52199,Espanha</t>
  </si>
  <si>
    <t>Lodafiti,H946P454,RJ,47024,97415,Austrália</t>
  </si>
  <si>
    <t>Totetagera,P771H744,MG,46172,31567,Panamá</t>
  </si>
  <si>
    <t>Mopema,H245H431,AL,46066,114242,Holanda</t>
  </si>
  <si>
    <t>Citomocinu,P623H931,MA,46638,115085,Holanda</t>
  </si>
  <si>
    <t>Ramiputofo,P469H967,MG,45578,67943,Holanda</t>
  </si>
  <si>
    <t>Marigu,P887P472,AL,47487,29104,Holanda</t>
  </si>
  <si>
    <t>Vipefa,P552H365,GO,47240,92720,Panamá</t>
  </si>
  <si>
    <t>Putitoni,H842P672,MA,46478,57211,Holanda</t>
  </si>
  <si>
    <t>Fodotomu,P789H913,ES,46725,45332,Holanda</t>
  </si>
  <si>
    <t>Limalegado,H635H414,AL,45431,41665,Austrália</t>
  </si>
  <si>
    <t>Riguruvani,H742H813,RJ,47391,114862,Holanda</t>
  </si>
  <si>
    <t>Fanapu,H563H462,SP,45651,31744,Espanha</t>
  </si>
  <si>
    <t>Gimuvilane,H571H791,SP,47649,34863,Espanha</t>
  </si>
  <si>
    <t>Motonodo,H644P868,GO,45903,73024,Austrália</t>
  </si>
  <si>
    <t>Recunavi,P467P367,GO,46665,68495,Holanda</t>
  </si>
  <si>
    <t>Peputepufi,H839H769,AL,46146,107732,Austrália</t>
  </si>
  <si>
    <t>Retorareri,P475P597,AL,47494,34256,Panamá</t>
  </si>
  <si>
    <t>Ravanenora,P571H921,MG,46115,57311,Espanha</t>
  </si>
  <si>
    <t>Gepoguma,H621P762,ES,46691,55715,Panamá</t>
  </si>
  <si>
    <t>Decumu,H356P747,ES,46616,78661,Austrália</t>
  </si>
  <si>
    <t>Nutuvenu,P311H434,GO,47180,92691,Panamá</t>
  </si>
  <si>
    <t>Pifotuponi,H993H422,RJ,47147,29163,Panamá</t>
  </si>
  <si>
    <t>Ripati,H818H637,GO,46475,94547,Austrália</t>
  </si>
  <si>
    <t>Lovola,P264H276,AL,47686,102134,Austrália</t>
  </si>
  <si>
    <t>Malirece,P929P992,SP,45539,52762,Panamá</t>
  </si>
  <si>
    <t>Megepenopa,P282H278,GO,46325,35942,Holanda</t>
  </si>
  <si>
    <t>Nanumadumo,P197H677,GO,46539,91268,Panamá</t>
  </si>
  <si>
    <t>Pogora,H742P755,AL,46169,35369,Holanda</t>
  </si>
  <si>
    <t>Rarinagu,P155H888,ES,46363,119753,Espanha</t>
  </si>
  <si>
    <t>Nupifuri,P646P316,ES,47344,23933,Espanha</t>
  </si>
  <si>
    <t>Popunata,H388H333,MA,46785,87917,Holanda</t>
  </si>
  <si>
    <t>Pitupapape,P488H981,AL,47132,102662,Holanda</t>
  </si>
  <si>
    <t>Lacepeta,H196P132,GO,46279,23413,Holanda</t>
  </si>
  <si>
    <t>Midute,P116H447,RJ,45447,26423,Espanha</t>
  </si>
  <si>
    <t>Lirapori,P314P552,SP,46789,75114,Austrália</t>
  </si>
  <si>
    <t>Duladofu,P612H696,GO,45692,65826,Austrália</t>
  </si>
  <si>
    <t>Foreri,P661P939,SP,45672,100549,Espanha</t>
  </si>
  <si>
    <t>Nolerumere,P224P535,ES,47031,48768,Austrália</t>
  </si>
  <si>
    <t>Didedida,H616P578,MG,46466,69852,Espanha</t>
  </si>
  <si>
    <t>Vagafe,H944H643,MG,45886,111256,Espanha</t>
  </si>
  <si>
    <t>Pinopucipo,H146H887,MG,45904,67848,Holanda</t>
  </si>
  <si>
    <t>Totugeri,H664H593,SP,47531,87969,Espanha</t>
  </si>
  <si>
    <t>Devavegate,P332P478,MG,45783,87330,Holanda</t>
  </si>
  <si>
    <t>Nupoli,P375P436,MA,46083,113744,Austrália</t>
  </si>
  <si>
    <t>Tudatile,P622P683,GO,47559,114576,Austrália</t>
  </si>
  <si>
    <t>Pifivine,P197H737,MA,47505,89807,Panamá</t>
  </si>
  <si>
    <t>Puruturo,P645P618,SP,46081,46000,Austrália</t>
  </si>
  <si>
    <t>Fagavenaca,P172P944,MG,46168,64396,Austrália</t>
  </si>
  <si>
    <t>Lefodi,H771H578,SP,46237,47915,Holanda</t>
  </si>
  <si>
    <t>Cacudo,H881P556,GO,46535,110229,Panamá</t>
  </si>
  <si>
    <t>Rilaputu,P623P251,ES,47001,90518,Austrália</t>
  </si>
  <si>
    <t>Lifetipode,H137P286,SP,46179,97091,Austrália</t>
  </si>
  <si>
    <t>Cipevo,H585P127,MA,45488,64220,Panamá</t>
  </si>
  <si>
    <t>Nopirupeca,H664P645,RJ,47571,35981,Panamá</t>
  </si>
  <si>
    <t>Pofitipe,H396H578,AL,46536,75489,Holanda</t>
  </si>
  <si>
    <t>Pimerona,H373P693,GO,45904,111902,Espanha</t>
  </si>
  <si>
    <t>Cotupu,P859P955,AL,47309,107913,Espanha</t>
  </si>
  <si>
    <t>Rerepenupi,H659H972,MG,47310,111119,Austrália</t>
  </si>
  <si>
    <t>Ticupapi,H748H262,RJ,45759,67541,Panamá</t>
  </si>
  <si>
    <t>Nolifepa,H735H276,SP,45425,107568,Holanda</t>
  </si>
  <si>
    <t>Notomi,H924P747,RJ,46238,21721,Austrália</t>
  </si>
  <si>
    <t>Pecodepo,H696P645,RJ,45491,24330,Austrália</t>
  </si>
  <si>
    <t>Gotagu,P539H548,MG,47348,55574,Espanha</t>
  </si>
  <si>
    <t>Dutaromipa,P616P664,AL,46334,112877,Panamá</t>
  </si>
  <si>
    <t>Tutofagecu,H974H952,MG,45693,27697,Panamá</t>
  </si>
  <si>
    <t>Rogunu,H312P848,SP,45558,57064,Holanda</t>
  </si>
  <si>
    <t>Gotulipa,H695P825,GO,46537,24736,Espanha</t>
  </si>
  <si>
    <t>Varipeme,H592H278,ES,45979,92612,Panamá</t>
  </si>
  <si>
    <t>Potulope,H848P855,MA,47336,72685,Panamá</t>
  </si>
  <si>
    <t>Demureno,P148P529,MA,46146,36538,Espanha</t>
  </si>
  <si>
    <t>Dopirutevu,H213P551,RJ,47423,54140,Austrália</t>
  </si>
  <si>
    <t>Peculoremi,H239H568,MA,45612,104085,Panamá</t>
  </si>
  <si>
    <t>Ritipa,P298P658,SP,46365,58959,Holanda</t>
  </si>
  <si>
    <t>Papumuvi,H454P574,MG,45754,112375,Austrália</t>
  </si>
  <si>
    <t>Nutodurere,P543P527,AL,46077,21213,Panamá</t>
  </si>
  <si>
    <t>Dapapa,H176P464,GO,47309,72959,Austrália</t>
  </si>
  <si>
    <t>Panoguriru,P449P923,AL,46605,101944,Holanda</t>
  </si>
  <si>
    <t>Rocuceruci,P191P291,MA,47713,103796,Austrália</t>
  </si>
  <si>
    <t>Munuruleti,H416H396,MG,46011,104078,Austrália</t>
  </si>
  <si>
    <t>Vivoli,P763H461,ES,45781,25339,Holanda</t>
  </si>
  <si>
    <t>Ticelutafi,P591H316,SP,46971,37838,Austrália</t>
  </si>
  <si>
    <t>Pudefirana,H374H511,GO,46058,50725,Austrália</t>
  </si>
  <si>
    <t>Fetivegupi,P272P523,MG,46187,93616,Austrália</t>
  </si>
  <si>
    <t>Reletu,H562P619,AL,47112,119417,Austrália</t>
  </si>
  <si>
    <t>Pilorune,H759H792,GO,47747,87467,Austrália</t>
  </si>
  <si>
    <t>Teletu,H593P938,ES,46904,88673,Panamá</t>
  </si>
  <si>
    <t>Nomutivi,P354H777,MA,46041,79777,Holanda</t>
  </si>
  <si>
    <t>Gavonovu,P578P573,ES,47617,39628,Holanda</t>
  </si>
  <si>
    <t>Gopapopi,H171P491,ES,47507,119120,Panamá</t>
  </si>
  <si>
    <t>Tefepeta,P427H392,GO,46939,53076,Holanda</t>
  </si>
  <si>
    <t>Tudoropo,H448H437,GO,46549,86871,Panamá</t>
  </si>
  <si>
    <t>Noterofelo,H324P677,ES,46129,34099,Espanha</t>
  </si>
  <si>
    <t>Pivuvamo,P894P936,RJ,47235,49891,Holanda</t>
  </si>
  <si>
    <t>Lapogupo,H326H342,SP,47606,56891,Holanda</t>
  </si>
  <si>
    <t>Papolaco,H432P932,AL,47106,85970,Panamá</t>
  </si>
  <si>
    <t>Petuva,H586H485,MG,46607,80862,Panamá</t>
  </si>
  <si>
    <t>Mugerogupo,H783P394,AL,45563,93242,Austrália</t>
  </si>
  <si>
    <t>Vedegila,H285H195,MG,46247,94906,Holanda</t>
  </si>
  <si>
    <t>Rageta,P754H393,MG,47270,32770,Austrália</t>
  </si>
  <si>
    <t>Feruto,P292H228,SP,45782,75316,Austrália</t>
  </si>
  <si>
    <t>Vinitapa,P138P963,MA,47803,117141,Holanda</t>
  </si>
  <si>
    <t>Pupupo,P557P284,GO,47424,39642,Panamá</t>
  </si>
  <si>
    <t>Rerafireru,H675H746,SP,46554,100867,Espanha</t>
  </si>
  <si>
    <t>Tometo,P629P968,AL,47247,53530,Panamá</t>
  </si>
  <si>
    <t>Nuparufacu,P622H499,ES,46766,21631,Holanda</t>
  </si>
  <si>
    <t>Rivicotu,P618P969,SP,46063,44844,Panamá</t>
  </si>
  <si>
    <t>Mepavugupa,P431P875,GO,46172,24650,Austrália</t>
  </si>
  <si>
    <t>Piripiroco,P354H427,AL,46203,38070,Espanha</t>
  </si>
  <si>
    <t>Femelanapo,H163P689,SP,46657,39714,Panamá</t>
  </si>
  <si>
    <t>Pimarofu,P825P235,MA,46348,35138,Holanda</t>
  </si>
  <si>
    <t>Camoda,H463P393,RJ,46269,74340,Espanha</t>
  </si>
  <si>
    <t>Regapori,H115H546,MA,46425,68585,Holanda</t>
  </si>
  <si>
    <t>Cuveve,H388H285,MA,47671,108446,Panamá</t>
  </si>
  <si>
    <t>Neludutamo,H239P471,AL,45957,103177,Panamá</t>
  </si>
  <si>
    <t>Virope,P859P477,ES,47598,42831,Espanha</t>
  </si>
  <si>
    <t>Virapoliro,H447P843,ES,46245,31161,Espanha</t>
  </si>
  <si>
    <t>Rovufunemu,H627P172,MG,46000,34898,Austrália</t>
  </si>
  <si>
    <t>Nagomu,H897P623,RJ,46137,24343,Panamá</t>
  </si>
  <si>
    <t>Cutura,H227P789,ES,46003,32011,Austrália</t>
  </si>
  <si>
    <t>Locaco,P487P391,AL,47262,81948,Panamá</t>
  </si>
  <si>
    <t>Pepefadoto,H646H874,GO,45691,27176,Austrália</t>
  </si>
  <si>
    <t>Riretavuve,H678H478,SP,47002,101000,Panamá</t>
  </si>
  <si>
    <t>Papupare,P917H765,SP,46327,102247,Espanha</t>
  </si>
  <si>
    <t>Pipifelale,P794H483,ES,45808,93822,Panamá</t>
  </si>
  <si>
    <t>Malica,P828P174,ES,47312,23247,Espanha</t>
  </si>
  <si>
    <t>Lumalamu,P769P827,SP,46522,78909,Espanha</t>
  </si>
  <si>
    <t>Cudeturotu,P652P664,SP,47303,34394,Holanda</t>
  </si>
  <si>
    <t>Fegota,P742H469,RJ,46615,88111,Holanda</t>
  </si>
  <si>
    <t>Faruditale,H134H629,AL,46707,42684,Austrália</t>
  </si>
  <si>
    <t>Mevudufagu,H662H697,MA,46554,98234,Panamá</t>
  </si>
  <si>
    <t>Pudimevato,P976P227,GO,46337,35482,Austrália</t>
  </si>
  <si>
    <t>Tofapapa,H966H473,RJ,46388,51866,Holanda</t>
  </si>
  <si>
    <t>Tolamupo,H441P452,ES,47530,37881,Panamá</t>
  </si>
  <si>
    <t>Penalipupu,H993P574,MA,47240,21360,Panamá</t>
  </si>
  <si>
    <t>Copoge,H114H666,RJ,46168,111968,Panamá</t>
  </si>
  <si>
    <t>Pilatiti,H342P771,MA,46688,104861,Panamá</t>
  </si>
  <si>
    <t>Nurepi,H131H315,GO,45665,49339,Holanda</t>
  </si>
  <si>
    <t>Patarono,P439H177,MA,46973,59338,Holanda</t>
  </si>
  <si>
    <t>Ridicate,H634H655,AL,46853,51494,Panamá</t>
  </si>
  <si>
    <t>Licepato,H933H626,SP,47421,106336,Holanda</t>
  </si>
  <si>
    <t>Gicatida,H624P368,MG,47432,66396,Espanha</t>
  </si>
  <si>
    <t>Pigulicu,H437H944,ES,47546,23671,Espanha</t>
  </si>
  <si>
    <t>Davepi,H391P582,MG,46981,35585,Austrália</t>
  </si>
  <si>
    <t>Papava,P291P499,ES,45789,43191,Panamá</t>
  </si>
  <si>
    <t>Rupetu,P737H371,RJ,45873,27322,Panamá</t>
  </si>
  <si>
    <t>Gemomufuta,H348P175,MG,46928,61608,Holanda</t>
  </si>
  <si>
    <t>Nupinida,P553P592,RJ,47304,27244,Holanda</t>
  </si>
  <si>
    <t>Cerege,P891H829,GO,47065,93379,Austrália</t>
  </si>
  <si>
    <t>Docimepepo,P276P477,ES,47822,29585,Holanda</t>
  </si>
  <si>
    <t>Turecoruru,P987P619,RJ,46599,41706,Austrália</t>
  </si>
  <si>
    <t>Ropucamedo,H388P257,MG,46191,35869,Austrália</t>
  </si>
  <si>
    <t>Murelerupe,P229H671,MA,47023,52872,Holanda</t>
  </si>
  <si>
    <t>Vutane,H942P165,MA,46907,43875,Panamá</t>
  </si>
  <si>
    <t>Dotedu,P982P962,MG,46432,109465,Holanda</t>
  </si>
  <si>
    <t>Vatuce,H494H796,RJ,46409,49079,Holanda</t>
  </si>
  <si>
    <t>Rigugofa,H526H545,SP,47465,117144,Espanha</t>
  </si>
  <si>
    <t>Cutite,P274P255,MA,46540,110335,Espanha</t>
  </si>
  <si>
    <t>Tirupa,P385P845,SP,47153,53501,Holanda</t>
  </si>
  <si>
    <t>Ricipo,P791P945,MA,46012,67383,Espanha</t>
  </si>
  <si>
    <t>Dacuculatu,P971H971,ES,46754,89989,Espanha</t>
  </si>
  <si>
    <t>Cetavuci,H462H814,MG,47469,68672,Espanha</t>
  </si>
  <si>
    <t>Lepugace,P594H813,GO,47398,42636,Holanda</t>
  </si>
  <si>
    <t>Nilapu,P814P361,RJ,45590,117746,Espanha</t>
  </si>
  <si>
    <t>Lulora,H585P621,AL,45651,22443,Holanda</t>
  </si>
  <si>
    <t>Lopucu,H163H833,MG,47272,37622,Austrália</t>
  </si>
  <si>
    <t>Dutumero,P818H791,GO,45597,57990,Austrália</t>
  </si>
  <si>
    <t>Darido,P516P163,AL,46619,116697,Holanda</t>
  </si>
  <si>
    <t>Ritucona,P612P581,MA,46357,112574,Espanha</t>
  </si>
  <si>
    <t>Vupoge,H528P795,MA,45910,107497,Espanha</t>
  </si>
  <si>
    <t>Pirenadu,P151P862,SP,45866,73734,Panamá</t>
  </si>
  <si>
    <t>Tugotumote,P384H653,ES,47575,92578,Panamá</t>
  </si>
  <si>
    <t>Gilorevi,H471H144,MG,46995,107468,Panamá</t>
  </si>
  <si>
    <t>Raremo,H625H239,GO,47661,96383,Holanda</t>
  </si>
  <si>
    <t>Ciropororo,H468P587,RJ,45813,108981,Austrália</t>
  </si>
  <si>
    <t>Pucaparevo,P672P215,ES,46504,111137,Espanha</t>
  </si>
  <si>
    <t>Purarufuci,H462H564,ES,47781,119016,Austrália</t>
  </si>
  <si>
    <t>Vicolaraga,P972H556,MA,47493,26245,Panamá</t>
  </si>
  <si>
    <t>Tefatemovu,P258P219,ES,45486,65832,Espanha</t>
  </si>
  <si>
    <t>Cumutu,H825H631,ES,45588,96216,Panamá</t>
  </si>
  <si>
    <t>Curalidemo,H272P812,MA,45582,67677,Holanda</t>
  </si>
  <si>
    <t>Cocurafo,P132H196,SP,47094,35763,Panamá</t>
  </si>
  <si>
    <t>Tedireculu,H541H189,AL,45822,48733,Panamá</t>
  </si>
  <si>
    <t>Putopuco,H125H165,MA,45516,47981,Espanha</t>
  </si>
  <si>
    <t>Porevudi,H353P715,SP,45862,71362,Austrália</t>
  </si>
  <si>
    <t>Leramape,H164P573,RJ,47027,67054,Holanda</t>
  </si>
  <si>
    <t>Detureropo,H836H952,RJ,45877,40909,Austrália</t>
  </si>
  <si>
    <t>Vonipucu,H662P914,SP,46955,68613,Panamá</t>
  </si>
  <si>
    <t>Filevi,P877P816,MA,46368,29599,Panamá</t>
  </si>
  <si>
    <t>Capoli,H554H172,GO,46273,35151,Austrália</t>
  </si>
  <si>
    <t>Pumegota,H652H135,MG,47661,42487,Holanda</t>
  </si>
  <si>
    <t>Tagepufipo,H778P884,RJ,45741,99311,Espanha</t>
  </si>
  <si>
    <t>Fumipoci,H967H299,MG,45778,85537,Austrália</t>
  </si>
  <si>
    <t>Curonepane,P959P139,RJ,45625,45023,Espanha</t>
  </si>
  <si>
    <t>Pitecu,P791P946,GO,46952,23876,Panamá</t>
  </si>
  <si>
    <t>Fucote,H112H582,RJ,47256,71075,Holanda</t>
  </si>
  <si>
    <t>Renapo,H527P195,SP,45952,30831,Austrália</t>
  </si>
  <si>
    <t>Pepopi,H839P325,GO,47406,32054,Espanha</t>
  </si>
  <si>
    <t>Rafolapare,H954H616,ES,47044,51157,Espanha</t>
  </si>
  <si>
    <t>Mopolime,H268H158,AL,47714,72836,Panamá</t>
  </si>
  <si>
    <t>Tareta,P177H514,RJ,46646,89482,Holanda</t>
  </si>
  <si>
    <t>Getoma,P453P445,AL,45974,72962,Austrália</t>
  </si>
  <si>
    <t>Rititi,P683P192,ES,47455,92331,Espanha</t>
  </si>
  <si>
    <t>Murenu,P311H427,AL,47482,87536,Panamá</t>
  </si>
  <si>
    <t>Petitode,H119P473,SP,46309,119901,Austrália</t>
  </si>
  <si>
    <t>Gupolerara,P871H723,MA,46225,61063,Espanha</t>
  </si>
  <si>
    <t>Pacofapipe,H574P162,ES,45425,111076,Holanda</t>
  </si>
  <si>
    <t>Tututacega,P255H339,RJ,47175,86371,Holanda</t>
  </si>
  <si>
    <t>Potirula,P857P287,SP,46647,52994,Panamá</t>
  </si>
  <si>
    <t>Vavafito,P555P732,AL,45717,45503,Panamá</t>
  </si>
  <si>
    <t>Mocumi,P516P737,GO,45894,27420,Holanda</t>
  </si>
  <si>
    <t>Fipipi,P513P826,RJ,45547,75260,Panamá</t>
  </si>
  <si>
    <t>Darireli,P681H121,MA,45760,47159,Austrália</t>
  </si>
  <si>
    <t>Porele,P893P114,MG,47124,60555,Panamá</t>
  </si>
  <si>
    <t>Riramofave,H911H823,ES,47261,69010,Austrália</t>
  </si>
  <si>
    <t>Teramopeli,H734H176,MG,45481,89123,Austrália</t>
  </si>
  <si>
    <t>Cimetuli,P531P354,ES,46955,105467,Espanha</t>
  </si>
  <si>
    <t>Lecalarace,H255H568,ES,46859,48765,Holanda</t>
  </si>
  <si>
    <t>Goteveto,P413H738,ES,46097,119721,Austrália</t>
  </si>
  <si>
    <t>Colipodi,H523P426,MG,46726,48965,Holanda</t>
  </si>
  <si>
    <t>Fitogoma,P425P982,RJ,46530,95787,Holanda</t>
  </si>
  <si>
    <t>Rafuvate,P139P229,SP,46628,77846,Austrália</t>
  </si>
  <si>
    <t>Lurage,P315P332,GO,46902,92895,Austrália</t>
  </si>
  <si>
    <t>Pavudoga,P345P867,MG,46566,73336,Panamá</t>
  </si>
  <si>
    <t>Fevipi,P297H563,ES,46895,41836,Holanda</t>
  </si>
  <si>
    <t>Tipolule,P722P683,ES,46117,68251,Panamá</t>
  </si>
  <si>
    <t>Dicirera,H762P763,ES,46952,104826,Austrália</t>
  </si>
  <si>
    <t>Roniti,H652H422,AL,45924,50088,Espanha</t>
  </si>
  <si>
    <t>Cerace,P564P771,SP,45875,59089,Panamá</t>
  </si>
  <si>
    <t>Lurumicige,H932H584,RJ,47193,114581,Panamá</t>
  </si>
  <si>
    <t>Porimiloto,P941P799,AL,46241,91380,Austrália</t>
  </si>
  <si>
    <t>Rapita,P923P688,SP,47779,115556,Holanda</t>
  </si>
  <si>
    <t>Rapuda,P374H844,RJ,47448,114946,Holanda</t>
  </si>
  <si>
    <t>Vapotudi,P716H775,AL,45434,24458,Austrália</t>
  </si>
  <si>
    <t>Pudepa,H586H551,AL,45427,56807,Austrália</t>
  </si>
  <si>
    <t>Ritomipevu,P511P556,MG,46532,58360,Holanda</t>
  </si>
  <si>
    <t>Fatapa,H441H382,GO,45689,77041,Espanha</t>
  </si>
  <si>
    <t>Popirapapa,P664P194,MA,46065,59877,Austrália</t>
  </si>
  <si>
    <t>Pefoduro,P711P332,RJ,45761,44765,Austrália</t>
  </si>
  <si>
    <t>Rorecotodo,P462P714,MA,47258,56381,Panamá</t>
  </si>
  <si>
    <t>Tafocecera,H128P441,ES,45854,29816,Austrália</t>
  </si>
  <si>
    <t>Pepacatiru,P765P425,GO,45875,102242,Austrália</t>
  </si>
  <si>
    <t>Mapidegilu,H597P374,MA,47226,42256,Holanda</t>
  </si>
  <si>
    <t>Mapuripopa,P161P896,SP,46147,85389,Austrália</t>
  </si>
  <si>
    <t>Rovori,P918H812,MA,47701,91131,Austrália</t>
  </si>
  <si>
    <t>Tuparugo,H789H764,GO,46018,29257,Austrália</t>
  </si>
  <si>
    <t>Todogapi,H433P157,ES,46350,66355,Espanha</t>
  </si>
  <si>
    <t>Ropofufo,P633P433,MG,47412,113254,Panamá</t>
  </si>
  <si>
    <t>Gefure,H645H617,GO,45755,83055,Espanha</t>
  </si>
  <si>
    <t>Peruturo,H466H829,MG,46936,59615,Austrália</t>
  </si>
  <si>
    <t>Tevetu,H384H796,GO,47080,117170,Austrália</t>
  </si>
  <si>
    <t>Dilifofuvo,P356H585,GO,45700,55479,Panamá</t>
  </si>
  <si>
    <t>Povipice,H581H729,MA,45948,58782,Austrália</t>
  </si>
  <si>
    <t>Garapemu,P623P391,RJ,47326,96811,Holanda</t>
  </si>
  <si>
    <t>Numenonori,P886P756,RJ,45525,54382,Holanda</t>
  </si>
  <si>
    <t>Roduta,H448P296,SP,45738,114808,Holanda</t>
  </si>
  <si>
    <t>Cepirumida,H958P391,SP,47264,102442,Austrália</t>
  </si>
  <si>
    <t>Pacolaripo,P862H553,AL,46135,73177,Austrália</t>
  </si>
  <si>
    <t>Titupe,H913H135,GO,45753,93228,Espanha</t>
  </si>
  <si>
    <t>Rucivira,H667H838,RJ,47501,32928,Espanha</t>
  </si>
  <si>
    <t>Dupeduva,H614P988,ES,47258,65674,Austrália</t>
  </si>
  <si>
    <t>Cetame,P187H652,GO,46397,34826,Holanda</t>
  </si>
  <si>
    <t>Dupafapide,H466H767,MA,46042,84136,Holanda</t>
  </si>
  <si>
    <t>Padula,P932H516,SP,46331,102637,Holanda</t>
  </si>
  <si>
    <t>Megafovitu,P255H476,GO,47415,80580,Espanha</t>
  </si>
  <si>
    <t>Lagitura,H622H189,GO,46200,93764,Panamá</t>
  </si>
  <si>
    <t>Rapoma,H763P748,MA,46667,102541,Holanda</t>
  </si>
  <si>
    <t>Rucucapefi,H196P827,ES,46585,33610,Panamá</t>
  </si>
  <si>
    <t>Dunora,H878H725,RJ,47805,91394,Panamá</t>
  </si>
  <si>
    <t>Mumupi,P148H775,MA,46372,74302,Holanda</t>
  </si>
  <si>
    <t>Papumuta,H939P638,MG,45514,79353,Panamá</t>
  </si>
  <si>
    <t>Porepore,P873P382,SP,45441,103488,Austrália</t>
  </si>
  <si>
    <t>Merefetufu,H693H958,GO,46212,62928,Austrália</t>
  </si>
  <si>
    <t>Ricupe,H499P842,RJ,47155,21941,Espanha</t>
  </si>
  <si>
    <t>Colitidita,H861P168,MG,45720,46922,Holanda</t>
  </si>
  <si>
    <t>Ricepuge,P765P933,MG,45635,31739,Holanda</t>
  </si>
  <si>
    <t>Latitapatu,H967H689,AL,46214,64381,Austrália</t>
  </si>
  <si>
    <t>Fudori,P462P933,ES,47020,104802,Panamá</t>
  </si>
  <si>
    <t>Lafapilo,H187P531,RJ,45837,114466,Austrália</t>
  </si>
  <si>
    <t>Tupega,H172P272,SP,47188,61096,Espanha</t>
  </si>
  <si>
    <t>Paputiga,P716P743,AL,47582,106425,Holanda</t>
  </si>
  <si>
    <t>Fetena,H833P964,ES,46951,104539,Holanda</t>
  </si>
  <si>
    <t>Camamu,H318H824,AL,46737,46982,Holanda</t>
  </si>
  <si>
    <t>Fetano,P746P796,AL,47662,39158,Espanha</t>
  </si>
  <si>
    <t>Lamatutuge,P997H739,MA,46468,91518,Panamá</t>
  </si>
  <si>
    <t>Nirudi,P194P449,MG,47294,47720,Holanda</t>
  </si>
  <si>
    <t>Rofeda,P993P662,ES,46928,56966,Panamá</t>
  </si>
  <si>
    <t>Vacemi,H532P759,SP,47103,106997,Austrália</t>
  </si>
  <si>
    <t>Guvapepu,H637P327,SP,45481,35521,Austrália</t>
  </si>
  <si>
    <t>Narufima,H922P488,SP,47648,47178,Austrália</t>
  </si>
  <si>
    <t>Gilatodefo,H522H664,MA,46460,56248,Holanda</t>
  </si>
  <si>
    <t>Gatapi,P462H975,RJ,47423,35623,Panamá</t>
  </si>
  <si>
    <t>Damopo,H475P216,AL,45566,77657,Holanda</t>
  </si>
  <si>
    <t>Pepegucono,H763P383,SP,47241,101015,Espanha</t>
  </si>
  <si>
    <t>Nituto,H594H363,AL,47472,42095,Espanha</t>
  </si>
  <si>
    <t>Duraparu,H525H335,MG,47135,74528,Panamá</t>
  </si>
  <si>
    <t>Paredeca,H278P876,SP,45462,94538,Panamá</t>
  </si>
  <si>
    <t>Nilinipiru,P153P638,AL,46770,115536,Austrália</t>
  </si>
  <si>
    <t>Ludatu,H612H211,GO,47304,94060,Espanha</t>
  </si>
  <si>
    <t>Vovori,P234P845,SP,46236,115513,Holanda</t>
  </si>
  <si>
    <t>Garifa,P966P221,RJ,47103,79659,Austrália</t>
  </si>
  <si>
    <t>Corire,P769H671,RJ,45533,59649,Austrália</t>
  </si>
  <si>
    <t>Gogugaputo,P688H382,MG,46080,26398,Espanha</t>
  </si>
  <si>
    <t>Gucelulu,P515P875,MG,45726,104331,Panamá</t>
  </si>
  <si>
    <t>Vepata,P126H231,RJ,45854,41581,Panamá</t>
  </si>
  <si>
    <t>Micitogufa,H212H255,MA,46414,100161,Austrália</t>
  </si>
  <si>
    <t>Gilulura,H879H181,MA,46789,43504,Holanda</t>
  </si>
  <si>
    <t>Taracecu,H311H213,MA,46108,70299,Austrália</t>
  </si>
  <si>
    <t>Putepade,P212H453,MG,46948,40801,Holanda</t>
  </si>
  <si>
    <t>Vutipo,H522P259,MG,47564,69999,Austrália</t>
  </si>
  <si>
    <t>Dupapi,H528P561,MG,45920,65769,Panamá</t>
  </si>
  <si>
    <t>Patelopumi,P918P663,MG,47774,87706,Espanha</t>
  </si>
  <si>
    <t>Dolepivero,H369P383,RJ,46932,86019,Holanda</t>
  </si>
  <si>
    <t>Tepocavipu,P644H816,ES,46995,32370,Panamá</t>
  </si>
  <si>
    <t>Teterifipa,P876H266,SP,45438,90122,Espanha</t>
  </si>
  <si>
    <t>Toledapira,H817P115,SP,46303,111946,Holanda</t>
  </si>
  <si>
    <t>Vimugodi,H462H842,ES,46518,69417,Espanha</t>
  </si>
  <si>
    <t>Ritili,H267P579,GO,46584,56465,Panamá</t>
  </si>
  <si>
    <t>Nemevigifo,H551H251,MA,46706,114675,Panamá</t>
  </si>
  <si>
    <t>Tapupenu,P362P425,RJ,46152,53099,Espanha</t>
  </si>
  <si>
    <t>Litepi,H132P727,SP,45934,97539,Austrália</t>
  </si>
  <si>
    <t>Repolodoti,P453H342,ES,47074,35835,Austrália</t>
  </si>
  <si>
    <t>Pidepudu,P849H847,AL,45688,64651,Espanha</t>
  </si>
  <si>
    <t>Luvanade,H644H547,AL,46019,22927,Holanda</t>
  </si>
  <si>
    <t>Purenu,H944P315,AL,46515,118593,Panamá</t>
  </si>
  <si>
    <t>Popacupulo,P592P198,RJ,46618,25903,Espanha</t>
  </si>
  <si>
    <t>Vedumararo,P935H546,ES,46215,91219,Panamá</t>
  </si>
  <si>
    <t>Tidora,H171H739,SP,47095,65844,Espanha</t>
  </si>
  <si>
    <t>Putipepala,P121P983,MA,46524,105608,Espanha</t>
  </si>
  <si>
    <t>Nivapi,H488H873,RJ,45694,71769,Austrália</t>
  </si>
  <si>
    <t>Pemodu,H534P262,SP,47414,52607,Austrália</t>
  </si>
  <si>
    <t>Fapofuge,H822H177,GO,46050,106443,Holanda</t>
  </si>
  <si>
    <t>Vadepana,H373P755,MG,47419,118518,Espanha</t>
  </si>
  <si>
    <t>Riraponi,H689H292,MG,45805,77509,Panamá</t>
  </si>
  <si>
    <t>Mupupopo,H459P593,ES,46253,87748,Panamá</t>
  </si>
  <si>
    <t>Popepu,P459H176,MG,47681,98389,Austrália</t>
  </si>
  <si>
    <t>Rurutopi,P375P884,GO,47150,103289,Espanha</t>
  </si>
  <si>
    <t>Pifofugepa,H525P646,MG,46373,21836,Espanha</t>
  </si>
  <si>
    <t>Romuda,P677H271,SP,45630,66867,Austrália</t>
  </si>
  <si>
    <t>Milipefe,P826P297,ES,45923,59189,Espanha</t>
  </si>
  <si>
    <t>Poderifa,H124P759,MG,47002,78976,Austrália</t>
  </si>
  <si>
    <t>Rotatu,H537P989,SP,46797,117224,Panamá</t>
  </si>
  <si>
    <t>Rulirapoti,H425H154,MG,46215,24492,Panamá</t>
  </si>
  <si>
    <t>Fofepo,P256H916,MA,46147,56533,Austrália</t>
  </si>
  <si>
    <t>Ganuvagi,H627P786,MA,46829,93023,Holanda</t>
  </si>
  <si>
    <t>Livomifapa,P911H215,ES,47169,42529,Austrália</t>
  </si>
  <si>
    <t>Pipafene,H368H282,GO,46923,101257,Austrália</t>
  </si>
  <si>
    <t>Geruto,P952H265,MA,46253,70357,Austrália</t>
  </si>
  <si>
    <t>Cinecora,P935H547,ES,47302,74645,Espanha</t>
  </si>
  <si>
    <t>Mimura,P711H943,RJ,47677,29774,Holanda</t>
  </si>
  <si>
    <t>Tavepuna,P368H371,AL,46875,55011,Espanha</t>
  </si>
  <si>
    <t>Mirote,P714P947,MA,46045,100689,Panamá</t>
  </si>
  <si>
    <t>Roretefalo,P496P353,SP,47236,103946,Espanha</t>
  </si>
  <si>
    <t>Cidico,P623H564,AL,46114,79066,Austrália</t>
  </si>
  <si>
    <t>Menomi,H748H739,SP,47627,102561,Espanha</t>
  </si>
  <si>
    <t>Dememitovo,H617H543,SP,46212,20481,Espanha</t>
  </si>
  <si>
    <t>Ludipodedu,P116H876,MG,46549,88123,Austrália</t>
  </si>
  <si>
    <t>Pelopepe,H129P156,MG,46293,22411,Holanda</t>
  </si>
  <si>
    <t>Fotapurifi,P499H157,ES,45588,95062,Austrália</t>
  </si>
  <si>
    <t>Paruvege,P141H731,GO,47803,69494,Panamá</t>
  </si>
  <si>
    <t>Rumito,P116H392,GO,47619,102032,Austrália</t>
  </si>
  <si>
    <t>Ravodopalo,P341P655,SP,47759,108008,Austrália</t>
  </si>
  <si>
    <t>Tipedoce,H468H474,SP,46360,88354,Panamá</t>
  </si>
  <si>
    <t>Tetapa,H487P824,GO,46735,48430,Panamá</t>
  </si>
  <si>
    <t>Rururuci,P522P188,SP,45509,47779,Espanha</t>
  </si>
  <si>
    <t>Varanoga,H127H198,GO,47753,91538,Austrália</t>
  </si>
  <si>
    <t>Pagepopudo,P127H351,RJ,46030,65890,Austrália</t>
  </si>
  <si>
    <t>Diguvo,H851P298,MA,46828,52708,Holanda</t>
  </si>
  <si>
    <t>Mifica,H895H343,ES,46862,63842,Austrália</t>
  </si>
  <si>
    <t>Ramegivetu,P684H355,ES,46186,57004,Espanha</t>
  </si>
  <si>
    <t>Depuladecu,H241P647,RJ,47785,49989,Espanha</t>
  </si>
  <si>
    <t>Lamugi,H254P176,ES,47191,87564,Panamá</t>
  </si>
  <si>
    <t>Vivecurelu,P628H144,SP,45487,66892,Espanha</t>
  </si>
  <si>
    <t>Mecarigadi,P865H968,SP,47227,99793,Espanha</t>
  </si>
  <si>
    <t>Panocuvifo,H547P384,MG,47313,71010,Panamá</t>
  </si>
  <si>
    <t>Topicepe,H944P794,SP,46933,49470,Panamá</t>
  </si>
  <si>
    <t>Fopipanupi,P227H823,ES,46935,70713,Holanda</t>
  </si>
  <si>
    <t>Cadonimuda,H393H831,MG,47533,36797,Panamá</t>
  </si>
  <si>
    <t>Fipulepapa,H412H122,RJ,47701,75656,Espanha</t>
  </si>
  <si>
    <t>Rarinetoro,H172P866,AL,47002,60595,Panamá</t>
  </si>
  <si>
    <t>Nipopedufo,P711H232,GO,47256,28480,Holanda</t>
  </si>
  <si>
    <t>Detape,H322P569,MG,45511,107335,Panamá</t>
  </si>
  <si>
    <t>Focovino,H956H243,ES,47225,58288,Espanha</t>
  </si>
  <si>
    <t>Lupifo,H181P867,SP,46430,30232,Panamá</t>
  </si>
  <si>
    <t>Pepegitoco,P528H755,AL,45994,78989,Holanda</t>
  </si>
  <si>
    <t>Fufaci,P513P598,RJ,45618,55726,Austrália</t>
  </si>
  <si>
    <t>Vefotora,H129P544,RJ,45889,27810,Holanda</t>
  </si>
  <si>
    <t>Rovamu,H739H698,RJ,46685,52084,Panamá</t>
  </si>
  <si>
    <t>Tilupuga,P662P242,MG,47619,83686,Holanda</t>
  </si>
  <si>
    <t>Taputo,P838P613,GO,47619,59243,Holanda</t>
  </si>
  <si>
    <t>Nimepu,P871H819,MG,47116,116712,Austrália</t>
  </si>
  <si>
    <t>Dolite,H755H977,AL,46363,23143,Austrália</t>
  </si>
  <si>
    <t>Feritito,H139P678,AL,47013,69788,Austrália</t>
  </si>
  <si>
    <t>Niperidono,H823P178,AL,46020,80560,Holanda</t>
  </si>
  <si>
    <t>Rocapu,H633H839,SP,47455,85670,Panamá</t>
  </si>
  <si>
    <t>Romagepira,P464P755,RJ,47809,84160,Austrália</t>
  </si>
  <si>
    <t>Popufi,P112H264,SP,46750,48386,Panamá</t>
  </si>
  <si>
    <t>Tumupelo,H277H676,AL,47170,63397,Austrália</t>
  </si>
  <si>
    <t>Donategavu,P617P357,MG,46105,28707,Panamá</t>
  </si>
  <si>
    <t>Faragute,P515H252,ES,45501,92076,Holanda</t>
  </si>
  <si>
    <t>Cipinara,P237P595,GO,47302,76619,Holanda</t>
  </si>
  <si>
    <t>Pogagora,P537H546,MG,46811,72258,Panamá</t>
  </si>
  <si>
    <t>Mopumigi,H534P699,SP,47066,118683,Espanha</t>
  </si>
  <si>
    <t>Medumipida,H468P426,GO,45609,76209,Holanda</t>
  </si>
  <si>
    <t>Maloro,P898P571,ES,46469,103525,Austrália</t>
  </si>
  <si>
    <t>Potefi,P486H615,MG,46507,117197,Holanda</t>
  </si>
  <si>
    <t>Toticica,P831P966,RJ,46445,62736,Austrália</t>
  </si>
  <si>
    <t>Gaveperugo,H357H413,ES,45958,89607,Holanda</t>
  </si>
  <si>
    <t>Tetevovuda,H491P436,MG,47170,20212,Espanha</t>
  </si>
  <si>
    <t>Cececupato,H845P575,MG,46810,43887,Holanda</t>
  </si>
  <si>
    <t>Popadalupe,P755H892,AL,46151,20992,Holanda</t>
  </si>
  <si>
    <t>Potivupici,P192P296,GO,45641,40048,Holanda</t>
  </si>
  <si>
    <t>Gutemu,H971P645,AL,46519,100686,Espanha</t>
  </si>
  <si>
    <t>Peguturece,H473P115,AL,47406,98199,Austrália</t>
  </si>
  <si>
    <t>Rapelupara,P386P654,MA,46150,111811,Holanda</t>
  </si>
  <si>
    <t>Puditunaci,P639H841,ES,47377,115535,Espanha</t>
  </si>
  <si>
    <t>Cepopume,H274H582,ES,47705,76523,Holanda</t>
  </si>
  <si>
    <t>Cecaravepu,H199H296,RJ,46731,88793,Espanha</t>
  </si>
  <si>
    <t>Nenerucu,H973H576,SP,47301,112338,Panamá</t>
  </si>
  <si>
    <t>Rulotoro,P829H916,MA,47623,42341,Espanha</t>
  </si>
  <si>
    <t>Riteto,H968H295,AL,47204,66493,Austrália</t>
  </si>
  <si>
    <t>Tapipa,P782H188,SP,47744,87101,Espanha</t>
  </si>
  <si>
    <t>Fomucatofi,H758H955,AL,46984,79139,Panamá</t>
  </si>
  <si>
    <t>Micupu,H914P311,SP,47446,113616,Espanha</t>
  </si>
  <si>
    <t>Culopapi,P847P137,ES,46793,104919,Espanha</t>
  </si>
  <si>
    <t>Lopagiva,H143P571,ES,45802,102596,Austrália</t>
  </si>
  <si>
    <t>Dunepa,P538H835,ES,46699,97211,Holanda</t>
  </si>
  <si>
    <t>Nivonodu,P944P193,MG,47456,60083,Austrália</t>
  </si>
  <si>
    <t>Rugonopuno,H357H545,RJ,46018,98677,Panamá</t>
  </si>
  <si>
    <t>Dopife,P974P613,MG,46571,113442,Austrália</t>
  </si>
  <si>
    <t>Pinevucugi,P551P619,SP,46632,90460,Panamá</t>
  </si>
  <si>
    <t>Ranapanana,H881H851,RJ,46457,111502,Espanha</t>
  </si>
  <si>
    <t>Vituga,P794P978,MG,46590,103241,Espanha</t>
  </si>
  <si>
    <t>Fotenevido,H112P529,MG,46131,97538,Holanda</t>
  </si>
  <si>
    <t>Mupapu,P361H558,RJ,46455,54427,Espanha</t>
  </si>
  <si>
    <t>Murotero,P953H836,GO,45912,56914,Holanda</t>
  </si>
  <si>
    <t>Codocitoce,H225P516,RJ,47209,100291,Austrália</t>
  </si>
  <si>
    <t>Gunapu,P392P581,RJ,47208,44941,Austrália</t>
  </si>
  <si>
    <t>Renagipocu,H954H575,GO,46268,70310,Holanda</t>
  </si>
  <si>
    <t>Caderipu,H116H685,MA,47046,96751,Panamá</t>
  </si>
  <si>
    <t>Nidupuru,P269P235,SP,46800,68795,Espanha</t>
  </si>
  <si>
    <t>Turedina,P114H888,SP,47502,93711,Espanha</t>
  </si>
  <si>
    <t>Poruvoma,P189P127,GO,47531,46490,Espanha</t>
  </si>
  <si>
    <t>Porapa,H715P171,MA,46609,98845,Panamá</t>
  </si>
  <si>
    <t>Ratipa,P983H239,ES,45486,65938,Austrália</t>
  </si>
  <si>
    <t>Teracuruca,P249P441,GO,45925,103759,Espanha</t>
  </si>
  <si>
    <t>Rirapola,H771H377,MG,47424,67250,Austrália</t>
  </si>
  <si>
    <t>Dopitope,P616P319,MA,46344,87844,Austrália</t>
  </si>
  <si>
    <t>Coducipa,H257P957,MG,46709,54918,Panamá</t>
  </si>
  <si>
    <t>Navimu,P563H755,AL,47665,71071,Holanda</t>
  </si>
  <si>
    <t>Tivaru,H688P619,MA,47742,119562,Panamá</t>
  </si>
  <si>
    <t>Farano,P856P547,SP,46289,81231,Panamá</t>
  </si>
  <si>
    <t>Devefidivo,H255H153,MG,46751,34353,Espanha</t>
  </si>
  <si>
    <t>Gumula,H789P133,RJ,47609,87789,Espanha</t>
  </si>
  <si>
    <t>Fitirulana,H535H684,AL,46407,100216,Panamá</t>
  </si>
  <si>
    <t>Terutava,H343P729,GO,45471,98564,Panamá</t>
  </si>
  <si>
    <t>Dotulu,H837H784,AL,47188,23360,Holanda</t>
  </si>
  <si>
    <t>Devonipu,P778P986,MG,46522,114546,Austrália</t>
  </si>
  <si>
    <t>Tanivimino,H499H665,MG,45722,119855,Panamá</t>
  </si>
  <si>
    <t>Pemevacanu,H623H753,MA,46566,70875,Panamá</t>
  </si>
  <si>
    <t>Pitaca,P762P821,MG,47161,34513,Austrália</t>
  </si>
  <si>
    <t>Mavovici,H882H156,MA,47716,55121,Holanda</t>
  </si>
  <si>
    <t>Ludomororo,P166P976,MA,45861,79593,Austrália</t>
  </si>
  <si>
    <t>Dipumu,H429P414,MA,47820,106881,Holanda</t>
  </si>
  <si>
    <t>Pepafelu,H821H254,MG,46690,24844,Espanha</t>
  </si>
  <si>
    <t>Nacovilu,H943P223,RJ,45667,55436,Espanha</t>
  </si>
  <si>
    <t>Menuropate,P286P527,MA,47419,76259,Panamá</t>
  </si>
  <si>
    <t>Dedudale,P872P536,MG,45577,79542,Holanda</t>
  </si>
  <si>
    <t>Parutoparo,H927P154,MG,46204,115798,Panamá</t>
  </si>
  <si>
    <t>Vofemufoco,P452P523,ES,47445,73649,Austrália</t>
  </si>
  <si>
    <t>Tulaperigu,H266H736,GO,47121,42463,Panamá</t>
  </si>
  <si>
    <t>Tupamudecu,P773P377,RJ,46155,58115,Holanda</t>
  </si>
  <si>
    <t>Docapo,H512P662,MG,47693,113305,Austrália</t>
  </si>
  <si>
    <t>Rogefi,H193P462,GO,45968,55017,Espanha</t>
  </si>
  <si>
    <t>Timeta,H898H494,ES,45493,87518,Austrália</t>
  </si>
  <si>
    <t>Romireri,H995P136,AL,47375,57673,Espanha</t>
  </si>
  <si>
    <t>Tamiperi,P465H279,AL,45637,37185,Panamá</t>
  </si>
  <si>
    <t>Funufatopo,P119H224,RJ,47254,107071,Espanha</t>
  </si>
  <si>
    <t>Ratarupute,P665H696,AL,47662,24610,Holanda</t>
  </si>
  <si>
    <t>Vererudapa,H182H675,RJ,46707,49702,Austrália</t>
  </si>
  <si>
    <t>Poverovopa,P545P172,MG,46507,20138,Austrália</t>
  </si>
  <si>
    <t>Lararu,P688P763,MG,46257,57475,Espanha</t>
  </si>
  <si>
    <t>Firefero,P662P244,RJ,46272,92885,Espanha</t>
  </si>
  <si>
    <t>Fiticivi,P431P682,MG,45449,53393,Panamá</t>
  </si>
  <si>
    <t>Nupuvadu,H489P939,GO,45763,114630,Panamá</t>
  </si>
  <si>
    <t>Repipepa,P898H726,AL,46920,29994,Espanha</t>
  </si>
  <si>
    <t>Vumotuma,P755P381,GO,47611,106170,Panamá</t>
  </si>
  <si>
    <t>Rotamorate,P893P315,MA,45712,49891,Austrália</t>
  </si>
  <si>
    <t>Rocedu,H567P719,AL,47083,51872,Holanda</t>
  </si>
  <si>
    <t>Cemalice,P359P855,GO,46607,76187,Panamá</t>
  </si>
  <si>
    <t>Moridi,P954H127,RJ,46743,108997,Panamá</t>
  </si>
  <si>
    <t>Pevapida,H688P366,RJ,46235,110950,Panamá</t>
  </si>
  <si>
    <t>Gufata,P218H437,SP,47284,58375,Holanda</t>
  </si>
  <si>
    <t>Vutedi,H639P853,MA,47604,28073,Austrália</t>
  </si>
  <si>
    <t>Tocoti,H775P482,AL,46414,48745,Austrália</t>
  </si>
  <si>
    <t>Rapedipamo,P259H732,AL,47211,58380,Austrália</t>
  </si>
  <si>
    <t>Medupife,P945H472,RJ,45528,107212,Holanda</t>
  </si>
  <si>
    <t>Tatevopoti,H469H292,AL,47649,28340,Austrália</t>
  </si>
  <si>
    <t>Mefepedupi,H416H849,SP,46335,40330,Holanda</t>
  </si>
  <si>
    <t>Tucerutito,P195P439,ES,46529,50344,Panamá</t>
  </si>
  <si>
    <t>Marevopova,H429P374,SP,47161,62434,Panamá</t>
  </si>
  <si>
    <t>Voturo,H764P199,MG,47662,113030,Panamá</t>
  </si>
  <si>
    <t>Penepate,H727H199,SP,47490,54749,Austrália</t>
  </si>
  <si>
    <t>Ruteda,H782P596,AL,45479,85480,Espanha</t>
  </si>
  <si>
    <t>Rafelerapi,P797H275,GO,46382,42932,Austrália</t>
  </si>
  <si>
    <t>Cedepenumo,P126P152,ES,46019,77986,Panamá</t>
  </si>
  <si>
    <t>Polatela,H533P986,AL,45833,91300,Panamá</t>
  </si>
  <si>
    <t>Pepanigeta,P449H364,SP,45655,79649,Holanda</t>
  </si>
  <si>
    <t>Fapuretopu,P166H364,RJ,45729,52582,Panamá</t>
  </si>
  <si>
    <t>Tegopa,P491H227,GO,46176,53272,Austrália</t>
  </si>
  <si>
    <t>Fogocopigo,P146H346,MA,46584,31261,Austrália</t>
  </si>
  <si>
    <t>Rerugepi,P464P584,MG,47812,70800,Espanha</t>
  </si>
  <si>
    <t>Riteli,P573H674,AL,47082,57056,Austrália</t>
  </si>
  <si>
    <t>Peputevite,H269H179,MG,45710,112385,Panamá</t>
  </si>
  <si>
    <t>Gepodopo,P194H617,AL,47463,64900,Austrália</t>
  </si>
  <si>
    <t>Putepecemo,H391H721,ES,46591,35022,Austrália</t>
  </si>
  <si>
    <t>Ripiretori,H349H361,MG,46819,56519,Espanha</t>
  </si>
  <si>
    <t>Rurepatipu,P346P878,SP,46156,101949,Austrália</t>
  </si>
  <si>
    <t>Cevuro,P886P282,SP,46485,80708,Holanda</t>
  </si>
  <si>
    <t>Nudica,P565H273,MG,45961,40013,Panamá</t>
  </si>
  <si>
    <t>Mapinifi,H443P459,AL,46027,31063,Panamá</t>
  </si>
  <si>
    <t>Terovegeta,P825H773,MG,47248,62410,Austrália</t>
  </si>
  <si>
    <t>Pupolapo,P247P143,RJ,46428,78364,Holanda</t>
  </si>
  <si>
    <t>Votava,H646P355,ES,46249,46892,Espanha</t>
  </si>
  <si>
    <t>Fuducole,H527P341,GO,46234,60653,Espanha</t>
  </si>
  <si>
    <t>Miculacaco,H558H348,ES,46467,69174,Espanha</t>
  </si>
  <si>
    <t>Menelapeda,H532P698,MA,46251,23143,Panamá</t>
  </si>
  <si>
    <t>Lapipere,P263H775,GO,47197,73847,Austrália</t>
  </si>
  <si>
    <t>Mirafapo,H495H159,MG,46829,60938,Holanda</t>
  </si>
  <si>
    <t>Niluloloti,P868H852,ES,45872,75160,Austrália</t>
  </si>
  <si>
    <t>Tevafu,H235H826,RJ,45748,70346,Austrália</t>
  </si>
  <si>
    <t>Medinumagi,P716P782,MG,47236,58624,Espanha</t>
  </si>
  <si>
    <t>Parure,H416P574,ES,47464,55249,Panamá</t>
  </si>
  <si>
    <t>Ratogumi,H643H688,AL,45592,92811,Espanha</t>
  </si>
  <si>
    <t>Mitodepe,P914H951,MG,46622,46860,Panamá</t>
  </si>
  <si>
    <t>Gigegadi,H637H586,SP,46197,38333,Holanda</t>
  </si>
  <si>
    <t>Torino,H694P481,MA,47689,42969,Holanda</t>
  </si>
  <si>
    <t>Rogovito,P197H876,ES,46000,51529,Espanha</t>
  </si>
  <si>
    <t>Dupotu,P392H978,AL,46323,84120,Panamá</t>
  </si>
  <si>
    <t>Panatiti,H433H553,AL,47608,24415,Panamá</t>
  </si>
  <si>
    <t>Lipulote,P772P158,MG,45653,115794,Panamá</t>
  </si>
  <si>
    <t>Mecitalu,P967P537,MA,45970,76375,Panamá</t>
  </si>
  <si>
    <t>Lumarure,H785P437,SP,47447,115981,Holanda</t>
  </si>
  <si>
    <t>Nopofo,H865H352,GO,46311,32721,Espanha</t>
  </si>
  <si>
    <t>Nogidelu,H331H546,AL,47313,108881,Espanha</t>
  </si>
  <si>
    <t>Puguvi,P548P253,ES,46381,32552,Austrália</t>
  </si>
  <si>
    <t>Gugipola,P531P826,SP,47122,90913,Espanha</t>
  </si>
  <si>
    <t>Mimuno,P259H391,MG,47430,50531,Holanda</t>
  </si>
  <si>
    <t>Cupepono,H233H425,MG,46378,82842,Austrália</t>
  </si>
  <si>
    <t>Foradamu,H462H755,RJ,47023,44746,Austrália</t>
  </si>
  <si>
    <t>Turucego,H647P923,GO,45426,97849,Panamá</t>
  </si>
  <si>
    <t>Cucitota,P117H715,ES,47115,74184,Panamá</t>
  </si>
  <si>
    <t>Dorirumoru,P545P285,ES,46211,52981,Holanda</t>
  </si>
  <si>
    <t>Pulicepi,H231P967,MA,46081,97721,Panamá</t>
  </si>
  <si>
    <t>Canodinogo,H749P632,MA,45686,96754,Holanda</t>
  </si>
  <si>
    <t>Nevufi,H644H253,GO,47449,116501,Espanha</t>
  </si>
  <si>
    <t>Patifapoga,P474P843,ES,47413,39442,Espanha</t>
  </si>
  <si>
    <t>Pevepe,P426H388,MG,46385,51250,Espanha</t>
  </si>
  <si>
    <t>Gocari,P565P881,AL,46797,108662,Holanda</t>
  </si>
  <si>
    <t>Tagila,H298H538,GO,47212,49587,Espanha</t>
  </si>
  <si>
    <t>Cavinevelo,P293P322,MG,45583,109871,Panamá</t>
  </si>
  <si>
    <t>Pogecidelu,H298P438,AL,45870,107886,Austrália</t>
  </si>
  <si>
    <t>Peralo,H467H284,GO,47449,22496,Panamá</t>
  </si>
  <si>
    <t>Larinecupa,H479P492,AL,47182,59506,Panamá</t>
  </si>
  <si>
    <t>Cotofitifi,P613H527,SP,46005,56301,Austrália</t>
  </si>
  <si>
    <t>Dunodo,H297H265,GO,45988,60010,Espanha</t>
  </si>
  <si>
    <t>Denatopudi,P555P166,ES,47758,22855,Austrália</t>
  </si>
  <si>
    <t>Tutipapalu,P886P514,GO,45711,30341,Panamá</t>
  </si>
  <si>
    <t>Riropupetu,P273P288,RJ,47182,64978,Panamá</t>
  </si>
  <si>
    <t>Gegati,H594H412,AL,46313,50360,Espanha</t>
  </si>
  <si>
    <t>Luvutonefo,H663P764,AL,46965,25607,Austrália</t>
  </si>
  <si>
    <t>Rutigipala,H359H783,ES,46548,113477,Austrália</t>
  </si>
  <si>
    <t>Cidetefo,H256P455,GO,46431,33733,Espanha</t>
  </si>
  <si>
    <t>Pipuluto,H174P241,GO,45795,107855,Espanha</t>
  </si>
  <si>
    <t>Lecove,H391P138,GO,46592,73311,Holanda</t>
  </si>
  <si>
    <t>Dupirucire,H323P195,ES,46198,59610,Panamá</t>
  </si>
  <si>
    <t>Ragodalali,H866H366,ES,47143,24974,Espanha</t>
  </si>
  <si>
    <t>Rufotumapi,P936H911,AL,47699,94136,Holanda</t>
  </si>
  <si>
    <t>Ponedutipa,P341P419,MA,46731,108236,Holanda</t>
  </si>
  <si>
    <t>Mitoluvagi,P154P819,SP,46718,65417,Espanha</t>
  </si>
  <si>
    <t>Negipuri,P346P532,MG,45704,53167,Panamá</t>
  </si>
  <si>
    <t>Rocugipidi,P475H524,ES,46978,89726,Holanda</t>
  </si>
  <si>
    <t>Lumivi,H832P892,ES,47195,107744,Panamá</t>
  </si>
  <si>
    <t>Pevapa,H846P999,ES,47082,27877,Holanda</t>
  </si>
  <si>
    <t>Codepedu,P461H735,AL,45895,115493,Panamá</t>
  </si>
  <si>
    <t>Tonuparo,H422H359,MA,45537,110375,Austrália</t>
  </si>
  <si>
    <t>Ronopudapo,P521H667,ES,46823,38067,Espanha</t>
  </si>
  <si>
    <t>Rudepimi,P228H167,AL,47285,69586,Espanha</t>
  </si>
  <si>
    <t>Tatita,P896H592,SP,46132,82237,Austrália</t>
  </si>
  <si>
    <t>Ceritu,H126P995,SP,46202,63753,Austrália</t>
  </si>
  <si>
    <t>Vamoladapu,P371P564,MA,47527,64288,Austrália</t>
  </si>
  <si>
    <t>Rogocogide,P416P445,MA,45682,22338,Espanha</t>
  </si>
  <si>
    <t>Rerepopepi,H693H715,SP,45449,106016,Espanha</t>
  </si>
  <si>
    <t>Raronu,P977H273,ES,47353,59476,Austrália</t>
  </si>
  <si>
    <t>Piruci,H341H173,GO,47409,44175,Espanha</t>
  </si>
  <si>
    <t>Fovuvepotu,H352H248,SP,46970,112653,Panamá</t>
  </si>
  <si>
    <t>Piratucone,P988P828,AL,46740,43943,Austrália</t>
  </si>
  <si>
    <t>Ganetedoni,P366H596,MA,47400,20344,Holanda</t>
  </si>
  <si>
    <t>Movarafugi,H559P117,GO,46704,83305,Austrália</t>
  </si>
  <si>
    <t>Fopituto,H857H232,AL,47465,102582,Panamá</t>
  </si>
  <si>
    <t>Pegeme,P436H986,MG,46558,97060,Espanha</t>
  </si>
  <si>
    <t>Cipuma,P343H133,RJ,46714,101920,Panamá</t>
  </si>
  <si>
    <t>Poferame,H986P575,RJ,47222,40226,Holanda</t>
  </si>
  <si>
    <t>Rumipitero,H288P128,MG,46391,20286,Panamá</t>
  </si>
  <si>
    <t>Rudiruna,P336H243,RJ,47011,55519,Holanda</t>
  </si>
  <si>
    <t>Lidevu,P987H699,ES,46061,103635,Espanha</t>
  </si>
  <si>
    <t>Rudocepa,P376H139,MA,45511,42726,Austrália</t>
  </si>
  <si>
    <t>Gafico,H126P766,ES,47584,118431,Holanda</t>
  </si>
  <si>
    <t>Dutupifopo,P836H697,RJ,47075,46347,Panamá</t>
  </si>
  <si>
    <t>Folarofe,H645P187,ES,46454,71704,Panamá</t>
  </si>
  <si>
    <t>Pocaritite,P667H286,ES,47441,23049,Austrália</t>
  </si>
  <si>
    <t>Ranenaceri,P161P248,RJ,45520,97992,Espanha</t>
  </si>
  <si>
    <t>Tumori,H868H721,MA,45760,50003,Espanha</t>
  </si>
  <si>
    <t>Livime,P734P755,AL,45570,65053,Espanha</t>
  </si>
  <si>
    <t>Pefemivuna,P451P548,ES,45621,23877,Espanha</t>
  </si>
  <si>
    <t>Pitune,P246P136,RJ,46159,64678,Espanha</t>
  </si>
  <si>
    <t>Darapopi,H436H287,GO,47133,63273,Holanda</t>
  </si>
  <si>
    <t>Podirore,H166H448,MG,47365,111369,Panamá</t>
  </si>
  <si>
    <t>Rapurade,H571P511,GO,47038,36036,Espanha</t>
  </si>
  <si>
    <t>Vipipovora,P841H636,ES,45795,100444,Austrália</t>
  </si>
  <si>
    <t>Roguvegata,H943P391,AL,46716,106928,Holanda</t>
  </si>
  <si>
    <t>Pirinocare,P535P987,SP,46165,37353,Holanda</t>
  </si>
  <si>
    <t>Vorepemi,H735P625,SP,45693,52141,Espanha</t>
  </si>
  <si>
    <t>Raparanege,P523H119,RJ,46173,20474,Espanha</t>
  </si>
  <si>
    <t>Dulucafa,H933P995,MA,45597,86768,Espanha</t>
  </si>
  <si>
    <t>Ripopape,H731P678,MA,45772,92657,Austrália</t>
  </si>
  <si>
    <t>Gorani,P331H938,MG,47739,24078,Panamá</t>
  </si>
  <si>
    <t>Modopefotu,P187P913,SP,47332,36705,Holanda</t>
  </si>
  <si>
    <t>Pepacu,H732P916,MG,46325,116515,Austrália</t>
  </si>
  <si>
    <t>Dopadamelu,P944P685,GO,47690,38832,Panamá</t>
  </si>
  <si>
    <t>Nanalatu,P888H478,MG,47009,110231,Espanha</t>
  </si>
  <si>
    <t>Cedorimana,H447P838,ES,46953,92331,Panamá</t>
  </si>
  <si>
    <t>Purumu,P595P329,MG,46358,44715,Austrália</t>
  </si>
  <si>
    <t>Metafemi,H489P362,SP,46622,108190,Panamá</t>
  </si>
  <si>
    <t>Tapira,P286P914,MA,46619,49118,Holanda</t>
  </si>
  <si>
    <t>Lutanimiro,H877P742,MG,45917,57509,Holanda</t>
  </si>
  <si>
    <t>Copepu,H375H546,MG,46867,40141,Austrália</t>
  </si>
  <si>
    <t>Petecipu,P929H144,ES,47589,21273,Holanda</t>
  </si>
  <si>
    <t>Tafamuneci,H643H178,MG,46499,98983,Panamá</t>
  </si>
  <si>
    <t>Fodelorolu,H854P534,ES,45897,70746,Holanda</t>
  </si>
  <si>
    <t>Romepuma,P244P655,GO,46221,49124,Panamá</t>
  </si>
  <si>
    <t>Fucole,H411H479,AL,47423,50489,Holanda</t>
  </si>
  <si>
    <t>Lipecurare,H625P419,MG,47335,73679,Espanha</t>
  </si>
  <si>
    <t>Cinumu,H247H845,MA,45594,49029,Austrália</t>
  </si>
  <si>
    <t>Fuceni,P969P881,MA,45867,27574,Austrália</t>
  </si>
  <si>
    <t>Nugutila,H787H532,MA,46654,80012,Holanda</t>
  </si>
  <si>
    <t>Polerudi,H834H721,MA,45831,74582,Panamá</t>
  </si>
  <si>
    <t>Niririvi,P982P825,ES,46666,23344,Austrália</t>
  </si>
  <si>
    <t>Cidarutaco,H115P855,ES,46537,43928,Holanda</t>
  </si>
  <si>
    <t>Pepeda,P722P389,GO,45597,42683,Holanda</t>
  </si>
  <si>
    <t>Gefodufo,H772H663,ES,45661,81197,Holanda</t>
  </si>
  <si>
    <t>Meparepu,H687H264,AL,46532,119301,Austrália</t>
  </si>
  <si>
    <t>Tupecuvatu,H987H461,MA,46354,108781,Holanda</t>
  </si>
  <si>
    <t>Daguradani,P335H422,GO,47459,117644,Holanda</t>
  </si>
  <si>
    <t>Donego,P824P142,GO,46074,55885,Austrália</t>
  </si>
  <si>
    <t>Renatupu,P849H556,MA,47164,42451,Espanha</t>
  </si>
  <si>
    <t>Renemuce,P133P976,RJ,46070,32988,Panamá</t>
  </si>
  <si>
    <t>Cirife,P137P861,RJ,46059,62519,Holanda</t>
  </si>
  <si>
    <t>Megogu,P815H636,GO,47052,63452,Panamá</t>
  </si>
  <si>
    <t>Focelide,P367P951,SP,46298,83084,Panamá</t>
  </si>
  <si>
    <t>Matenecapi,H777H184,MA,45648,65443,Holanda</t>
  </si>
  <si>
    <t>Tarapugato,P726P826,GO,45551,30365,Holanda</t>
  </si>
  <si>
    <t>Piralu,H614H456,RJ,47747,79570,Holanda</t>
  </si>
  <si>
    <t>Ponava,P855P273,RJ,47739,105018,Panamá</t>
  </si>
  <si>
    <t>Rolovifi,P948H517,RJ,47287,30695,Espanha</t>
  </si>
  <si>
    <t>Vopepumi,P357P917,MG,46248,98079,Austrália</t>
  </si>
  <si>
    <t>Pogetepi,P495H747,MA,47106,30484,Espanha</t>
  </si>
  <si>
    <t>Deranofipa,H162P342,SP,46945,108905,Panamá</t>
  </si>
  <si>
    <t>Tumepela,H735P463,SP,47238,107327,Panamá</t>
  </si>
  <si>
    <t>Tagipatoma,H694H669,GO,46023,29774,Austrália</t>
  </si>
  <si>
    <t>Fopilama,H469P486,MG,47003,52894,Holanda</t>
  </si>
  <si>
    <t>Lidinu,H515H819,MA,45713,63405,Holanda</t>
  </si>
  <si>
    <t>Temopote,H398P613,GO,45566,46139,Austrália</t>
  </si>
  <si>
    <t>Natonofuti,P154H797,MG,45605,65880,Espanha</t>
  </si>
  <si>
    <t>Patuga,P347H187,ES,47419,112945,Holanda</t>
  </si>
  <si>
    <t>Mulopapa,H149P153,MG,46060,64926,Holanda</t>
  </si>
  <si>
    <t>Napace,P861H917,AL,47508,61688,Holanda</t>
  </si>
  <si>
    <t>Fufopero,P625P745,MA,45621,74319,Espanha</t>
  </si>
  <si>
    <t>Gagetatope,H117H711,RJ,45479,35443,Holanda</t>
  </si>
  <si>
    <t>Pituri,H146H944,SP,47613,58035,Espanha</t>
  </si>
  <si>
    <t>Nenava,P312H514,RJ,47254,72340,Austrália</t>
  </si>
  <si>
    <t>Gemofiviru,P869P186,MA,46548,31194,Austrália</t>
  </si>
  <si>
    <t>Vomipico,H136P925,AL,45468,59877,Panamá</t>
  </si>
  <si>
    <t>Fuvepurodi,H756H441,RJ,45550,26174,Austrália</t>
  </si>
  <si>
    <t>Netugo,H149P458,ES,45429,53918,Holanda</t>
  </si>
  <si>
    <t>Timiro,P377H698,RJ,46101,48940,Austrália</t>
  </si>
  <si>
    <t>Pepape,H548H579,MG,46695,55815,Panamá</t>
  </si>
  <si>
    <t>Gimape,P443H361,SP,46273,102561,Espanha</t>
  </si>
  <si>
    <t>Regopa,H728P726,RJ,47776,109487,Holanda</t>
  </si>
  <si>
    <t>Fogaduriti,P523H388,MA,47103,86538,Holanda</t>
  </si>
  <si>
    <t>Tatura,P184H391,AL,46147,75853,Holanda</t>
  </si>
  <si>
    <t>Penotalano,P635P845,GO,45846,108990,Espanha</t>
  </si>
  <si>
    <t>Cinuripemo,H524P462,RJ,45852,118122,Austrália</t>
  </si>
  <si>
    <t>Galanuvufi,H892P944,SP,47579,23995,Panamá</t>
  </si>
  <si>
    <t>Tupucona,H891H786,ES,46412,30412,Panamá</t>
  </si>
  <si>
    <t>Taropada,H688P476,MA,47714,60861,Holanda</t>
  </si>
  <si>
    <t>Cufapotami,H866P847,GO,47342,27603,Espanha</t>
  </si>
  <si>
    <t>Rupiro,P821H472,ES,47319,101355,Panamá</t>
  </si>
  <si>
    <t>Puvigenovi,H373P684,ES,46981,103723,Panamá</t>
  </si>
  <si>
    <t>Menora,P948P317,AL,46310,69515,Panamá</t>
  </si>
  <si>
    <t>Tomireno,P824P824,AL,45797,43742,Espanha</t>
  </si>
  <si>
    <t>Tutereliro,H596P813,ES,47529,117988,Austrália</t>
  </si>
  <si>
    <t>Papogu,H932H746,MA,46664,28044,Holanda</t>
  </si>
  <si>
    <t>Varepego,H632P264,MA,45882,96725,Holanda</t>
  </si>
  <si>
    <t>Fopemacapi,P751H241,MA,45918,71275,Holanda</t>
  </si>
  <si>
    <t>Roluvo,H575H646,MG,47430,98489,Austrália</t>
  </si>
  <si>
    <t>Gopemavige,P899P748,GO,45489,37900,Austrália</t>
  </si>
  <si>
    <t>Fefevepa,P454H281,AL,47171,30573,Espanha</t>
  </si>
  <si>
    <t>Piconadalu,P579P116,AL,47340,54865,Holanda</t>
  </si>
  <si>
    <t>Pidaveturo,H541P745,AL,46781,74230,Espanha</t>
  </si>
  <si>
    <t>Locipu,P941P925,AL,46551,57501,Austrália</t>
  </si>
  <si>
    <t>Marocupu,P399H546,RJ,47507,82054,Espanha</t>
  </si>
  <si>
    <t>Fapemi,P992H374,ES,46910,74925,Espanha</t>
  </si>
  <si>
    <t>Macirori,H925H857,RJ,45442,22772,Panamá</t>
  </si>
  <si>
    <t>Nipulitete,H665P324,SP,46074,93422,Panamá</t>
  </si>
  <si>
    <t>Tudumafanu,H618H259,MG,47784,94763,Panamá</t>
  </si>
  <si>
    <t>Rorutofogu,P639P111,MG,45885,37874,Holanda</t>
  </si>
  <si>
    <t>Turunevafu,H335H469,AL,45795,54728,Austrália</t>
  </si>
  <si>
    <t>Fenatirimu,H955P122,MA,47403,79139,Panamá</t>
  </si>
  <si>
    <t>Fuperu,H345H352,GO,47334,57097,Espanha</t>
  </si>
  <si>
    <t>Meterucuro,P441P742,MG,46011,93788,Espanha</t>
  </si>
  <si>
    <t>Ritine,H675H774,SP,45547,118029,Austrália</t>
  </si>
  <si>
    <t>Canecegupo,H736P987,AL,46340,98967,Espanha</t>
  </si>
  <si>
    <t>Vupove,P856H646,ES,47344,52412,Panamá</t>
  </si>
  <si>
    <t>Rarevofano,H745P554,MG,47415,47154,Panamá</t>
  </si>
  <si>
    <t>Donarunoce,P348P869,SP,45830,91229,Holanda</t>
  </si>
  <si>
    <t>Vapitu,P977H712,MG,47471,60204,Austrália</t>
  </si>
  <si>
    <t>Navotifo,P937P341,ES,47274,85190,Holanda</t>
  </si>
  <si>
    <t>Guluru,H445H819,MA,47598,59836,Espanha</t>
  </si>
  <si>
    <t>Pifutapu,P755H532,SP,45992,87525,Panamá</t>
  </si>
  <si>
    <t>Piteco,P947P659,MG,46245,42856,Espanha</t>
  </si>
  <si>
    <t>Nipapi,H475P947,GO,47006,53462,Espanha</t>
  </si>
  <si>
    <t>Repula,P995H649,RJ,45446,113123,Holanda</t>
  </si>
  <si>
    <t>Temapo,P974P941,GO,47405,57265,Panamá</t>
  </si>
  <si>
    <t>Pugice,H397P411,MG,47437,114669,Holanda</t>
  </si>
  <si>
    <t>Terinipe,P342P633,SP,46212,57018,Austrália</t>
  </si>
  <si>
    <t>Mopatu,P899H681,MG,46547,85695,Austrália</t>
  </si>
  <si>
    <t>Mipulu,H699H318,AL,45885,82349,Austrália</t>
  </si>
  <si>
    <t>Nulifinogu,H348H166,RJ,47634,113418,Austrália</t>
  </si>
  <si>
    <t>Vovocanele,H751H657,RJ,47802,90779,Austrália</t>
  </si>
  <si>
    <t>Tarecorepe,P697P831,GO,45709,40794,Panamá</t>
  </si>
  <si>
    <t>Domudonu,H272H276,MG,46908,99447,Espanha</t>
  </si>
  <si>
    <t>Nepamicipi,H293P577,GO,47115,68426,Panamá</t>
  </si>
  <si>
    <t>Tulifa,P381P119,MA,45453,113616,Panamá</t>
  </si>
  <si>
    <t>Pugopi,H628P885,RJ,46366,74495,Panamá</t>
  </si>
  <si>
    <t>Modagipodo,P372H292,MG,45837,21131,Espanha</t>
  </si>
  <si>
    <t>Picopura,H645H558,MA,47213,67239,Espanha</t>
  </si>
  <si>
    <t>Tapafecope,P389P268,AL,46267,22656,Holanda</t>
  </si>
  <si>
    <t>Cudamocopi,P667H188,RJ,46466,42483,Espanha</t>
  </si>
  <si>
    <t>Laridupaca,H822H885,MA,47569,66353,Espanha</t>
  </si>
  <si>
    <t>Rapopa,H538H378,MG,45425,86399,Austrália</t>
  </si>
  <si>
    <t>Rupari,P691P787,SP,45770,90425,Espanha</t>
  </si>
  <si>
    <t>Duteco,H399P915,MG,47406,96341,Holanda</t>
  </si>
  <si>
    <t>Rapetofe,H692H175,RJ,46367,68782,Panamá</t>
  </si>
  <si>
    <t>Temifara,P888H517,ES,46556,111362,Holanda</t>
  </si>
  <si>
    <t>Pemuti,P821P341,GO,46647,111887,Austrália</t>
  </si>
  <si>
    <t>Furupeto,H481H849,MA,47604,48539,Holanda</t>
  </si>
  <si>
    <t>Parigupava,H469H647,ES,46796,116487,Panamá</t>
  </si>
  <si>
    <t>Toficipe,P821P284,AL,45844,38769,Espanha</t>
  </si>
  <si>
    <t>Valefoga,P897P476,GO,46054,26536,Austrália</t>
  </si>
  <si>
    <t>Tidupu,H672P343,MA,47435,28807,Espanha</t>
  </si>
  <si>
    <t>Rutocaguda,H956H675,GO,46912,81121,Espanha</t>
  </si>
  <si>
    <t>Pomefipeni,H269H715,ES,45561,79914,Holanda</t>
  </si>
  <si>
    <t>Ropoticacu,H229P155,MG,46184,98266,Panamá</t>
  </si>
  <si>
    <t>Torage,P221H966,ES,47349,35887,Holanda</t>
  </si>
  <si>
    <t>Pafurefa,H637H523,ES,47063,51909,Espanha</t>
  </si>
  <si>
    <t>Popuditoto,H724H675,AL,47361,97992,Espanha</t>
  </si>
  <si>
    <t>Tuvodona,H749P499,RJ,46352,44507,Espanha</t>
  </si>
  <si>
    <t>Piraralo,P632H596,ES,45803,33859,Holanda</t>
  </si>
  <si>
    <t>Penero,P838H438,GO,46695,90559,Holanda</t>
  </si>
  <si>
    <t>Rorovita,H732P396,AL,47341,33784,Holanda</t>
  </si>
  <si>
    <t>Curivi,H488H179,AL,45539,37397,Holanda</t>
  </si>
  <si>
    <t>Paliveme,H926P734,MG,46054,54912,Panamá</t>
  </si>
  <si>
    <t>Taceturu,H532H831,GO,46293,39654,Panamá</t>
  </si>
  <si>
    <t>Damira,P734H823,AL,47610,88379,Holanda</t>
  </si>
  <si>
    <t>Ripevafope,H451P636,MG,46237,77656,Austrália</t>
  </si>
  <si>
    <t>Ratumova,P961H738,RJ,46421,23465,Espanha</t>
  </si>
  <si>
    <t>Rorapalape,P672H961,ES,46176,90030,Espanha</t>
  </si>
  <si>
    <t>Viloruga,H465P669,MA,45765,64208,Austrália</t>
  </si>
  <si>
    <t>Firacato,H461P667,RJ,46785,99836,Holanda</t>
  </si>
  <si>
    <t>Gotadofepu,P685H239,ES,46567,71988,Panamá</t>
  </si>
  <si>
    <t>Ponopatufo,P233H554,ES,45878,111406,Panamá</t>
  </si>
  <si>
    <t>Tenogapigu,H117P727,RJ,45854,59833,Holanda</t>
  </si>
  <si>
    <t>Murerava,H227P855,SP,46335,76396,Panamá</t>
  </si>
  <si>
    <t>Lutimana,P631P858,SP,45849,85862,Espanha</t>
  </si>
  <si>
    <t>Daretatupo,P557P568,MA,47165,78444,Holanda</t>
  </si>
  <si>
    <t>Davata,H126P278,SP,46792,81404,Panamá</t>
  </si>
  <si>
    <t>Funateripe,P225P326,AL,45500,45773,Panamá</t>
  </si>
  <si>
    <t>Gigeta,H184P767,AL,46486,100446,Espanha</t>
  </si>
  <si>
    <t>Gulomofi,H246H267,ES,47101,48783,Holanda</t>
  </si>
  <si>
    <t>Pumipedini,P945P541,GO,46057,117002,Espanha</t>
  </si>
  <si>
    <t>Tipono,P722H897,ES,47685,80825,Panamá</t>
  </si>
  <si>
    <t>Mucilitire,H498H238,AL,47696,110259,Holanda</t>
  </si>
  <si>
    <t>Pagomevitu,P428P436,GO,47414,62676,Austrália</t>
  </si>
  <si>
    <t>Pemecidi,P986H136,MA,46355,113273,Austrália</t>
  </si>
  <si>
    <t>Vepupapa,P697P922,AL,47694,34442,Austrália</t>
  </si>
  <si>
    <t>Reripelaru,H635P634,MA,46234,113810,Panamá</t>
  </si>
  <si>
    <t>Norapunupu,H663P358,ES,45816,82847,Austrália</t>
  </si>
  <si>
    <t>Tutuditoli,H756P163,AL,46416,53823,Espanha</t>
  </si>
  <si>
    <t>Gevurupuru,P968P994,RJ,46347,48541,Panamá</t>
  </si>
  <si>
    <t>Gapavupapi,H736H945,AL,46525,75597,Espanha</t>
  </si>
  <si>
    <t>Vipoviliru,H419H879,MG,46319,71587,Espanha</t>
  </si>
  <si>
    <t>Vopucepamo,H726P273,ES,45949,93653,Panamá</t>
  </si>
  <si>
    <t>Tepuce,P948H843,ES,47776,42357,Austrália</t>
  </si>
  <si>
    <t>Pemumitora,P144H546,MG,45800,98887,Holanda</t>
  </si>
  <si>
    <t>Fapuragi,H487H463,MA,46751,77081,Espanha</t>
  </si>
  <si>
    <t>Lamefepe,H487P611,GO,46334,61230,Austrália</t>
  </si>
  <si>
    <t>Lerenotu,P597H444,GO,46125,49608,Holanda</t>
  </si>
  <si>
    <t>Tidinudifa,H366H311,MG,46348,71346,Holanda</t>
  </si>
  <si>
    <t>Romipo,P814P725,MA,46215,27351,Holanda</t>
  </si>
  <si>
    <t>Lacevicela,P942H818,MA,46496,94313,Austrália</t>
  </si>
  <si>
    <t>Lutepuci,H471H659,RJ,47545,94180,Holanda</t>
  </si>
  <si>
    <t>Rotupa,H312P762,AL,46885,25254,Holanda</t>
  </si>
  <si>
    <t>Ponotumu,H168P277,MG,45718,97557,Austrália</t>
  </si>
  <si>
    <t>Fivadote,H546H924,SP,46537,45235,Holanda</t>
  </si>
  <si>
    <t>Napolu,H213H542,AL,47060,45490,Espanha</t>
  </si>
  <si>
    <t>Retera,P998H818,GO,45656,79460,Holanda</t>
  </si>
  <si>
    <t>Pamoce,H138P582,MA,47534,83224,Espanha</t>
  </si>
  <si>
    <t>Gadototi,H881H638,RJ,45620,22331,Holanda</t>
  </si>
  <si>
    <t>Ridamevu,P185P288,MA,45677,64325,Austrália</t>
  </si>
  <si>
    <t>Petudutipu,P916H726,MG,47433,95492,Holanda</t>
  </si>
  <si>
    <t>Piponuta,H987H215,AL,47133,50600,Holanda</t>
  </si>
  <si>
    <t>Focari,P128H731,GO,45601,94578,Austrália</t>
  </si>
  <si>
    <t>Mupalini,P155H671,ES,45694,56883,Holanda</t>
  </si>
  <si>
    <t>Pederulicu,H793P999,AL,46919,39569,Austrália</t>
  </si>
  <si>
    <t>Potarere,P726H599,RJ,46666,54302,Austrália</t>
  </si>
  <si>
    <t>Gucula,H581H451,MG,47403,65023,Espanha</t>
  </si>
  <si>
    <t>Tilove,P111P475,MG,46653,48421,Austrália</t>
  </si>
  <si>
    <t>Nupate,H911P329,ES,46370,72171,Panamá</t>
  </si>
  <si>
    <t>Pofari,H555P172,ES,46855,24002,Panamá</t>
  </si>
  <si>
    <t>Galucota,H937P845,RJ,47574,57342,Espanha</t>
  </si>
  <si>
    <t>Dopodo,P514P652,SP,45705,99661,Panamá</t>
  </si>
  <si>
    <t>Naparune,P627P416,ES,46057,109374,Espanha</t>
  </si>
  <si>
    <t>Rimupapi,H853P655,SP,47518,119664,Espanha</t>
  </si>
  <si>
    <t>Vipugepi,H493H797,ES,47048,89104,Holanda</t>
  </si>
  <si>
    <t>Pururuce,P865H759,ES,47361,60456,Panamá</t>
  </si>
  <si>
    <t>Rifaronude,P163P684,AL,45524,43297,Austrália</t>
  </si>
  <si>
    <t>Camupe,H833H316,GO,47801,28134,Austrália</t>
  </si>
  <si>
    <t>Tomulu,P245H995,GO,46939,86397,Holanda</t>
  </si>
  <si>
    <t>Nutetafava,H358H871,MA,46283,96474,Austrália</t>
  </si>
  <si>
    <t>Tiponetatu,P224P834,MA,46275,74612,Panamá</t>
  </si>
  <si>
    <t>Detotera,P259P945,AL,46547,74458,Holanda</t>
  </si>
  <si>
    <t>Lugocolodu,P991H576,MG,46656,28221,Austrália</t>
  </si>
  <si>
    <t>Ditatuvi,H676P682,GO,46258,75070,Panamá</t>
  </si>
  <si>
    <t>Pudagiruto,H285H135,AL,47664,65901,Holanda</t>
  </si>
  <si>
    <t>Dupado,H444H723,AL,47318,90471,Panamá</t>
  </si>
  <si>
    <t>Panilo,H523H796,RJ,47043,66772,Holanda</t>
  </si>
  <si>
    <t>Gaceporofu,P875H779,MG,46032,65212,Panamá</t>
  </si>
  <si>
    <t>Lalumapipe,P847P993,GO,47251,78031,Espanha</t>
  </si>
  <si>
    <t>Patufucici,P146H467,MG,47603,106566,Austrália</t>
  </si>
  <si>
    <t>Depuvo,H236H529,AL,47810,87631,Holanda</t>
  </si>
  <si>
    <t>Mupora,H542P123,AL,46276,27434,Austrália</t>
  </si>
  <si>
    <t>Ritedupela,P174P899,MG,46627,35807,Panamá</t>
  </si>
  <si>
    <t>Celifofa,H338P635,AL,46786,22654,Austrália</t>
  </si>
  <si>
    <t>Tetire,P951P967,SP,47203,52750,Holanda</t>
  </si>
  <si>
    <t>Dogorogere,P857H195,SP,46231,56349,Espanha</t>
  </si>
  <si>
    <t>Puripiladu,P878P681,RJ,46544,77349,Austrália</t>
  </si>
  <si>
    <t>Puvipadici,P133P673,MA,45536,66087,Austrália</t>
  </si>
  <si>
    <t>Pataciro,H363H827,AL,45597,51462,Austrália</t>
  </si>
  <si>
    <t>Lugota,H719P221,AL,47121,38852,Holanda</t>
  </si>
  <si>
    <t>Parata,H161H515,RJ,46468,24031,Panamá</t>
  </si>
  <si>
    <t>Galefitora,P343P411,RJ,46019,38393,Espanha</t>
  </si>
  <si>
    <t>Piruvacutu,P568H488,GO,46751,27137,Panamá</t>
  </si>
  <si>
    <t>Povuta,P417P232,GO,47439,56096,Holanda</t>
  </si>
  <si>
    <t>Corerevipe,H812H399,GO,46636,46522,Holanda</t>
  </si>
  <si>
    <t>Patunu,P317P386,MG,46907,65968,Espanha</t>
  </si>
  <si>
    <t>Pidipepa,H738H722,MG,47262,26238,Holanda</t>
  </si>
  <si>
    <t>Rerariraga,H194H898,ES,46096,77444,Espanha</t>
  </si>
  <si>
    <t>Rerudarufe,P381P288,ES,47156,95858,Holanda</t>
  </si>
  <si>
    <t>Dimuca,P327P874,GO,45461,71440,Holanda</t>
  </si>
  <si>
    <t>Natopi,P677P137,AL,46154,25533,Austrália</t>
  </si>
  <si>
    <t>Petolo,P758P228,MG,47291,88752,Panamá</t>
  </si>
  <si>
    <t>Tanivo,P549H884,SP,46366,89637,Holanda</t>
  </si>
  <si>
    <t>Gagirudapa,P599H614,SP,45486,115178,Austrália</t>
  </si>
  <si>
    <t>Virepilapo,P345P868,ES,47403,115027,Panamá</t>
  </si>
  <si>
    <t>Pifufuvopi,H891H947,AL,46495,69611,Holanda</t>
  </si>
  <si>
    <t>Rutopotu,H342P111,ES,45767,45730,Panamá</t>
  </si>
  <si>
    <t>Tatepu,H228P233,MA,46144,114145,Panamá</t>
  </si>
  <si>
    <t>Vidaporepa,P598P514,ES,46634,54023,Panamá</t>
  </si>
  <si>
    <t>Refugu,P137P487,MA,46271,91945,Austrália</t>
  </si>
  <si>
    <t>Purulepele,P886H168,MG,47264,77094,Holanda</t>
  </si>
  <si>
    <t>Tevalucicu,P661P972,AL,47669,114786,Austrália</t>
  </si>
  <si>
    <t>Popumate,H482P472,AL,47228,101900,Panamá</t>
  </si>
  <si>
    <t>Pevuva,H653H654,MG,46969,55231,Holanda</t>
  </si>
  <si>
    <t>Derotuve,H873H545,SP,47105,74376,Espanha</t>
  </si>
  <si>
    <t>Culide,P397P877,MA,47592,27411,Austrália</t>
  </si>
  <si>
    <t>Pupoto,P836P985,AL,47709,94454,Panamá</t>
  </si>
  <si>
    <t>Nulidepufa,P981H484,AL,46561,80632,Austrália</t>
  </si>
  <si>
    <t>Tamuli,P391P747,GO,45525,118504,Espanha</t>
  </si>
  <si>
    <t>Tifatu,P763H429,MG,47631,64580,Holanda</t>
  </si>
  <si>
    <t>Gatemopi,P787H141,RJ,45723,45151,Panamá</t>
  </si>
  <si>
    <t>Votiri,P443P926,MA,46206,66731,Austrália</t>
  </si>
  <si>
    <t>Papipe,P175H683,RJ,46549,25303,Holanda</t>
  </si>
  <si>
    <t>Regapeta,P662P263,AL,45550,37962,Holanda</t>
  </si>
  <si>
    <t>Deficamu,H168P469,AL,46060,20585,Holanda</t>
  </si>
  <si>
    <t>Nitovi,H262P723,GO,47640,51592,Holanda</t>
  </si>
  <si>
    <t>Lonepoti,H171H699,MA,47334,46694,Austrália</t>
  </si>
  <si>
    <t>Rapole,P228H172,ES,46260,42300,Panamá</t>
  </si>
  <si>
    <t>Mururedari,H946H875,GO,45978,50502,Austrália</t>
  </si>
  <si>
    <t>Fatigo,H425P241,GO,46557,37698,Holanda</t>
  </si>
  <si>
    <t>Panedotofe,P238H297,RJ,47401,107838,Austrália</t>
  </si>
  <si>
    <t>Romutiporu,P964H636,MG,46963,79173,Espanha</t>
  </si>
  <si>
    <t>Rafuripuvi,P977H735,MA,45557,41834,Espanha</t>
  </si>
  <si>
    <t>Pumoto,P826P232,ES,46417,110408,Espanha</t>
  </si>
  <si>
    <t>Vitadetu,H525P485,GO,45692,70762,Espanha</t>
  </si>
  <si>
    <t>Vopave,P821H841,AL,46863,101416,Austrália</t>
  </si>
  <si>
    <t>Racopo,P525P673,RJ,46791,112706,Holanda</t>
  </si>
  <si>
    <t>Napurodi,P417H749,SP,45758,96979,Panamá</t>
  </si>
  <si>
    <t>Pireleca,P274P337,GO,45620,32345,Austrália</t>
  </si>
  <si>
    <t>Pupenupuci,H469H214,GO,47800,91577,Panamá</t>
  </si>
  <si>
    <t>Papemugogo,H929H696,AL,45866,64053,Austrália</t>
  </si>
  <si>
    <t>Neninugo,P786H652,GO,46903,36049,Espanha</t>
  </si>
  <si>
    <t>Lidaritipo,P642P429,AL,45768,100065,Holanda</t>
  </si>
  <si>
    <t>Nocuto,P844H378,GO,47587,80779,Austrália</t>
  </si>
  <si>
    <t>Rataripupu,H439H611,MA,46941,110675,Espanha</t>
  </si>
  <si>
    <t>Tepepi,H128P679,RJ,46244,101821,Espanha</t>
  </si>
  <si>
    <t>Farivafe,P473H497,MG,45916,85897,Austrália</t>
  </si>
  <si>
    <t>Funurape,P387H919,MG,45902,97746,Holanda</t>
  </si>
  <si>
    <t>Lugumudo,P737P623,MG,46776,26139,Panamá</t>
  </si>
  <si>
    <t>Togafuteru,P962P521,RJ,45634,111422,Holanda</t>
  </si>
  <si>
    <t>Lameto,P181H582,ES,47502,97169,Austrália</t>
  </si>
  <si>
    <t>Ridanefe,P827P769,MA,45925,107795,Austrália</t>
  </si>
  <si>
    <t>Lepavicati,H745H641,ES,46729,38180,Holanda</t>
  </si>
  <si>
    <t>Vatini,H656P417,MG,47800,70852,Holanda</t>
  </si>
  <si>
    <t>Nifirivita,P153H977,SP,46769,111279,Espanha</t>
  </si>
  <si>
    <t>Nipolaru,P587P256,GO,47237,39236,Panamá</t>
  </si>
  <si>
    <t>Periludage,P198H521,SP,47386,48263,Panamá</t>
  </si>
  <si>
    <t>Digugidi,H866P879,MA,47330,114255,Espanha</t>
  </si>
  <si>
    <t>Dunelunu,P878H426,GO,47657,40098,Austrália</t>
  </si>
  <si>
    <t>Papupu,P725P788,ES,46354,110698,Espanha</t>
  </si>
  <si>
    <t>Demipuna,H484H561,RJ,46711,34462,Espanha</t>
  </si>
  <si>
    <t>Titudaradu,P345P496,MA,46699,57936,Espanha</t>
  </si>
  <si>
    <t>Cotetipi,H545P384,ES,45686,73828,Espanha</t>
  </si>
  <si>
    <t>Mipufupu,P928P178,RJ,45768,42750,Panamá</t>
  </si>
  <si>
    <t>Potifigo,H323P276,MA,47317,55685,Austrália</t>
  </si>
  <si>
    <t>Delucolo,P799H323,MA,46218,111087,Espanha</t>
  </si>
  <si>
    <t>Gurugiri,H923P488,MA,47212,115734,Holanda</t>
  </si>
  <si>
    <t>Vecigidone,H588H741,GO,46829,58934,Austrália</t>
  </si>
  <si>
    <t>Vetogice,H856H224,AL,45549,74849,Austrália</t>
  </si>
  <si>
    <t>Togupori,H947P779,GO,47817,29933,Espanha</t>
  </si>
  <si>
    <t>Folifuno,H224H544,SP,47367,57762,Holanda</t>
  </si>
  <si>
    <t>Papaficuni,P124P521,RJ,45957,27120,Panamá</t>
  </si>
  <si>
    <t>Poputo,P851H117,MA,45902,31118,Espanha</t>
  </si>
  <si>
    <t>Tanacapege,P527P146,ES,46423,111097,Espanha</t>
  </si>
  <si>
    <t>Teremo,P966H767,AL,47636,69920,Espanha</t>
  </si>
  <si>
    <t>Tapono,H289H859,SP,47460,52063,Austrália</t>
  </si>
  <si>
    <t>Pinicafelu,P412H776,GO,47065,98558,Holanda</t>
  </si>
  <si>
    <t>Pemecu,P271H867,MG,47099,40029,Holanda</t>
  </si>
  <si>
    <t>Gerinovo,P615H932,AL,45559,109775,Espanha</t>
  </si>
  <si>
    <t>Gigopego,H737P774,ES,46485,94685,Espanha</t>
  </si>
  <si>
    <t>Vupona,P413H448,MG,46516,79589,Espanha</t>
  </si>
  <si>
    <t>Vimevipa,H388P351,SP,46779,25628,Austrália</t>
  </si>
  <si>
    <t>Didipipipa,P246H473,MG,47214,102839,Austrália</t>
  </si>
  <si>
    <t>Doragoda,H337H237,SP,47198,49829,Austrália</t>
  </si>
  <si>
    <t>Talumevi,H183P962,SP,47537,41746,Panamá</t>
  </si>
  <si>
    <t>Nocepe,P657H762,GO,46025,36724,Panamá</t>
  </si>
  <si>
    <t>Niduvife,P484P888,MG,45565,87699,Austrália</t>
  </si>
  <si>
    <t>Lenepo,H162H773,SP,45830,61948,Holanda</t>
  </si>
  <si>
    <t>Falatanaro,P245H349,ES,46201,58647,Panamá</t>
  </si>
  <si>
    <t>Gopenemo,H155P441,MA,46237,119903,Austrália</t>
  </si>
  <si>
    <t>Revitepeva,P594H515,MG,46757,48631,Austrália</t>
  </si>
  <si>
    <t>Tutilapu,H588H384,RJ,46178,55753,Austrália</t>
  </si>
  <si>
    <t>Locupapari,H541H673,GO,47050,57704,Austrália</t>
  </si>
  <si>
    <t>Norapini,H511P689,RJ,47226,40188,Holanda</t>
  </si>
  <si>
    <t>Natocopeto,P351H257,ES,47462,36718,Espanha</t>
  </si>
  <si>
    <t>Picofofupe,H571H378,RJ,45892,95408,Panamá</t>
  </si>
  <si>
    <t>Pigafa,P586P465,SP,46154,111327,Austrália</t>
  </si>
  <si>
    <t>Gucuto,P867P994,GO,45889,89603,Austrália</t>
  </si>
  <si>
    <t>Panulu,H816P917,RJ,47523,101070,Panamá</t>
  </si>
  <si>
    <t>Panatite,P113P453,ES,47610,76985,Espanha</t>
  </si>
  <si>
    <t>Merili,P699P339,MG,46618,89334,Austrália</t>
  </si>
  <si>
    <t>Padivige,H797P781,GO,45920,78042,Espanha</t>
  </si>
  <si>
    <t>Rupone,P379H933,AL,46988,115984,Holanda</t>
  </si>
  <si>
    <t>Nutecidipo,P673H559,SP,46048,110415,Panamá</t>
  </si>
  <si>
    <t>Matalupa,H978H862,MG,46452,36391,Panamá</t>
  </si>
  <si>
    <t>Pifonilocu,H373H317,MA,47306,55386,Espanha</t>
  </si>
  <si>
    <t>Cirefapu,H824P368,SP,45428,65721,Panamá</t>
  </si>
  <si>
    <t>Pecunanuni,H974H915,GO,46659,92606,Espanha</t>
  </si>
  <si>
    <t>Patedata,P811P375,MG,45970,68037,Austrália</t>
  </si>
  <si>
    <t>Motivevuli,H513H946,ES,47413,34999,Austrália</t>
  </si>
  <si>
    <t>Relepa,H651P278,GO,47106,79789,Austrália</t>
  </si>
  <si>
    <t>Ponute,P938H881,SP,47119,74451,Panamá</t>
  </si>
  <si>
    <t>Legera,P877H866,GO,47114,97595,Austrália</t>
  </si>
  <si>
    <t>Fefepo,H734H553,RJ,46346,117505,Austrália</t>
  </si>
  <si>
    <t>Perapopo,H174P674,RJ,47218,80786,Espanha</t>
  </si>
  <si>
    <t>Dateru,P128H216,RJ,46131,43341,Austrália</t>
  </si>
  <si>
    <t>Rogipo,P772H365,SP,46209,97726,Espanha</t>
  </si>
  <si>
    <t>Picolune,H693P525,RJ,47189,40120,Austrália</t>
  </si>
  <si>
    <t>Titopipu,H173H186,GO,45793,65669,Panamá</t>
  </si>
  <si>
    <t>Dopedu,H559P423,ES,46177,54941,Espanha</t>
  </si>
  <si>
    <t>Govodipida,P363H472,AL,46464,71160,Holanda</t>
  </si>
  <si>
    <t>Maretidi,P685H225,AL,47594,56918,Austrália</t>
  </si>
  <si>
    <t>Patuterete,H574H914,AL,46267,39206,Panamá</t>
  </si>
  <si>
    <t>Vaconace,P374H313,MA,47675,69775,Panamá</t>
  </si>
  <si>
    <t>Feteti,P276H148,RJ,46711,22860,Austrália</t>
  </si>
  <si>
    <t>Vogede,H954P336,RJ,46933,88133,Austrália</t>
  </si>
  <si>
    <t>Legiti,H332H988,ES,47143,30588,Espanha</t>
  </si>
  <si>
    <t>Remavilame,P758P848,ES,46883,70950,Holanda</t>
  </si>
  <si>
    <t>Rolovugalo,H796H216,AL,47651,100094,Espanha</t>
  </si>
  <si>
    <t>Rupete,P526H675,MA,46326,38700,Panamá</t>
  </si>
  <si>
    <t>Togorucu,H362P349,MA,45864,108996,Espanha</t>
  </si>
  <si>
    <t>Giroto,H579H719,MG,47010,112695,Holanda</t>
  </si>
  <si>
    <t>Pituviva,P981H977,GO,45626,53914,Holanda</t>
  </si>
  <si>
    <t>Midaporeru,P656H525,SP,46180,66945,Holanda</t>
  </si>
  <si>
    <t>Potataceme,H146P647,RJ,46355,65669,Holanda</t>
  </si>
  <si>
    <t>Ditepefotu,P476H857,ES,45449,95049,Espanha</t>
  </si>
  <si>
    <t>Vipata,H799P781,RJ,45911,109413,Holanda</t>
  </si>
  <si>
    <t>Cudapa,P833P457,GO,45644,83883,Espanha</t>
  </si>
  <si>
    <t>Vutuca,H579H196,ES,45925,88892,Panamá</t>
  </si>
  <si>
    <t>Tipufira,H365H648,SP,47311,78073,Espanha</t>
  </si>
  <si>
    <t>Rupotarofo,H612P644,SP,47631,96353,Holanda</t>
  </si>
  <si>
    <t>Tetepi,P973H167,ES,46721,61434,Panamá</t>
  </si>
  <si>
    <t>Celipa,H397H893,AL,46567,67216,Austrália</t>
  </si>
  <si>
    <t>Rutapodu,H866P379,SP,45788,69198,Holanda</t>
  </si>
  <si>
    <t>Pinutotu,P867H739,ES,47602,63935,Panamá</t>
  </si>
  <si>
    <t>Vepaloro,P231P927,RJ,47014,25140,Austrália</t>
  </si>
  <si>
    <t>Vorafapora,H122H165,ES,47267,91322,Austrália</t>
  </si>
  <si>
    <t>Vovopa,H667H962,MA,46882,77121,Austrália</t>
  </si>
  <si>
    <t>Rurine,P378H963,GO,45782,73391,Panamá</t>
  </si>
  <si>
    <t>Guratato,P567H778,AL,47054,39724,Espanha</t>
  </si>
  <si>
    <t>Fopugufidi,H892P386,GO,47726,104682,Holanda</t>
  </si>
  <si>
    <t>Cogate,H253H598,RJ,46880,55182,Panamá</t>
  </si>
  <si>
    <t>Pinevene,P766H336,MA,46698,25798,Austrália</t>
  </si>
  <si>
    <t>Leriru,P116H188,MA,47140,49360,Panamá</t>
  </si>
  <si>
    <t>Rufinaci,P588P726,AL,46189,90027,Panamá</t>
  </si>
  <si>
    <t>Daloro,P897H455,MA,47076,63385,Holanda</t>
  </si>
  <si>
    <t>Vupodadu,H914P455,ES,46013,100620,Austrália</t>
  </si>
  <si>
    <t>Popapepori,P835P397,RJ,46180,116758,Panamá</t>
  </si>
  <si>
    <t>Rigoripa,H715H628,GO,46772,46508,Panamá</t>
  </si>
  <si>
    <t>Titodulato,H755H926,AL,45772,38158,Espanha</t>
  </si>
  <si>
    <t>Dumumodato,H453P963,ES,46730,43771,Espanha</t>
  </si>
  <si>
    <t>Rupamomepo,H668H498,ES,47700,35391,Austrália</t>
  </si>
  <si>
    <t>Pipapi,H698H234,MA,45448,72792,Holanda</t>
  </si>
  <si>
    <t>Titufu,P334H795,MA,46113,62881,Austrália</t>
  </si>
  <si>
    <t>Ciculi,H719P191,MA,47817,71304,Panamá</t>
  </si>
  <si>
    <t>Cimafivovi,P217H553,AL,47099,58168,Holanda</t>
  </si>
  <si>
    <t>Rididu,H733P883,RJ,47569,79306,Austrália</t>
  </si>
  <si>
    <t>Nipegaruva,H663P541,RJ,47088,61333,Espanha</t>
  </si>
  <si>
    <t>Geravapi,H364P979,SP,47582,100353,Austrália</t>
  </si>
  <si>
    <t>Divopufole,P625P987,ES,46948,95390,Austrália</t>
  </si>
  <si>
    <t>Pifuci,H249P844,MG,46043,64303,Holanda</t>
  </si>
  <si>
    <t>Nurotafito,P442H719,SP,47789,43876,Espanha</t>
  </si>
  <si>
    <t>Cagutoto,P117P671,SP,46291,96554,Holanda</t>
  </si>
  <si>
    <t>Panefetoro,P236P458,GO,47536,40809,Austrália</t>
  </si>
  <si>
    <t>Notaniramo,H365P118,AL,47475,76908,Panamá</t>
  </si>
  <si>
    <t>Tufepamo,P144P463,MA,47769,48511,Austrália</t>
  </si>
  <si>
    <t>Picuta,P684P885,RJ,47397,46196,Holanda</t>
  </si>
  <si>
    <t>Putataga,H524H563,ES,47215,59148,Austrália</t>
  </si>
  <si>
    <t>Picicunepi,H179H927,SP,46492,42878,Holanda</t>
  </si>
  <si>
    <t>Gatale,H181P646,MG,46307,45588,Austrália</t>
  </si>
  <si>
    <t>Pepevaco,P194H768,AL,45585,40016,Holanda</t>
  </si>
  <si>
    <t>Rigaromipo,P676H938,AL,47120,112168,Espanha</t>
  </si>
  <si>
    <t>Furifeciti,P221H333,RJ,47156,93075,Holanda</t>
  </si>
  <si>
    <t>Tupogudi,P381H662,RJ,45560,105482,Austrália</t>
  </si>
  <si>
    <t>Rutaga,P813P966,MA,47534,37551,Panamá</t>
  </si>
  <si>
    <t>Padeparece,H545P464,SP,45828,98839,Austrália</t>
  </si>
  <si>
    <t>Pupufu,H453P286,GO,45653,83882,Holanda</t>
  </si>
  <si>
    <t>Cenani,P696P986,SP,47184,82159,Holanda</t>
  </si>
  <si>
    <t>Videgete,H516P211,MA,46599,68588,Panamá</t>
  </si>
  <si>
    <t>Tacirima,H695H597,MG,46573,86094,Espanha</t>
  </si>
  <si>
    <t>Retinu,P169P521,MG,46781,65654,Espanha</t>
  </si>
  <si>
    <t>Todifi,H163P391,ES,47251,35105,Espanha</t>
  </si>
  <si>
    <t>Rutorudura,H391H278,AL,47077,113246,Holanda</t>
  </si>
  <si>
    <t>Cepimefe,P442P856,MA,46818,67915,Espanha</t>
  </si>
  <si>
    <t>Dureci,P489P926,MA,45509,57707,Holanda</t>
  </si>
  <si>
    <t>Fapudulipi,H327H766,MA,45796,63812,Espanha</t>
  </si>
  <si>
    <t>Fimavi,H782P529,GO,45927,44314,Holanda</t>
  </si>
  <si>
    <t>Lifidonore,H366H412,MA,45623,105246,Panamá</t>
  </si>
  <si>
    <t>Tipomifore,H554H462,RJ,47020,91445,Austrália</t>
  </si>
  <si>
    <t>Peripu,P158P842,GO,47462,100793,Holanda</t>
  </si>
  <si>
    <t>Toperuvutu,P577P867,AL,47821,39965,Holanda</t>
  </si>
  <si>
    <t>Virilu,P549P422,AL,47308,20175,Austrália</t>
  </si>
  <si>
    <t>Piparigiri,P498H183,MG,47115,48258,Espanha</t>
  </si>
  <si>
    <t>Ropopu,P481P357,GO,46637,104444,Panamá</t>
  </si>
  <si>
    <t>Laralelu,P962H554,MG,47626,92062,Holanda</t>
  </si>
  <si>
    <t>Ticatu,P217H495,SP,47623,37913,Holanda</t>
  </si>
  <si>
    <t>Muvevolago,P145P733,MG,45575,113689,Panamá</t>
  </si>
  <si>
    <t>Riduri,P836H527,SP,47502,112947,Austrália</t>
  </si>
  <si>
    <t>Rolaru,H999H727,RJ,47681,27988,Panamá</t>
  </si>
  <si>
    <t>Patupogi,P552P954,MA,47018,81882,Espanha</t>
  </si>
  <si>
    <t>Recoruguli,H995H517,MA,47799,114686,Panamá</t>
  </si>
  <si>
    <t>Rapicu,P268P438,ES,45983,87093,Austrália</t>
  </si>
  <si>
    <t>Ponolape,H217H485,RJ,46045,63253,Austrália</t>
  </si>
  <si>
    <t>Lerumelule,P693H457,SP,46541,86053,Holanda</t>
  </si>
  <si>
    <t>Rutigepi,P138H156,GO,47181,59448,Panamá</t>
  </si>
  <si>
    <t>Vanifo,P541P445,ES,47675,34639,Espanha</t>
  </si>
  <si>
    <t>Ramurani,H461H116,RJ,46057,96392,Austrália</t>
  </si>
  <si>
    <t>Nepeciraca,P775P174,GO,45670,55886,Espanha</t>
  </si>
  <si>
    <t>Tupugatipo,P587P952,MG,45664,36196,Espanha</t>
  </si>
  <si>
    <t>Vocicuvo,H254H637,MA,46893,22076,Espanha</t>
  </si>
  <si>
    <t>Pefaperefi,H887P635,AL,46271,24049,Panamá</t>
  </si>
  <si>
    <t>Roramapali,H522P534,SP,45562,111813,Espanha</t>
  </si>
  <si>
    <t>Ticofavuru,P484H532,AL,47510,82964,Austrália</t>
  </si>
  <si>
    <t>Tugafacumi,P915P867,RJ,45426,88834,Panamá</t>
  </si>
  <si>
    <t>Fifutu,P466P283,SP,47282,115800,Holanda</t>
  </si>
  <si>
    <t>Cerecede,P692P413,RJ,47587,27290,Espanha</t>
  </si>
  <si>
    <t>Raguroto,P291P616,MG,46064,27830,Panamá</t>
  </si>
  <si>
    <t>Letenuge,P627H652,ES,45682,61931,Espanha</t>
  </si>
  <si>
    <t>Dapicutigi,P582P486,MA,47300,115053,Panamá</t>
  </si>
  <si>
    <t>Coporotare,P675P712,ES,46911,77082,Austrália</t>
  </si>
  <si>
    <t>Tepure,P673P938,MA,46002,108949,Austrália</t>
  </si>
  <si>
    <t>Ruvegegu,P954H526,RJ,46469,81868,Espanha</t>
  </si>
  <si>
    <t>Potepeto,H693P162,GO,46175,42724,Espanha</t>
  </si>
  <si>
    <t>Tipure,H756P439,AL,46211,63334,Austrália</t>
  </si>
  <si>
    <t>Noverada,P866P423,ES,45584,70786,Espanha</t>
  </si>
  <si>
    <t>Mimopurite,P825H764,RJ,46279,52148,Espanha</t>
  </si>
  <si>
    <t>Falacoro,P754H795,AL,46481,50929,Espanha</t>
  </si>
  <si>
    <t>Tegodo,H112H485,AL,46524,66620,Holanda</t>
  </si>
  <si>
    <t>Giritipi,H224P217,GO,47501,70395,Holanda</t>
  </si>
  <si>
    <t>Davapudemi,P944H569,SP,47396,29736,Panamá</t>
  </si>
  <si>
    <t>Tinavarivo,H262H835,GO,46127,103525,Austrália</t>
  </si>
  <si>
    <t>Gutepocema,P415P692,SP,47668,65053,Espanha</t>
  </si>
  <si>
    <t>Dopudane,H285H182,GO,45853,80457,Panamá</t>
  </si>
  <si>
    <t>Cedorodeti,P264P829,MG,46603,32704,Holanda</t>
  </si>
  <si>
    <t>Gipapefo,H377P638,RJ,47620,108569,Holanda</t>
  </si>
  <si>
    <t>Pilocora,H717P656,MG,46026,84493,Espanha</t>
  </si>
  <si>
    <t>Teripore,H985P951,ES,46600,71503,Holanda</t>
  </si>
  <si>
    <t>Rulufanupe,H714P951,SP,46069,100066,Panamá</t>
  </si>
  <si>
    <t>Pediduruva,H221H523,GO,46200,43888,Panamá</t>
  </si>
  <si>
    <t>Tirunodofi,P468H836,AL,45797,104628,Austrália</t>
  </si>
  <si>
    <t>Tupamifeme,H786P866,SP,45698,57242,Espanha</t>
  </si>
  <si>
    <t>Gototopi,P662H236,GO,47458,40331,Panamá</t>
  </si>
  <si>
    <t>Pupoduride,H921P822,MG,46104,68187,Austrália</t>
  </si>
  <si>
    <t>Malutapore,P145P584,MA,45870,68053,Holanda</t>
  </si>
  <si>
    <t>Gecopela,P172H232,MG,46644,115588,Holanda</t>
  </si>
  <si>
    <t>Lopogetovi,H547P237,GO,46126,112658,Espanha</t>
  </si>
  <si>
    <t>Cetito,P254P772,GO,45514,25236,Panamá</t>
  </si>
  <si>
    <t>Vinamomepu,P228P946,RJ,47632,31168,Holanda</t>
  </si>
  <si>
    <t>Picupideta,P228P629,MG,47358,87722,Austrália</t>
  </si>
  <si>
    <t>Vagagape,H699P176,ES,47453,56747,Espanha</t>
  </si>
  <si>
    <t>Vitagu,H635P832,GO,46398,68744,Espanha</t>
  </si>
  <si>
    <t>Darofe,P623P243,MA,47551,74484,Panamá</t>
  </si>
  <si>
    <t>Pugulumovu,P889P674,MG,47271,95927,Holanda</t>
  </si>
  <si>
    <t>Totupiduvo,H432H579,SP,47771,119819,Austrália</t>
  </si>
  <si>
    <t>Dutafupafu,P151P424,SP,46202,67044,Panamá</t>
  </si>
  <si>
    <t>Popigerili,H627P861,SP,45623,31353,Espanha</t>
  </si>
  <si>
    <t>Tecapanita,P726H926,MG,47310,68907,Holanda</t>
  </si>
  <si>
    <t>Dicadipita,P841P895,RJ,47269,89130,Panamá</t>
  </si>
  <si>
    <t>Lopicodi,H269H697,MG,47123,48845,Panamá</t>
  </si>
  <si>
    <t>Vetala,H775P499,AL,46824,32537,Holanda</t>
  </si>
  <si>
    <t>Rerucimi,P188H741,GO,46172,79620,Austrália</t>
  </si>
  <si>
    <t>Cofepipa,P625P483,GO,46752,60593,Panamá</t>
  </si>
  <si>
    <t>Mafora,P945P587,MA,46940,38442,Austrália</t>
  </si>
  <si>
    <t>Titecevu,P295P974,SP,47272,80093,Holanda</t>
  </si>
  <si>
    <t>Tepogigiro,H877P957,MG,45433,87845,Austrália</t>
  </si>
  <si>
    <t>Murapo,P442H637,SP,47186,107338,Austrália</t>
  </si>
  <si>
    <t>Lotopu,H111P149,GO,47805,101848,Austrália</t>
  </si>
  <si>
    <t>Ronapunoco,P441H454,SP,45700,47802,Austrália</t>
  </si>
  <si>
    <t>Moravaratu,P636H897,SP,47366,32654,Panamá</t>
  </si>
  <si>
    <t>Racoca,H825P984,AL,47211,24704,Espanha</t>
  </si>
  <si>
    <t>Roponunude,P272P373,MG,47542,41413,Austrália</t>
  </si>
  <si>
    <t>Gocole,H823P635,MA,46040,101966,Espanha</t>
  </si>
  <si>
    <t>Timapi,H527H511,ES,45519,84958,Espanha</t>
  </si>
  <si>
    <t>Pavapo,H598H565,ES,47392,101983,Holanda</t>
  </si>
  <si>
    <t>Pulipipo,H156P773,MG,47167,29172,Austrália</t>
  </si>
  <si>
    <t>Cifavava,H473P162,ES,46472,22347,Austrália</t>
  </si>
  <si>
    <t>Pevora,P156P922,MA,46284,96442,Austrália</t>
  </si>
  <si>
    <t>Remalupopi,P464H619,ES,47419,107102,Panamá</t>
  </si>
  <si>
    <t>Guteda,P511P453,GO,45793,57587,Austrália</t>
  </si>
  <si>
    <t>Vitunora,H142P529,RJ,46226,57142,Espanha</t>
  </si>
  <si>
    <t>Futitano,P785P334,RJ,46817,113859,Holanda</t>
  </si>
  <si>
    <t>Gemigi,H546P862,MG,45465,23524,Panamá</t>
  </si>
  <si>
    <t>Nolunotali,H196P767,MG,46352,91108,Espanha</t>
  </si>
  <si>
    <t>Pepapu,P374H431,RJ,46528,26347,Holanda</t>
  </si>
  <si>
    <t>Fopurama,H416H823,GO,45815,92491,Espanha</t>
  </si>
  <si>
    <t>Vigeva,H695H871,RJ,46453,107154,Panamá</t>
  </si>
  <si>
    <t>Nunitipite,H169H251,SP,45503,90490,Austrália</t>
  </si>
  <si>
    <t>Ripevali,H875P343,GO,46372,95819,Austrália</t>
  </si>
  <si>
    <t>Puvoca,P379H325,GO,45445,112672,Holanda</t>
  </si>
  <si>
    <t>Pidodida,H436H794,AL,46052,117029,Panamá</t>
  </si>
  <si>
    <t>Farilare,H281H519,SP,47047,45735,Holanda</t>
  </si>
  <si>
    <t>Vututa,P451H951,RJ,47310,62254,Espanha</t>
  </si>
  <si>
    <t>Redonu,H812H424,GO,46843,88777,Austrália</t>
  </si>
  <si>
    <t>Rotipu,P794P757,GO,46950,109952,Panamá</t>
  </si>
  <si>
    <t>Virupo,H194H546,GO,47369,28300,Austrália</t>
  </si>
  <si>
    <t>Cepapefi,P273H296,AL,45558,57224,Espanha</t>
  </si>
  <si>
    <t>Ramiro,P658H527,MA,47586,104391,Holanda</t>
  </si>
  <si>
    <t>Povomopope,H177H985,AL,45871,42868,Holanda</t>
  </si>
  <si>
    <t>Penutamepu,H568H488,ES,45525,114924,Espanha</t>
  </si>
  <si>
    <t>Licalumoge,H254H993,MA,45493,113583,Holanda</t>
  </si>
  <si>
    <t>Pepapulapi,P364P434,AL,47287,44031,Austrália</t>
  </si>
  <si>
    <t>Vepova,H834H891,SP,47311,31745,Holanda</t>
  </si>
  <si>
    <t>Turopufu,H266P977,GO,46943,41387,Espanha</t>
  </si>
  <si>
    <t>Nufotitage,P444H756,MG,47600,95102,Panamá</t>
  </si>
  <si>
    <t>Tipepero,H972P965,MG,46991,114908,Holanda</t>
  </si>
  <si>
    <t>Teperenepa,P764P375,MA,45858,55642,Espanha</t>
  </si>
  <si>
    <t>Netipano,H618H877,GO,45670,52367,Espanha</t>
  </si>
  <si>
    <t>Palamutupu,P722H554,SP,47547,32241,Espanha</t>
  </si>
  <si>
    <t>Rutote,H251H356,GO,46923,93508,Austrália</t>
  </si>
  <si>
    <t>Conupopire,P645H914,MG,46356,91189,Holanda</t>
  </si>
  <si>
    <t>Terucinide,P829H559,MA,45770,95852,Espanha</t>
  </si>
  <si>
    <t>Movopa,P941P945,RJ,45523,61333,Panamá</t>
  </si>
  <si>
    <t>Fenocete,H696H439,GO,46393,63906,Espanha</t>
  </si>
  <si>
    <t>Pupuponi,H893H846,MG,46338,33741,Austrália</t>
  </si>
  <si>
    <t>Popiro,H818H356,SP,46479,95220,Panamá</t>
  </si>
  <si>
    <t>Lurucera,P884H564,MA,47481,104797,Holanda</t>
  </si>
  <si>
    <t>Darepitono,P442H659,AL,46891,67541,Panamá</t>
  </si>
  <si>
    <t>Vepacopeco,P773H617,MA,47045,23740,Austrália</t>
  </si>
  <si>
    <t>Firarepe,H784P724,MA,47064,31073,Panamá</t>
  </si>
  <si>
    <t>Daripupalu,P231H291,MG,46443,62360,Holanda</t>
  </si>
  <si>
    <t>Mapoditivi,H761P235,MG,45487,37485,Espanha</t>
  </si>
  <si>
    <t>Turifa,H792H249,ES,45999,117057,Espanha</t>
  </si>
  <si>
    <t>Natorofa,P499P841,MA,45957,39129,Panamá</t>
  </si>
  <si>
    <t>Fopece,P476P866,MA,46651,31956,Espanha</t>
  </si>
  <si>
    <t>Telivida,H774P356,GO,47781,72583,Espanha</t>
  </si>
  <si>
    <t>Punarovivu,H782P281,MG,47232,87520,Austrália</t>
  </si>
  <si>
    <t>Molenaropi,P727P688,AL,45582,21235,Panamá</t>
  </si>
  <si>
    <t>Pupifara,P397P876,GO,45735,84917,Austrália</t>
  </si>
  <si>
    <t>Denapupu,H922P983,ES,46905,31592,Austrália</t>
  </si>
  <si>
    <t>Nelacoge,P345P277,SP,45673,104605,Holanda</t>
  </si>
  <si>
    <t>Pipumipera,P375H415,RJ,47304,77857,Espanha</t>
  </si>
  <si>
    <t>Pulute,H958P464,ES,47214,102976,Holanda</t>
  </si>
  <si>
    <t>Pegolugodu,H591H286,AL,46227,107522,Panamá</t>
  </si>
  <si>
    <t>Lutofe,H792P299,ES,45464,119634,Austrália</t>
  </si>
  <si>
    <t>Ticifope,H298H352,AL,47278,92915,Holanda</t>
  </si>
  <si>
    <t>Tirepurori,P117H298,MG,46522,40613,Panamá</t>
  </si>
  <si>
    <t>Tinale,P149P222,AL,46149,115384,Holanda</t>
  </si>
  <si>
    <t>Fuvetuna,P679P787,MG,47548,114275,Panamá</t>
  </si>
  <si>
    <t>Pepipero,P296P468,SP,46076,119826,Panamá</t>
  </si>
  <si>
    <t>Tacugepape,H222H434,RJ,46903,89386,Espanha</t>
  </si>
  <si>
    <t>Fonerito,H457P168,SP,45619,72089,Austrália</t>
  </si>
  <si>
    <t>Gamape,H237P392,RJ,46710,27042,Holanda</t>
  </si>
  <si>
    <t>Nodemutumi,P958H858,MA,46841,82542,Panamá</t>
  </si>
  <si>
    <t>Ditotu,P391P742,MA,46366,65615,Espanha</t>
  </si>
  <si>
    <t>Gumega,P431P646,MG,46669,36957,Austrália</t>
  </si>
  <si>
    <t>Racunu,P322H111,SP,47063,110663,Espanha</t>
  </si>
  <si>
    <t>Lapuvoca,P241H848,MG,46372,63197,Holanda</t>
  </si>
  <si>
    <t>Tagatiripo,H479H132,MA,46528,105326,Panamá</t>
  </si>
  <si>
    <t>Locide,P623P698,GO,46777,75801,Espanha</t>
  </si>
  <si>
    <t>Pugodapero,P382P814,GO,46486,74250,Panamá</t>
  </si>
  <si>
    <t>Fupipara,H873P648,RJ,47077,40403,Austrália</t>
  </si>
  <si>
    <t>Rapetata,P656P161,GO,47272,43989,Austrália</t>
  </si>
  <si>
    <t>Mepore,H393H396,GO,46856,106916,Holanda</t>
  </si>
  <si>
    <t>Gemefa,H686H447,SP,46941,111520,Holanda</t>
  </si>
  <si>
    <t>Dipotifure,H865P536,AL,47641,42883,Espanha</t>
  </si>
  <si>
    <t>Vetoporotu,H852P462,MG,47106,92167,Espanha</t>
  </si>
  <si>
    <t>Mopilagopu,P826H536,GO,46527,74857,Austrália</t>
  </si>
  <si>
    <t>Riteti,H716H716,AL,46239,92439,Holanda</t>
  </si>
  <si>
    <t>Perucife,P824P384,RJ,45997,79306,Austrália</t>
  </si>
  <si>
    <t>Tupevi,P116P543,MA,47306,40206,Austrália</t>
  </si>
  <si>
    <t>Parilevu,H994P121,AL,47707,21014,Panamá</t>
  </si>
  <si>
    <t>Toduti,P112P346,GO,46453,57067,Holanda</t>
  </si>
  <si>
    <t>Legomonore,P969H488,MG,46922,52095,Austrália</t>
  </si>
  <si>
    <t>Voponupi,H711P771,SP,45558,113345,Austrália</t>
  </si>
  <si>
    <t>Nuriro,P152H967,RJ,45797,110354,Espanha</t>
  </si>
  <si>
    <t>Motufidatu,P318P546,MA,45427,87366,Espanha</t>
  </si>
  <si>
    <t>Noladegeno,P617H843,AL,46145,29263,Panamá</t>
  </si>
  <si>
    <t>Tovugica,H744P717,MA,46684,70079,Espanha</t>
  </si>
  <si>
    <t>Davidota,H828H355,MG,46830,26160,Panamá</t>
  </si>
  <si>
    <t>Donuvorite,P835P236,MG,46898,21315,Panamá</t>
  </si>
  <si>
    <t>Pucifavore,P199H735,AL,45798,54443,Panamá</t>
  </si>
  <si>
    <t>Nipopago,H826H986,AL,45974,66347,Espanha</t>
  </si>
  <si>
    <t>Teparavuti,H979H177,RJ,46419,100077,Holanda</t>
  </si>
  <si>
    <t>Fifepatutu,P395P161,MA,45811,58561,Holanda</t>
  </si>
  <si>
    <t>Dipovativo,P966H113,ES,47714,107139,Holanda</t>
  </si>
  <si>
    <t>Leletafu,P181H857,RJ,45862,108334,Panamá</t>
  </si>
  <si>
    <t>Papura,H771P541,GO,46203,73178,Holanda</t>
  </si>
  <si>
    <t>Tidavito,P714P568,MA,45906,113492,Panamá</t>
  </si>
  <si>
    <t>Rucalidepe,P726H553,ES,46837,38136,Espanha</t>
  </si>
  <si>
    <t>Tagopude,P853H932,GO,46149,104326,Holanda</t>
  </si>
  <si>
    <t>Tugatutapo,P753H712,GO,46228,46137,Espanha</t>
  </si>
  <si>
    <t>Mumelapopi,H227P936,GO,46249,71036,Holanda</t>
  </si>
  <si>
    <t>Lefipetegi,H491H223,MG,46490,58510,Austrália</t>
  </si>
  <si>
    <t>Vapetu,H658P127,ES,46960,104870,Austrália</t>
  </si>
  <si>
    <t>Ticeru,P211P731,MA,46052,86874,Espanha</t>
  </si>
  <si>
    <t>Domoropiru,H112P979,AL,47165,99526,Panamá</t>
  </si>
  <si>
    <t>Cafidupi,P266P976,MG,45674,65758,Holanda</t>
  </si>
  <si>
    <t>Pafumeludu,H816P296,ES,46183,95441,Panamá</t>
  </si>
  <si>
    <t>Pefunotifa,H863P859,GO,46395,29827,Austrália</t>
  </si>
  <si>
    <t>Fupeva,H524H998,RJ,46877,54886,Austrália</t>
  </si>
  <si>
    <t>Pofenepo,P672H344,AL,46619,43370,Austrália</t>
  </si>
  <si>
    <t>Lofevoma,H341P674,MG,45579,26037,Austrália</t>
  </si>
  <si>
    <t>Lugeno,H968H118,AL,46843,29926,Austrália</t>
  </si>
  <si>
    <t>Palelemo,P832P234,GO,46990,94182,Holanda</t>
  </si>
  <si>
    <t>Pogala,P428H716,MA,45936,41744,Austrália</t>
  </si>
  <si>
    <t>Vavecari,P996P577,AL,46769,35981,Austrália</t>
  </si>
  <si>
    <t>Nuvipu,P519P522,MG,46826,78538,Holanda</t>
  </si>
  <si>
    <t>Togari,H549H789,AL,46975,47386,Panamá</t>
  </si>
  <si>
    <t>Mudepopa,H744H755,MA,47791,111507,Panamá</t>
  </si>
  <si>
    <t>Nepega,P456H172,RJ,46113,99136,Holanda</t>
  </si>
  <si>
    <t>Rurule,H873H985,MG,47048,21178,Austrália</t>
  </si>
  <si>
    <t>Pecuropelu,H236H877,MG,47699,86849,Espanha</t>
  </si>
  <si>
    <t>Tupagada,P422H219,SP,45438,35450,Panamá</t>
  </si>
  <si>
    <t>Nelito,P944H411,RJ,45518,114966,Holanda</t>
  </si>
  <si>
    <t>Maputa,P854P273,AL,46457,93160,Austrália</t>
  </si>
  <si>
    <t>Dotufirono,P787P899,AL,47226,27144,Holanda</t>
  </si>
  <si>
    <t>Turureguru,P214H687,SP,46899,95523,Holanda</t>
  </si>
  <si>
    <t>Denufo,H278H465,GO,46869,40369,Austrália</t>
  </si>
  <si>
    <t>Cipati,P774P491,AL,46354,101020,Espanha</t>
  </si>
  <si>
    <t>Polidato,P199H831,MG,46516,63095,Panamá</t>
  </si>
  <si>
    <t>Paridedi,P893P377,SP,46640,93079,Austrália</t>
  </si>
  <si>
    <t>Lupipo,P969P642,GO,45456,83130,Panamá</t>
  </si>
  <si>
    <t>Pagorapule,P218H662,AL,47241,84816,Austrália</t>
  </si>
  <si>
    <t>Tepifidudo,H768P513,MG,46169,113689,Austrália</t>
  </si>
  <si>
    <t>Nogure,H979P382,MG,47358,61388,Austrália</t>
  </si>
  <si>
    <t>Narovelo,H859P649,AL,47617,111785,Panamá</t>
  </si>
  <si>
    <t>Gutelofoto,H952H325,RJ,47716,109443,Espanha</t>
  </si>
  <si>
    <t>Potitana,H144H234,MG,47155,37379,Espanha</t>
  </si>
  <si>
    <t>Pufuce,H448P161,ES,47152,33253,Espanha</t>
  </si>
  <si>
    <t>Tecipo,P195P496,MG,46350,90154,Panamá</t>
  </si>
  <si>
    <t>Ralutovute,H719P636,MA,46185,38704,Panamá</t>
  </si>
  <si>
    <t>Ritucapide,H397H411,GO,46745,74043,Panamá</t>
  </si>
  <si>
    <t>Gomogulope,P971H853,MG,46367,38962,Austrália</t>
  </si>
  <si>
    <t>Gotadopi,P145H177,SP,45549,74156,Austrália</t>
  </si>
  <si>
    <t>Toniromu,H931P917,SP,46777,115332,Espanha</t>
  </si>
  <si>
    <t>Mivutura,H775P462,MG,47569,87055,Austrália</t>
  </si>
  <si>
    <t>Nepipe,P985H676,SP,45557,114114,Espanha</t>
  </si>
  <si>
    <t>Tagunavife,P542P947,AL,46441,91935,Austrália</t>
  </si>
  <si>
    <t>Panime,H682P683,MA,45737,28797,Austrália</t>
  </si>
  <si>
    <t>Tapuvogoni,H732P563,GO,47674,87252,Austrália</t>
  </si>
  <si>
    <t>Nemamaro,P515P279,SP,47446,39988,Espanha</t>
  </si>
  <si>
    <t>Tucilori,H481H359,GO,46372,67080,Holanda</t>
  </si>
  <si>
    <t>Venigo,P695H499,SP,47408,72764,Espanha</t>
  </si>
  <si>
    <t>Vanatimudi,P629H799,SP,47422,84615,Panamá</t>
  </si>
  <si>
    <t>Netiripa,H165H853,MG,46140,105361,Holanda</t>
  </si>
  <si>
    <t>Tuvonomu,H649P381,SP,47510,38967,Austrália</t>
  </si>
  <si>
    <t>Rupipu,H615H536,RJ,46319,119370,Espanha</t>
  </si>
  <si>
    <t>Melimi,H668P122,RJ,45764,72717,Espanha</t>
  </si>
  <si>
    <t>Mopavo,H958H171,GO,47442,83127,Panamá</t>
  </si>
  <si>
    <t>Motocopu,P143H569,AL,46480,47303,Panamá</t>
  </si>
  <si>
    <t>Gacopilodu,P154H668,GO,46959,105149,Espanha</t>
  </si>
  <si>
    <t>Vetacocemi,P622H678,MA,47583,76219,Austrália</t>
  </si>
  <si>
    <t>Civodu,H693P326,RJ,47683,86043,Holanda</t>
  </si>
  <si>
    <t>Pivurega,H845P547,MA,45977,63167,Panamá</t>
  </si>
  <si>
    <t>Lilupu,P662P591,MG,47628,38651,Panamá</t>
  </si>
  <si>
    <t>Mivulopu,H779H528,ES,47058,41544,Holanda</t>
  </si>
  <si>
    <t>Malari,H485H921,RJ,46319,70587,Holanda</t>
  </si>
  <si>
    <t>Togupitovo,P887P587,MG,47036,32308,Holanda</t>
  </si>
  <si>
    <t>Viludode,H591P122,MG,46863,51501,Panamá</t>
  </si>
  <si>
    <t>Ticivireti,P477H999,AL,46517,66493,Austrália</t>
  </si>
  <si>
    <t>Fetego,H329H427,SP,46723,77580,Espanha</t>
  </si>
  <si>
    <t>Pudodofapu,P426H755,AL,45722,39048,Panamá</t>
  </si>
  <si>
    <t>Vapice,P298H266,SP,45653,83434,Austrália</t>
  </si>
  <si>
    <t>Feguro,H188P986,GO,47245,20952,Austrália</t>
  </si>
  <si>
    <t>Mucavape,P878H691,GO,45621,53780,Holanda</t>
  </si>
  <si>
    <t>Lelirula,P799P735,SP,45992,47069,Holanda</t>
  </si>
  <si>
    <t>Redula,P644H668,AL,47340,69254,Espanha</t>
  </si>
  <si>
    <t>Tafuvale,H536P915,ES,47357,25791,Panamá</t>
  </si>
  <si>
    <t>Gutomo,H664H484,SP,47240,43349,Espanha</t>
  </si>
  <si>
    <t>Rivonu,P451H347,MA,47005,72576,Austrália</t>
  </si>
  <si>
    <t>Faparile,H933H649,MG,47031,33757,Panamá</t>
  </si>
  <si>
    <t>Tacicopo,P561P729,SP,45442,68472,Espanha</t>
  </si>
  <si>
    <t>Gutulapi,H439P916,MG,46056,58216,Holanda</t>
  </si>
  <si>
    <t>Gurire,H432H482,MA,47513,119766,Austrália</t>
  </si>
  <si>
    <t>Lumepeve,H616P844,AL,46747,23320,Austrália</t>
  </si>
  <si>
    <t>Ledaru,H253P245,RJ,47536,73488,Austrália</t>
  </si>
  <si>
    <t>Larapiluco,H667H892,MG,46431,91490,Austrália</t>
  </si>
  <si>
    <t>Palipifa,P659H552,AL,47167,105810,Austrália</t>
  </si>
  <si>
    <t>Tovego,P453H354,AL,46918,22970,Austrália</t>
  </si>
  <si>
    <t>Picitonoru,H598H841,MG,45622,54835,Espanha</t>
  </si>
  <si>
    <t>Tufarevi,P198P684,SP,45768,66143,Panamá</t>
  </si>
  <si>
    <t>Romogute,H792H998,GO,46871,91751,Holanda</t>
  </si>
  <si>
    <t>Femumidetu,H316H196,MG,46614,43249,Panamá</t>
  </si>
  <si>
    <t>Vugeligoma,H822P962,RJ,47174,63000,Austrália</t>
  </si>
  <si>
    <t>Noticota,P832H533,GO,45548,101209,Holanda</t>
  </si>
  <si>
    <t>Todope,P258P177,GO,46467,69300,Espanha</t>
  </si>
  <si>
    <t>Micopi,H318P571,GO,45499,65943,Panamá</t>
  </si>
  <si>
    <t>Peradadupe,H467P162,GO,46700,82324,Holanda</t>
  </si>
  <si>
    <t>Tipute,H772H122,GO,47415,110795,Holanda</t>
  </si>
  <si>
    <t>Rurupo,H194H919,RJ,46428,38527,Holanda</t>
  </si>
  <si>
    <t>Pucetipi,H387P541,MG,47567,113965,Panamá</t>
  </si>
  <si>
    <t>Tuvame,P775P594,AL,46745,84237,Austrália</t>
  </si>
  <si>
    <t>Didefapema,P855H895,RJ,47086,25366,Holanda</t>
  </si>
  <si>
    <t>Mutiduroti,H367H854,MA,45596,95957,Espanha</t>
  </si>
  <si>
    <t>Divitipe,P514H932,MA,46218,41651,Holanda</t>
  </si>
  <si>
    <t>Lefopa,P728H446,ES,46391,106157,Holanda</t>
  </si>
  <si>
    <t>Digugoleti,H126P716,SP,46766,60853,Panamá</t>
  </si>
  <si>
    <t>Gufipica,H765H166,RJ,46067,71854,Panamá</t>
  </si>
  <si>
    <t>Lepeci,P238H944,MG,47026,72880,Holanda</t>
  </si>
  <si>
    <t>Dupevo,H848P594,MG,47331,100034,Holanda</t>
  </si>
  <si>
    <t>Lupopatupi,P494P969,ES,45964,64568,Espanha</t>
  </si>
  <si>
    <t>Lipapicapu,H169H399,AL,46857,96766,Austrália</t>
  </si>
  <si>
    <t>Cirofa,P334P765,AL,46439,55256,Espanha</t>
  </si>
  <si>
    <t>Tiporitire,P149H657,GO,46949,75605,Panamá</t>
  </si>
  <si>
    <t>Nulapagatu,H225H248,SP,46208,68353,Espanha</t>
  </si>
  <si>
    <t>Lupeli,H937H135,ES,47731,114874,Austrália</t>
  </si>
  <si>
    <t>Pomupera,H177H693,ES,47346,44449,Holanda</t>
  </si>
  <si>
    <t>Titegofomi,P163P613,MA,46604,30405,Austrália</t>
  </si>
  <si>
    <t>Tulicecari,H995H211,RJ,46847,69161,Austrália</t>
  </si>
  <si>
    <t>Netapirofa,H576H713,GO,47293,34893,Austrália</t>
  </si>
  <si>
    <t>Pupegi,P418H364,MG,47644,42781,Austrália</t>
  </si>
  <si>
    <t>Papagefo,P745H219,AL,46918,60176,Panamá</t>
  </si>
  <si>
    <t>Ropapumu,P445P566,ES,46840,115281,Holanda</t>
  </si>
  <si>
    <t>Tudofale,H439P356,GO,47414,118119,Austrália</t>
  </si>
  <si>
    <t>Taduti,H771P546,AL,47541,103022,Austrália</t>
  </si>
  <si>
    <t>Murufeperi,P541H889,MG,46839,52599,Panamá</t>
  </si>
  <si>
    <t>Gurimo,H796P427,SP,45579,68615,Espanha</t>
  </si>
  <si>
    <t>Funalaviti,H314H979,MA,47354,58133,Holanda</t>
  </si>
  <si>
    <t>Nerefapi,P938H322,MA,45873,55339,Austrália</t>
  </si>
  <si>
    <t>Navupegigi,H355H334,MG,45870,20403,Espanha</t>
  </si>
  <si>
    <t>Perarone,P646P241,AL,45977,31779,Panamá</t>
  </si>
  <si>
    <t>Tatuge,H229P312,MA,46219,85043,Austrália</t>
  </si>
  <si>
    <t>Vipapo,H823P711,SP,45903,32464,Panamá</t>
  </si>
  <si>
    <t>Netugi,H355H685,RJ,46946,20609,Austrália</t>
  </si>
  <si>
    <t>Fidemopote,P699H925,MA,46258,93624,Panamá</t>
  </si>
  <si>
    <t>Rucerugora,H631H191,AL,45639,26617,Holanda</t>
  </si>
  <si>
    <t>Moraramore,P221H748,RJ,47421,111725,Panamá</t>
  </si>
  <si>
    <t>Covodu,H752H628,ES,46649,68774,Holanda</t>
  </si>
  <si>
    <t>Nutagoromu,P143P382,GO,47428,37888,Austrália</t>
  </si>
  <si>
    <t>Dilurage,H168H737,GO,46982,91919,Holanda</t>
  </si>
  <si>
    <t>Tipare,H775P913,SP,46302,112360,Holanda</t>
  </si>
  <si>
    <t>Mofifi,P738P663,ES,46332,23170,Austrália</t>
  </si>
  <si>
    <t>Totine,P489H261,RJ,46187,81403,Panamá</t>
  </si>
  <si>
    <t>Dotutugo,P191P755,ES,46540,96966,Panamá</t>
  </si>
  <si>
    <t>Nerupiga,P579P532,MA,47486,60962,Espanha</t>
  </si>
  <si>
    <t>Napupitolo,P826P555,RJ,46231,90580,Panamá</t>
  </si>
  <si>
    <t>Mupudave,H776H352,AL,46328,52165,Austrália</t>
  </si>
  <si>
    <t>Motala,H447P161,SP,47178,84979,Austrália</t>
  </si>
  <si>
    <t>Tipili,P639P528,SP,47132,68522,Holanda</t>
  </si>
  <si>
    <t>Tapepo,H175H963,RJ,47507,102621,Espanha</t>
  </si>
  <si>
    <t>Tulagitu,H881H797,ES,46127,101639,Holanda</t>
  </si>
  <si>
    <t>Nevala,H577P729,SP,47651,37246,Austrália</t>
  </si>
  <si>
    <t>Tapara,P749H273,MG,45777,21636,Holanda</t>
  </si>
  <si>
    <t>Punaci,H616P857,MG,46500,89074,Austrália</t>
  </si>
  <si>
    <t>Dotireru,P674P715,SP,47389,96337,Espanha</t>
  </si>
  <si>
    <t>Tedoga,H685P183,GO,46099,55881,Panamá</t>
  </si>
  <si>
    <t>Fenecupule,P217H655,RJ,46154,26879,Austrália</t>
  </si>
  <si>
    <t>Copamo,H538P327,GO,46177,86490,Espanha</t>
  </si>
  <si>
    <t>Tecatavave,H917P679,MA,47120,90887,Panamá</t>
  </si>
  <si>
    <t>Togedepila,P348P529,MA,46152,91258,Panamá</t>
  </si>
  <si>
    <t>Vunipi,P255P261,RJ,46463,87154,Espanha</t>
  </si>
  <si>
    <t>Ragupe,P245H527,MA,46461,56111,Espanha</t>
  </si>
  <si>
    <t>Cecodaco,P557P758,GO,46645,20276,Holanda</t>
  </si>
  <si>
    <t>Pureta,H284H427,GO,46849,78986,Holanda</t>
  </si>
  <si>
    <t>Tipanirelu,H229P646,SP,46078,53958,Austrália</t>
  </si>
  <si>
    <t>Piporepo,H994H287,MA,45907,91744,Austrália</t>
  </si>
  <si>
    <t>Vutepupipi,H979P465,SP,47058,97216,Espanha</t>
  </si>
  <si>
    <t>Nudurupa,H189P164,GO,47289,53127,Holanda</t>
  </si>
  <si>
    <t>Tenoca,H788P955,RJ,47122,41518,Austrália</t>
  </si>
  <si>
    <t>Figinale,P627P465,MA,47513,63322,Austrália</t>
  </si>
  <si>
    <t>Lodopamiru,P689P898,RJ,46431,112028,Austrália</t>
  </si>
  <si>
    <t>Fapupota,P174H233,AL,46581,31890,Espanha</t>
  </si>
  <si>
    <t>Dapeli,P197H653,MA,46392,113530,Espanha</t>
  </si>
  <si>
    <t>Torififu,P994H199,SP,46728,90244,Austrália</t>
  </si>
  <si>
    <t>Lamavoralo,H341H997,SP,45696,78492,Panamá</t>
  </si>
  <si>
    <t>Pucuci,H351P362,MG,46674,116289,Espanha</t>
  </si>
  <si>
    <t>Nirero,P335H145,ES,47324,28316,Espanha</t>
  </si>
  <si>
    <t>Tefalo,H486P656,GO,46889,93983,Espanha</t>
  </si>
  <si>
    <t>Vopudopupi,P331H934,SP,47391,53055,Espanha</t>
  </si>
  <si>
    <t>Delinige,P314H486,MA,46958,89114,Espanha</t>
  </si>
  <si>
    <t>Papitocutu,H719H834,MA,46086,69510,Panamá</t>
  </si>
  <si>
    <t>Gagemovu,H888P892,GO,47356,31845,Espanha</t>
  </si>
  <si>
    <t>Denata,H696H575,MA,46181,68788,Espanha</t>
  </si>
  <si>
    <t>Tanica,H194P712,RJ,47742,31024,Holanda</t>
  </si>
  <si>
    <t>Pacatoco,P849H681,AL,46770,114472,Panamá</t>
  </si>
  <si>
    <t>Radopedodi,H382H178,ES,47279,73583,Panamá</t>
  </si>
  <si>
    <t>Pupepi,P359H297,MA,45467,40393,Panamá</t>
  </si>
  <si>
    <t>Gulegufa,P679H939,MA,47114,38891,Panamá</t>
  </si>
  <si>
    <t>Rironegi,H459H423,RJ,47694,76842,Espanha</t>
  </si>
  <si>
    <t>Vapedugime,H252P758,ES,46029,83619,Espanha</t>
  </si>
  <si>
    <t>Nugoro,H332P157,AL,47223,72089,Austrália</t>
  </si>
  <si>
    <t>Notopire,P254H136,MA,46134,26579,Panamá</t>
  </si>
  <si>
    <t>Fupocede,P532H189,AL,46016,68729,Austrália</t>
  </si>
  <si>
    <t>Tonafudodo,H464P262,MA,46937,21108,Austrália</t>
  </si>
  <si>
    <t>Pilovoti,H213P483,MA,47276,39451,Austrália</t>
  </si>
  <si>
    <t>Paremopu,H717H696,SP,46720,61240,Austrália</t>
  </si>
  <si>
    <t>Pepopinagu,P814P126,AL,47107,25313,Holanda</t>
  </si>
  <si>
    <t>Nogetotepe,P824H962,MA,47443,20115,Espanha</t>
  </si>
  <si>
    <t>Vegolepiga,P572H288,RJ,46213,33407,Panamá</t>
  </si>
  <si>
    <t>Peratacapo,P793H761,RJ,47659,94293,Holanda</t>
  </si>
  <si>
    <t>Cupudepupa,H667H614,GO,47465,90728,Panamá</t>
  </si>
  <si>
    <t>Gacode,H391H958,AL,47732,118343,Espanha</t>
  </si>
  <si>
    <t>Micivanudi,H917P816,MA,46756,26643,Austrália</t>
  </si>
  <si>
    <t>Civifa,P159H445,MG,46317,95337,Austrália</t>
  </si>
  <si>
    <t>Pamapaluca,H394P546,SP,46751,90512,Holanda</t>
  </si>
  <si>
    <t>Fevedimeci,H862H654,SP,47025,30889,Austrália</t>
  </si>
  <si>
    <t>Mumuvopu,P443P842,ES,46015,29707,Austrália</t>
  </si>
  <si>
    <t>Nulopo,H539H453,GO,46690,21042,Austrália</t>
  </si>
  <si>
    <t>Gomuludo,H127P492,ES,45789,26933,Panamá</t>
  </si>
  <si>
    <t>Godilerata,P136P676,MG,47158,115627,Holanda</t>
  </si>
  <si>
    <t>Talaro,H288P451,RJ,47020,83407,Espanha</t>
  </si>
  <si>
    <t>Vucodoci,H268P986,SP,45842,52296,Austrália</t>
  </si>
  <si>
    <t>Racopitata,P265P414,AL,47448,80273,Holanda</t>
  </si>
  <si>
    <t>Ligepuvoro,P934P146,AL,47096,45261,Austrália</t>
  </si>
  <si>
    <t>Nupolavi,H848H621,SP,47146,115367,Austrália</t>
  </si>
  <si>
    <t>Rifopitelo,H769H757,MG,47450,107702,Panamá</t>
  </si>
  <si>
    <t>Rorife,P274H977,SP,46877,117636,Panamá</t>
  </si>
  <si>
    <t>Panavaro,H994H796,MA,46284,22769,Holanda</t>
  </si>
  <si>
    <t>Rotapulevu,H283P215,GO,46407,115442,Holanda</t>
  </si>
  <si>
    <t>Gometipu,H384P723,GO,47814,39330,Holanda</t>
  </si>
  <si>
    <t>Podomi,P195H969,MA,46991,36000,Austrália</t>
  </si>
  <si>
    <t>Rapati,P435H748,RJ,45583,83592,Panamá</t>
  </si>
  <si>
    <t>Dodulupi,P351H458,ES,46916,109133,Panamá</t>
  </si>
  <si>
    <t>Dofici,H555H847,GO,45652,69974,Austrália</t>
  </si>
  <si>
    <t>Pirepa,H948H984,ES,47744,79984,Panamá</t>
  </si>
  <si>
    <t>Ludunenuvo,H237H171,GO,46143,80017,Austrália</t>
  </si>
  <si>
    <t>Nifagitu,H454P228,RJ,46698,40413,Espanha</t>
  </si>
  <si>
    <t>Tetepeto,H867P873,MA,45865,103672,Espanha</t>
  </si>
  <si>
    <t>Nipufacami,P711H654,ES,47155,81867,Panamá</t>
  </si>
  <si>
    <t>Rumonorivu,P287H428,AL,46751,89386,Panamá</t>
  </si>
  <si>
    <t>Paganupu,H837H657,SP,46340,116849,Espanha</t>
  </si>
  <si>
    <t>Rupaforuga,H944H462,MG,47768,116935,Holanda</t>
  </si>
  <si>
    <t>Tadumopa,P427H781,MG,47575,74853,Panamá</t>
  </si>
  <si>
    <t>Neticala,P449H836,AL,47674,84604,Austrália</t>
  </si>
  <si>
    <t>Capoda,H259P161,RJ,46704,38705,Panamá</t>
  </si>
  <si>
    <t>Tivipo,H813H644,GO,47560,95676,Austrália</t>
  </si>
  <si>
    <t>Tifolito,P317P765,MA,46445,68965,Espanha</t>
  </si>
  <si>
    <t>Dogaturo,H665H832,MG,46739,41242,Holanda</t>
  </si>
  <si>
    <t>Pugitofure,H877H329,MA,46161,92034,Espanha</t>
  </si>
  <si>
    <t>Dutulu,P279H239,ES,46511,77825,Espanha</t>
  </si>
  <si>
    <t>Finipovave,P155P531,SP,45445,29614,Panamá</t>
  </si>
  <si>
    <t>Dipotupe,H349P335,MA,46808,38925,Austrália</t>
  </si>
  <si>
    <t>Devimi,P996H857,GO,46471,94090,Panamá</t>
  </si>
  <si>
    <t>Pamepa,P659P963,ES,46806,53528,Espanha</t>
  </si>
  <si>
    <t>Tevulurupo,H572P593,MG,46310,95468,Austrália</t>
  </si>
  <si>
    <t>Fefelicadu,P323P522,MG,47762,27563,Austrália</t>
  </si>
  <si>
    <t>Nococucu,H498P685,MG,45564,55380,Austrália</t>
  </si>
  <si>
    <t>Caretege,H621P911,RJ,47190,93824,Austrália</t>
  </si>
  <si>
    <t>Felata,H959H997,ES,46208,31464,Austrália</t>
  </si>
  <si>
    <t>Torola,H379P438,RJ,46106,103562,Espanha</t>
  </si>
  <si>
    <t>Miguto,H376H451,RJ,46828,36816,Holanda</t>
  </si>
  <si>
    <t>Capupape,H514H316,MA,47620,46732,Panamá</t>
  </si>
  <si>
    <t>Petumefate,H122H567,AL,46711,115032,Espanha</t>
  </si>
  <si>
    <t>Volerufu,H756H348,SP,46586,79855,Espanha</t>
  </si>
  <si>
    <t>Mopige,P237P392,MG,47319,74170,Austrália</t>
  </si>
  <si>
    <t>Fetitidato,P623H358,MA,45839,48571,Espanha</t>
  </si>
  <si>
    <t>Pevuli,P411P886,MG,46154,85278,Holanda</t>
  </si>
  <si>
    <t>Tepimopoti,H232P355,RJ,46886,98572,Espanha</t>
  </si>
  <si>
    <t>Palelipa,P784H281,SP,46902,108843,Austrália</t>
  </si>
  <si>
    <t>Tagitutego,H745H578,RJ,46596,33942,Austrália</t>
  </si>
  <si>
    <t>Pimola,H822H141,RJ,47168,27664,Panamá</t>
  </si>
  <si>
    <t>Pocagifuco,P693H671,MA,47233,95038,Panamá</t>
  </si>
  <si>
    <t>Finade,H157H911,AL,45680,29591,Espanha</t>
  </si>
  <si>
    <t>Momuragi,H136P687,MG,46455,48825,Austrália</t>
  </si>
  <si>
    <t>Cepeti,P937P636,GO,45427,60456,Panamá</t>
  </si>
  <si>
    <t>Gatulami,P814P734,ES,46922,107469,Espanha</t>
  </si>
  <si>
    <t>Nicateca,H762P297,GO,47496,47276,Holanda</t>
  </si>
  <si>
    <t>Dimoni,P837H725,GO,46595,114681,Austrália</t>
  </si>
  <si>
    <t>Depareno,H473H788,ES,46962,40955,Espanha</t>
  </si>
  <si>
    <t>Tumefupe,H675H531,MG,45947,101399,Austrália</t>
  </si>
  <si>
    <t>Ragelurapo,P992P261,MA,46331,102865,Holanda</t>
  </si>
  <si>
    <t>Facafutema,P421P978,ES,46165,67123,Austrália</t>
  </si>
  <si>
    <t>Rapiga,H343P482,SP,46613,100741,Austrália</t>
  </si>
  <si>
    <t>Gitupi,P738P133,MG,45879,77875,Espanha</t>
  </si>
  <si>
    <t>Dupetite,P665P624,AL,45985,77000,Panamá</t>
  </si>
  <si>
    <t>Levafi,P152P474,SP,46405,41487,Panamá</t>
  </si>
  <si>
    <t>Melade,H468P414,RJ,46594,53479,Panamá</t>
  </si>
  <si>
    <t>Dufepipa,H619P476,RJ,46497,81954,Panamá</t>
  </si>
  <si>
    <t>Tuvarerapo,H686H281,GO,46631,68205,Austrália</t>
  </si>
  <si>
    <t>Garotepopu,P365P885,GO,45509,30437,Holanda</t>
  </si>
  <si>
    <t>Dodeme,P584H851,ES,46995,71075,Austrália</t>
  </si>
  <si>
    <t>Vopido,P286H323,MA,46135,20711,Holanda</t>
  </si>
  <si>
    <t>Diteteteto,P188H516,ES,47009,71082,Austrália</t>
  </si>
  <si>
    <t>Vadori,P449H587,ES,46537,92706,Holanda</t>
  </si>
  <si>
    <t>Pelunicupu,P467P841,ES,47695,43016,Panamá</t>
  </si>
  <si>
    <t>Porimu,P536H767,SP,47166,102372,Panamá</t>
  </si>
  <si>
    <t>Pitopopago,P872P642,MA,47474,77096,Austrália</t>
  </si>
  <si>
    <t>Vutofo,H398P738,MA,46589,57049,Holanda</t>
  </si>
  <si>
    <t>Degavagi,H855H456,GO,46977,77348,Espanha</t>
  </si>
  <si>
    <t>Pofivipadi,P929H672,AL,46945,39391,Espanha</t>
  </si>
  <si>
    <t>Lofali,H661P169,GO,46737,38939,Holanda</t>
  </si>
  <si>
    <t>Riraropelu,P342H433,RJ,46504,103843,Austrália</t>
  </si>
  <si>
    <t>Cilepenile,H517P894,MA,47390,115889,Holanda</t>
  </si>
  <si>
    <t>Nanepovipe,P425P353,GO,45872,102017,Panamá</t>
  </si>
  <si>
    <t>Tegalavore,P478H629,GO,45793,98645,Panamá</t>
  </si>
  <si>
    <t>Tevefalapi,P885P559,ES,47240,73030,Austrália</t>
  </si>
  <si>
    <t>Paricavuvo,P544H776,RJ,47527,60040,Holanda</t>
  </si>
  <si>
    <t>Pupana,H826H491,GO,47266,43020,Espanha</t>
  </si>
  <si>
    <t>Poparunepi,H187H893,ES,47458,119354,Austrália</t>
  </si>
  <si>
    <t>Vicitipova,P961H311,MA,45461,93838,Panamá</t>
  </si>
  <si>
    <t>Poluve,P167P398,AL,46653,113200,Panamá</t>
  </si>
  <si>
    <t>Natiparuci,P834P716,RJ,46862,73358,Panamá</t>
  </si>
  <si>
    <t>Vifepugepo,P889P739,SP,45748,61294,Panamá</t>
  </si>
  <si>
    <t>Paradumomu,H785P622,SP,46164,78061,Austrália</t>
  </si>
  <si>
    <t>Dupunutu,H166P663,ES,47728,57630,Espanha</t>
  </si>
  <si>
    <t>Vocotapera,H219H128,ES,46956,33161,Espanha</t>
  </si>
  <si>
    <t>Nirovodopi,H812P349,GO,47139,50498,Austrália</t>
  </si>
  <si>
    <t>Pudepipomu,H881H799,MG,46353,96542,Austrália</t>
  </si>
  <si>
    <t>Perurifa,P974H123,RJ,45589,67168,Espanha</t>
  </si>
  <si>
    <t>Facevacica,H874H378,GO,45496,77636,Austrália</t>
  </si>
  <si>
    <t>Golomanute,P698H851,AL,47520,35634,Panamá</t>
  </si>
  <si>
    <t>Rapotopi,H689P945,RJ,47696,21008,Holanda</t>
  </si>
  <si>
    <t>Fatape,H176H619,AL,46495,22718,Panamá</t>
  </si>
  <si>
    <t>Rupegi,P853P455,MA,46446,31585,Holanda</t>
  </si>
  <si>
    <t>Tadacalu,H325P954,MA,47575,91308,Austrália</t>
  </si>
  <si>
    <t>Vedipufuci,P992P286,GO,46937,77249,Holanda</t>
  </si>
  <si>
    <t>Penunu,P328H362,GO,46391,98087,Espanha</t>
  </si>
  <si>
    <t>Covapipu,P764H371,RJ,47439,103892,Holanda</t>
  </si>
  <si>
    <t>Tidaco,H176P544,AL,45802,106736,Espanha</t>
  </si>
  <si>
    <t>Cetepo,H992H137,SP,47535,89580,Austrália</t>
  </si>
  <si>
    <t>Gatodenopi,H797H622,MA,46365,113908,Espanha</t>
  </si>
  <si>
    <t>Tatopafu,H183P481,ES,47710,68468,Holanda</t>
  </si>
  <si>
    <t>Gopemudaru,H191P264,GO,47065,104664,Panamá</t>
  </si>
  <si>
    <t>Fovemodite,P829P491,MG,46993,101436,Panamá</t>
  </si>
  <si>
    <t>Ravapote,H162P666,MG,47017,62353,Holanda</t>
  </si>
  <si>
    <t>Tonalo,P815P782,MA,46140,26193,Panamá</t>
  </si>
  <si>
    <t>Peferepifo,H188P149,MG,45645,106904,Panamá</t>
  </si>
  <si>
    <t>Pulune,P954H173,MG,47322,29356,Austrália</t>
  </si>
  <si>
    <t>Tudericoni,H132H958,AL,46071,69420,Holanda</t>
  </si>
  <si>
    <t>Codivape,H874P366,ES,47611,35191,Austrália</t>
  </si>
  <si>
    <t>Lereteri,P138H892,RJ,46427,114458,Austrália</t>
  </si>
  <si>
    <t>Ridalavove,P157H499,MA,47719,76310,Espanha</t>
  </si>
  <si>
    <t>Tulirona,P544P677,SP,47009,61478,Austrália</t>
  </si>
  <si>
    <t>Mifuto,P923H698,MG,47679,64284,Austrália</t>
  </si>
  <si>
    <t>Depanufore,P752P815,GO,45485,61709,Espanha</t>
  </si>
  <si>
    <t>Cuvapiti,P948H154,AL,45942,115388,Panamá</t>
  </si>
  <si>
    <t>Peturufa,P764P334,MA,46345,86002,Panamá</t>
  </si>
  <si>
    <t>Fopulape,H171H337,AL,45555,62696,Panamá</t>
  </si>
  <si>
    <t>Pagirido,P341P938,RJ,47282,59816,Panamá</t>
  </si>
  <si>
    <t>Citeneda,H954P439,MG,47433,64674,Austrália</t>
  </si>
  <si>
    <t>Ritemulu,P933H914,SP,45582,62428,Espanha</t>
  </si>
  <si>
    <t>Rirode,P958P721,RJ,46797,92952,Austrália</t>
  </si>
  <si>
    <t>Ruvirupa,H455P461,GO,45967,96074,Holanda</t>
  </si>
  <si>
    <t>Topefite,H885H379,GO,45539,20130,Austrália</t>
  </si>
  <si>
    <t>Pomipapitu,H634H743,SP,46892,37806,Espanha</t>
  </si>
  <si>
    <t>Vetipopipe,P938P382,GO,45861,74592,Austrália</t>
  </si>
  <si>
    <t>Denipugo,P118P917,GO,45845,29957,Holanda</t>
  </si>
  <si>
    <t>Pupopire,P711P642,ES,45789,108839,Panamá</t>
  </si>
  <si>
    <t>Dipodo,P376H483,GO,47717,102095,Espanha</t>
  </si>
  <si>
    <t>Mogurupure,P439P921,GO,47600,105322,Holanda</t>
  </si>
  <si>
    <t>Votolureto,H799P273,GO,46857,43591,Panamá</t>
  </si>
  <si>
    <t>Vegipo,P221H546,SP,45664,111868,Panamá</t>
  </si>
  <si>
    <t>Pifetopu,H996H768,AL,47650,58206,Panamá</t>
  </si>
  <si>
    <t>Gicome,P261H522,GO,47325,85669,Austrália</t>
  </si>
  <si>
    <t>Neroti,P537H387,RJ,47295,74490,Austrália</t>
  </si>
  <si>
    <t>Pidolufupa,H226H139,MG,46411,58763,Holanda</t>
  </si>
  <si>
    <t>Decari,P953P247,SP,46846,99639,Espanha</t>
  </si>
  <si>
    <t>Ferati,H335P457,GO,47233,100565,Holanda</t>
  </si>
  <si>
    <t>Poceturunu,H626H175,SP,46439,48600,Espanha</t>
  </si>
  <si>
    <t>Tavapudope,H221H367,SP,46191,92766,Panamá</t>
  </si>
  <si>
    <t>Nitetu,P932P717,MA,46738,116890,Austrália</t>
  </si>
  <si>
    <t>Rutafa,P881H964,MA,47144,86789,Panamá</t>
  </si>
  <si>
    <t>Cugunu,H851H995,AL,47373,85527,Holanda</t>
  </si>
  <si>
    <t>Mavatoru,H596H148,SP,45849,108235,Holanda</t>
  </si>
  <si>
    <t>Tuluvu,P372P994,GO,46365,89620,Espanha</t>
  </si>
  <si>
    <t>Finoni,P486P496,MG,45656,66906,Panamá</t>
  </si>
  <si>
    <t>Nurilipute,H816H723,SP,47502,35854,Holanda</t>
  </si>
  <si>
    <t>Forufemogo,P134H393,RJ,47138,104037,Panamá</t>
  </si>
  <si>
    <t>Ficavi,H811P698,MA,47474,65218,Espanha</t>
  </si>
  <si>
    <t>Rucupofafi,H636H697,GO,47373,109100,Austrália</t>
  </si>
  <si>
    <t>Nirepipi,H641H177,AL,47563,66969,Panamá</t>
  </si>
  <si>
    <t>Virumire,P525H528,SP,46084,90141,Holanda</t>
  </si>
  <si>
    <t>Rupiniga,P926H369,GO,47471,27579,Austrália</t>
  </si>
  <si>
    <t>Dafarepu,P251P153,AL,46193,91135,Espanha</t>
  </si>
  <si>
    <t>Pufoca,P293H363,MA,45895,52646,Panamá</t>
  </si>
  <si>
    <t>Lalodarole,P223P364,AL,45696,83878,Holanda</t>
  </si>
  <si>
    <t>Pilipudutu,H377H966,GO,47819,85095,Panamá</t>
  </si>
  <si>
    <t>Rerero,P511P551,AL,46198,38122,Panamá</t>
  </si>
  <si>
    <t>Tiracedi,P532H586,RJ,47192,63432,Austrália</t>
  </si>
  <si>
    <t>Ravavepuva,H893P969,AL,45651,100229,Holanda</t>
  </si>
  <si>
    <t>Vunutopu,P582H364,MG,45899,116660,Holanda</t>
  </si>
  <si>
    <t>Pururu,H623P187,GO,46605,25847,Espanha</t>
  </si>
  <si>
    <t>Letofonu,H618P848,RJ,47466,28737,Panamá</t>
  </si>
  <si>
    <t>Timodorovo,P376H521,AL,47054,34465,Austrália</t>
  </si>
  <si>
    <t>Rupafa,P174H159,RJ,47571,118595,Panamá</t>
  </si>
  <si>
    <t>Tudunodo,H131H298,MA,47192,113377,Panamá</t>
  </si>
  <si>
    <t>Davenage,P239P683,ES,45578,115463,Austrália</t>
  </si>
  <si>
    <t>Rolifide,P629P957,MG,47685,80541,Espanha</t>
  </si>
  <si>
    <t>Nipuralapo,H136P128,MG,46363,71628,Holanda</t>
  </si>
  <si>
    <t>Rarudatu,H991P868,MA,46643,99841,Austrália</t>
  </si>
  <si>
    <t>Temito,H389H874,MA,45576,38083,Holanda</t>
  </si>
  <si>
    <t>Patanipifo,H467P555,MG,46420,85511,Espanha</t>
  </si>
  <si>
    <t>Vogopolona,P961P382,AL,46615,106549,Austrália</t>
  </si>
  <si>
    <t>Gerecilati,H421H579,ES,45738,25685,Panamá</t>
  </si>
  <si>
    <t>Diruredole,P367P713,MA,46555,106448,Panamá</t>
  </si>
  <si>
    <t>Dotepipifo,H886H156,MA,46563,92570,Panamá</t>
  </si>
  <si>
    <t>Govama,P234H888,GO,45772,87791,Panamá</t>
  </si>
  <si>
    <t>Terite,H984H298,MA,46385,26332,Panamá</t>
  </si>
  <si>
    <t>Dugutalifo,H956P889,ES,46781,59369,Holanda</t>
  </si>
  <si>
    <t>Pimivefipa,H853P914,MA,47738,21494,Holanda</t>
  </si>
  <si>
    <t>Pefuru,H254H651,AL,46694,65720,Panamá</t>
  </si>
  <si>
    <t>Fegalaruti,P923H668,RJ,47077,71731,Panamá</t>
  </si>
  <si>
    <t>Fagerifu,H691P139,AL,46174,32712,Austrália</t>
  </si>
  <si>
    <t>Depucarili,P455H581,AL,47224,51517,Holanda</t>
  </si>
  <si>
    <t>Pegalala,H133H373,MG,47407,21406,Espanha</t>
  </si>
  <si>
    <t>Falinevotu,P488H272,AL,47184,28853,Austrália</t>
  </si>
  <si>
    <t>Rocipovipa,P321P834,AL,45485,52652,Austrália</t>
  </si>
  <si>
    <t>Netoto,P965P169,ES,47210,98640,Austrália</t>
  </si>
  <si>
    <t>Pareto,P888H921,GO,47616,60036,Panamá</t>
  </si>
  <si>
    <t>Gutepupade,H478H469,GO,45999,83585,Austrália</t>
  </si>
  <si>
    <t>Fepedenilu,P972P878,GO,46100,69892,Austrália</t>
  </si>
  <si>
    <t>Pupuvamupa,H577P219,GO,45714,30227,Holanda</t>
  </si>
  <si>
    <t>Tovumo,H279H464,RJ,46476,106727,Panamá</t>
  </si>
  <si>
    <t>Lureme,H359P241,MG,46027,52493,Austrália</t>
  </si>
  <si>
    <t>Pidogapufi,H953H334,MA,46244,115722,Holanda</t>
  </si>
  <si>
    <t>Monigu,H415P484,MA,45463,46624,Espanha</t>
  </si>
  <si>
    <t>Rudepuri,H151P488,RJ,46597,32551,Espanha</t>
  </si>
  <si>
    <t>Muvite,H455H563,ES,46823,23383,Holanda</t>
  </si>
  <si>
    <t>Fopota,H657P379,MA,46342,86269,Austrália</t>
  </si>
  <si>
    <t>Tepira,H865H735,MA,47705,108919,Austrália</t>
  </si>
  <si>
    <t>Vepedadere,P116P325,SP,45915,21118,Austrália</t>
  </si>
  <si>
    <t>Tipogopipa,P541P948,RJ,46147,90884,Espanha</t>
  </si>
  <si>
    <t>Dumevenipe,H958P874,GO,46797,21244,Espanha</t>
  </si>
  <si>
    <t>Vupicu,P311H214,ES,47503,70732,Austrália</t>
  </si>
  <si>
    <t>Puloliluti,P417H687,AL,45623,52759,Panamá</t>
  </si>
  <si>
    <t>Muteregina,H152H576,RJ,47357,64710,Holanda</t>
  </si>
  <si>
    <t>Fivevateci,H522P877,MA,46562,85836,Austrália</t>
  </si>
  <si>
    <t>Perava,H576H269,AL,45519,112717,Austrália</t>
  </si>
  <si>
    <t>Patoduvo,P279H586,AL,46684,68735,Holanda</t>
  </si>
  <si>
    <t>Vodepe,P397P155,MA,47426,53925,Holanda</t>
  </si>
  <si>
    <t>Cevucemo,H726H447,AL,47301,101661,Espanha</t>
  </si>
  <si>
    <t>Tugocepogi,P474P647,ES,45489,49114,Espanha</t>
  </si>
  <si>
    <t>Perige,H596P325,GO,45593,99211,Panamá</t>
  </si>
  <si>
    <t>Malivipiro,P765P118,ES,45767,53033,Espanha</t>
  </si>
  <si>
    <t>Pupofemi,H543P849,MA,46877,47364,Espanha</t>
  </si>
  <si>
    <t>Tacaricugu,P821P796,MA,47304,68637,Austrália</t>
  </si>
  <si>
    <t>Podiva,P829H596,MA,47434,116084,Espanha</t>
  </si>
  <si>
    <t>Garataco,H572P647,SP,47380,40351,Panamá</t>
  </si>
  <si>
    <t>Racefapore,H528H364,MA,47232,54813,Austrália</t>
  </si>
  <si>
    <t>Punigotafu,P172P334,MA,47600,81641,Holanda</t>
  </si>
  <si>
    <t>Pecoduni,P584P635,RJ,47262,56322,Austrália</t>
  </si>
  <si>
    <t>Puricomuno,P585H694,ES,47500,43157,Espanha</t>
  </si>
  <si>
    <t>Mevofo,H299P662,AL,45819,54585,Austrália</t>
  </si>
  <si>
    <t>Tepovuvifo,H673P524,SP,45788,30237,Panamá</t>
  </si>
  <si>
    <t>Gitipeve,H717H943,ES,46292,50089,Holanda</t>
  </si>
  <si>
    <t>Lerufi,H123P182,MG,46481,85891,Austrália</t>
  </si>
  <si>
    <t>Rodupepu,H726H133,AL,45709,112369,Panamá</t>
  </si>
  <si>
    <t>Gepacepu,P844H423,SP,46689,100879,Holanda</t>
  </si>
  <si>
    <t>Gatuce,H114P455,MG,47158,114248,Espanha</t>
  </si>
  <si>
    <t>Ramigepepe,H731P955,MA,47462,44629,Panamá</t>
  </si>
  <si>
    <t>Tufope,P252H629,ES,46834,95711,Austrália</t>
  </si>
  <si>
    <t>Gomite,H986P761,AL,45914,45117,Austrália</t>
  </si>
  <si>
    <t>Nufelora,P369P322,GO,46645,104064,Holanda</t>
  </si>
  <si>
    <t>Popafu,P824H672,SP,45686,84806,Austrália</t>
  </si>
  <si>
    <t>Celila,H742H257,MA,47551,56582,Holanda</t>
  </si>
  <si>
    <t>Vefada,H594P881,GO,45608,103068,Espanha</t>
  </si>
  <si>
    <t>Varuturove,P941H326,SP,46417,80734,Austrália</t>
  </si>
  <si>
    <t>Tatugifo,H946P333,GO,45995,53793,Panamá</t>
  </si>
  <si>
    <t>Pilipevudo,H798H463,ES,46753,92344,Holanda</t>
  </si>
  <si>
    <t>Domepava,P254P722,MA,45745,60626,Austrália</t>
  </si>
  <si>
    <t>Leretonega,H829H182,SP,45461,88565,Panamá</t>
  </si>
  <si>
    <t>Lotitovi,H855H386,MG,45904,53394,Espanha</t>
  </si>
  <si>
    <t>Pomanume,P895H745,SP,46906,115820,Espanha</t>
  </si>
  <si>
    <t>Rolapepuda,H532H745,AL,47683,95493,Panamá</t>
  </si>
  <si>
    <t>Punuritari,P956H778,SP,45977,50535,Espanha</t>
  </si>
  <si>
    <t>Lipidadene,H921P173,MA,47497,66088,Panamá</t>
  </si>
  <si>
    <t>Vurutafave,P841P154,MG,46858,104987,Austrália</t>
  </si>
  <si>
    <t>Tutipaneli,P379H329,RJ,46449,90101,Espanha</t>
  </si>
  <si>
    <t>Podatopiti,H222H171,AL,45658,53115,Holanda</t>
  </si>
  <si>
    <t>Fucopemo,P468P843,GO,46903,117775,Holanda</t>
  </si>
  <si>
    <t>Revugefemu,H884H715,MG,47009,25857,Austrália</t>
  </si>
  <si>
    <t>Fotemupa,H352P562,SP,46028,89101,Holanda</t>
  </si>
  <si>
    <t>Teredefuvi,P288P446,GO,46446,44565,Panamá</t>
  </si>
  <si>
    <t>Rutaligi,P858P151,ES,46275,109168,Espanha</t>
  </si>
  <si>
    <t>Giniraduti,H189P583,GO,47280,30772,Holanda</t>
  </si>
  <si>
    <t>Raditino,P892H215,MG,45822,72219,Espanha</t>
  </si>
  <si>
    <t>Camavudifi,P459P841,MG,46104,55792,Espanha</t>
  </si>
  <si>
    <t>Lorago,H277H195,MG,46377,107685,Espanha</t>
  </si>
  <si>
    <t>Pavage,P467H769,AL,46131,116947,Espanha</t>
  </si>
  <si>
    <t>Ropucifipe,H171H219,ES,46293,111427,Panamá</t>
  </si>
  <si>
    <t>Capepa,P693P166,MA,47026,88158,Austrália</t>
  </si>
  <si>
    <t>Mitivaro,P147P351,AL,45665,32374,Austrália</t>
  </si>
  <si>
    <t>Gelitapudu,H145P237,GO,47219,73285,Austrália</t>
  </si>
  <si>
    <t>Metapumepe,H885P241,ES,47206,76675,Holanda</t>
  </si>
  <si>
    <t>Nunicaneca,P536H846,AL,46722,55843,Holanda</t>
  </si>
  <si>
    <t>Titadi,H112P536,MG,46322,85340,Espanha</t>
  </si>
  <si>
    <t>Tetumi,P437H667,AL,47689,56523,Holanda</t>
  </si>
  <si>
    <t>Varagadede,H122H137,ES,46787,22903,Austrália</t>
  </si>
  <si>
    <t>Tivete,P468P932,AL,45942,86735,Panamá</t>
  </si>
  <si>
    <t>Furite,H722H394,SP,47284,69495,Austrália</t>
  </si>
  <si>
    <t>Lugeredala,H486P153,SP,47395,88189,Holanda</t>
  </si>
  <si>
    <t>Nomenivocu,P886P179,GO,46523,34261,Espanha</t>
  </si>
  <si>
    <t>Lafafa,H664P994,RJ,47645,106679,Holanda</t>
  </si>
  <si>
    <t>Gavucilega,H255P354,GO,46018,73696,Austrália</t>
  </si>
  <si>
    <t>Vipecotedo,H171P732,GO,45506,53466,Panamá</t>
  </si>
  <si>
    <t>Lomuparu,H816H989,AL,46082,37221,Holanda</t>
  </si>
  <si>
    <t>Mefimu,H125P478,ES,47352,82101,Panamá</t>
  </si>
  <si>
    <t>Mugofu,P666H887,MG,46014,67640,Panamá</t>
  </si>
  <si>
    <t>Vupupu,H894P548,RJ,45903,31711,Panamá</t>
  </si>
  <si>
    <t>Rupilucaru,H425P114,RJ,47543,32684,Panamá</t>
  </si>
  <si>
    <t>Rufevororu,P459P953,MG,46118,117480,Holanda</t>
  </si>
  <si>
    <t>Tatoraci,H665H516,MG,46274,38877,Austrália</t>
  </si>
  <si>
    <t>Totugamora,P543H154,GO,46610,60976,Austrália</t>
  </si>
  <si>
    <t>Mepivupipi,H188P659,RJ,46002,113917,Austrália</t>
  </si>
  <si>
    <t>Tafotafi,P917P759,ES,46458,56436,Austrália</t>
  </si>
  <si>
    <t>Nepapanigu,H427H519,MA,46598,91304,Espanha</t>
  </si>
  <si>
    <t>Pumoparolo,H817H861,RJ,46358,110517,Austrália</t>
  </si>
  <si>
    <t>Rocudetigu,H727P446,MA,46909,70644,Espanha</t>
  </si>
  <si>
    <t>Regepo,P538H334,RJ,47133,75014,Panamá</t>
  </si>
  <si>
    <t>Rirurinu,H473H619,ES,46411,53030,Espanha</t>
  </si>
  <si>
    <t>Nefucerita,H411H658,GO,45786,67302,Holanda</t>
  </si>
  <si>
    <t>Pefuvo,P882H391,MA,47787,108184,Austrália</t>
  </si>
  <si>
    <t>Pirare,P384H158,MG,46597,73094,Panamá</t>
  </si>
  <si>
    <t>Figerafavo,P254H386,AL,45778,118431,Austrália</t>
  </si>
  <si>
    <t>Miporora,H126P811,GO,46187,76497,Holanda</t>
  </si>
  <si>
    <t>Lelepolo,H118H428,MG,46677,116046,Austrália</t>
  </si>
  <si>
    <t>Dudofemapu,H811H164,SP,47239,24796,Austrália</t>
  </si>
  <si>
    <t>Pidonuga,H346H769,MA,46837,20102,Panamá</t>
  </si>
  <si>
    <t>Pevimiru,H763P574,ES,47368,71934,Austrália</t>
  </si>
  <si>
    <t>Nonidi,P254P755,RJ,45709,79459,Austrália</t>
  </si>
  <si>
    <t>Rapepugavi,P826P673,SP,45847,64743,Holanda</t>
  </si>
  <si>
    <t>Fetipape,P895H443,MA,47527,40678,Panamá</t>
  </si>
  <si>
    <t>Ditumotuci,P715H741,SP,47390,41230,Austrália</t>
  </si>
  <si>
    <t>Tutepeni,P328H217,MG,46956,76859,Holanda</t>
  </si>
  <si>
    <t>Rudati,P441P261,ES,45501,108851,Holanda</t>
  </si>
  <si>
    <t>Tururelomo,H766P398,ES,46056,83080,Austrália</t>
  </si>
  <si>
    <t>Toradapu,P876P591,RJ,47731,63770,Austrália</t>
  </si>
  <si>
    <t>Petagipide,P985H777,MG,46692,58282,Espanha</t>
  </si>
  <si>
    <t>Gilalere,P854H115,GO,45480,31688,Holanda</t>
  </si>
  <si>
    <t>Pivenilene,P684H793,GO,47440,116416,Panamá</t>
  </si>
  <si>
    <t>Cufepa,H569H663,SP,46773,67999,Espanha</t>
  </si>
  <si>
    <t>Nipupunimi,P173H754,ES,46379,111328,Holanda</t>
  </si>
  <si>
    <t>Niceto,H549H312,SP,47688,68899,Espanha</t>
  </si>
  <si>
    <t>Pitofudo,P167H591,SP,47674,55329,Austrália</t>
  </si>
  <si>
    <t>Pefurula,H868H613,RJ,45766,117740,Espanha</t>
  </si>
  <si>
    <t>Ficefo,H611P878,GO,46207,87868,Panamá</t>
  </si>
  <si>
    <t>Vunutovo,P186H447,SP,47745,54873,Austrália</t>
  </si>
  <si>
    <t>Peparu,P348H894,MA,45887,42811,Holanda</t>
  </si>
  <si>
    <t>Gepocime,H917H853,SP,45845,113346,Espanha</t>
  </si>
  <si>
    <t>Puretecu,H633H141,SP,47772,100684,Austrália</t>
  </si>
  <si>
    <t>Ratolege,H241H416,MA,45906,62789,Espanha</t>
  </si>
  <si>
    <t>Vepato,H196H261,MG,46054,32203,Holanda</t>
  </si>
  <si>
    <t>Teriparo,H545H859,MA,46264,54539,Austrália</t>
  </si>
  <si>
    <t>Dagavapo,P389P789,RJ,45753,54193,Panamá</t>
  </si>
  <si>
    <t>Patunipori,H398H846,RJ,47217,71971,Panamá</t>
  </si>
  <si>
    <t>Rovunapo,P442P263,GO,47082,69064,Panamá</t>
  </si>
  <si>
    <t>Muripufure,P847P469,AL,47671,70722,Panamá</t>
  </si>
  <si>
    <t>Poteralede,P232H297,SP,46258,58848,Holanda</t>
  </si>
  <si>
    <t>Culanu,H412P499,ES,46234,103915,Austrália</t>
  </si>
  <si>
    <t>Roralapedo,P348H446,AL,46178,47879,Panamá</t>
  </si>
  <si>
    <t>Dorenegoro,H897H682,MG,46715,35952,Holanda</t>
  </si>
  <si>
    <t>Civipe,H353H759,RJ,47174,110665,Espanha</t>
  </si>
  <si>
    <t>Paruci,H463H545,GO,46934,98421,Espanha</t>
  </si>
  <si>
    <t>Gemeva,H122P979,MA,47638,98173,Austrália</t>
  </si>
  <si>
    <t>Pipatela,H985P337,ES,47481,55493,Holanda</t>
  </si>
  <si>
    <t>Todecure,P941P286,AL,47223,27303,Panamá</t>
  </si>
  <si>
    <t>Vepevono,P949H372,ES,46748,109110,Espanha</t>
  </si>
  <si>
    <t>Latorecire,H549H253,MA,46082,81219,Austrália</t>
  </si>
  <si>
    <t>Mucefopo,P513P551,MA,46599,64959,Austrália</t>
  </si>
  <si>
    <t>Ropaperatu,P913H289,GO,47692,114239,Austrália</t>
  </si>
  <si>
    <t>Fimetureru,H425H844,GO,45684,107889,Panamá</t>
  </si>
  <si>
    <t>Narumenepi,P587H779,MA,47309,26985,Austrália</t>
  </si>
  <si>
    <t>Parerode,P382H188,RJ,46850,119298,Panamá</t>
  </si>
  <si>
    <t>Muvivena,P995P629,RJ,46050,98143,Austrália</t>
  </si>
  <si>
    <t>Ginefupami,H894H534,MG,46661,34850,Austrália</t>
  </si>
  <si>
    <t>Pudepe,P633H549,MA,46596,92483,Holanda</t>
  </si>
  <si>
    <t>Cepavepe,H892H587,ES,46349,64766,Panamá</t>
  </si>
  <si>
    <t>Ropiramero,H366H154,MG,47752,116182,Panamá</t>
  </si>
  <si>
    <t>Tomigago,P216P457,AL,45620,109731,Espanha</t>
  </si>
  <si>
    <t>Valime,H918P616,MA,47723,73498,Holanda</t>
  </si>
  <si>
    <t>Focefi,P663P647,GO,46008,86698,Espanha</t>
  </si>
  <si>
    <t>Mocopi,P224P377,AL,46866,102403,Espanha</t>
  </si>
  <si>
    <t>Fofovipapa,P339H465,RJ,46009,97222,Austrália</t>
  </si>
  <si>
    <t>Donarerure,H671P576,AL,47534,86138,Austrália</t>
  </si>
  <si>
    <t>Novidipe,P431P483,MA,45786,98592,Holanda</t>
  </si>
  <si>
    <t>Tiromegu,H741H769,RJ,46569,26609,Holanda</t>
  </si>
  <si>
    <t>Vovegapumu,H955H569,SP,46134,32123,Austrália</t>
  </si>
  <si>
    <t>Foturero,P243P814,SP,46338,59127,Panamá</t>
  </si>
  <si>
    <t>Pofodoge,H985H461,RJ,45429,27565,Panamá</t>
  </si>
  <si>
    <t>Pugarire,P261P539,AL,47767,89849,Holanda</t>
  </si>
  <si>
    <t>Tirute,H718H765,GO,47550,98445,Panamá</t>
  </si>
  <si>
    <t>Pogumima,H114H237,MG,46726,75364,Austrália</t>
  </si>
  <si>
    <t>Puvuru,P266P559,MA,45608,53367,Panamá</t>
  </si>
  <si>
    <t>Rocude,P565H873,ES,47131,96494,Espanha</t>
  </si>
  <si>
    <t>Ramitume,P559H358,MA,46927,83717,Espanha</t>
  </si>
  <si>
    <t>Perocutame,P269H311,SP,46089,80116,Espanha</t>
  </si>
  <si>
    <t>Rafotono,H248P425,ES,47000,58583,Panamá</t>
  </si>
  <si>
    <t>Numupugare,P963H837,AL,46304,119188,Panamá</t>
  </si>
  <si>
    <t>Rirapomapi,P265P269,MG,45469,51549,Espanha</t>
  </si>
  <si>
    <t>Pavipeco,H766P313,MG,47205,99582,Espanha</t>
  </si>
  <si>
    <t>Rimotori,H916H348,AL,47124,56646,Panamá</t>
  </si>
  <si>
    <t>Duramuruto,H232P999,AL,47464,100210,Holanda</t>
  </si>
  <si>
    <t>Tetademo,P637P949,AL,46950,55405,Holanda</t>
  </si>
  <si>
    <t>Diraceteri,H383P582,GO,45765,48873,Espanha</t>
  </si>
  <si>
    <t>Tefoli,H363H877,GO,45652,70256,Espanha</t>
  </si>
  <si>
    <t>Nenaticuvi,H317H318,MA,46813,112296,Espanha</t>
  </si>
  <si>
    <t>Topuga,H382H246,GO,46961,115479,Panamá</t>
  </si>
  <si>
    <t>Pacevovepe,P125H365,MA,46567,41802,Holanda</t>
  </si>
  <si>
    <t>Vudima,H596P465,GO,46370,81871,Austrália</t>
  </si>
  <si>
    <t>Davefo,P921H669,SP,46700,92864,Espanha</t>
  </si>
  <si>
    <t>Lipipoteta,P266H524,MG,46615,99103,Panamá</t>
  </si>
  <si>
    <t>Revateraro,H735P822,GO,46158,56026,Panamá</t>
  </si>
  <si>
    <t>Dopopi,H388H754,GO,46671,47614,Espanha</t>
  </si>
  <si>
    <t>Riraca,H757H494,RJ,45490,61958,Espanha</t>
  </si>
  <si>
    <t>Nupireto,P611P418,GO,46899,46039,Austrália</t>
  </si>
  <si>
    <t>Riderule,H764H331,RJ,46579,94305,Austrália</t>
  </si>
  <si>
    <t>Godopadu,P116P159,SP,45425,80288,Panamá</t>
  </si>
  <si>
    <t>Rirarupe,H387H484,ES,46603,42773,Austrália</t>
  </si>
  <si>
    <t>Dagipi,P835P453,SP,46147,69785,Austrália</t>
  </si>
  <si>
    <t>Cetepepi,H541P574,RJ,46743,83287,Austrália</t>
  </si>
  <si>
    <t>Vapuvo,H617H617,MG,46100,21906,Espanha</t>
  </si>
  <si>
    <t>Ripafo,H239H272,GO,47539,87317,Austrália</t>
  </si>
  <si>
    <t>Vevitera,H256H541,RJ,45978,60185,Holanda</t>
  </si>
  <si>
    <t>Tivenigeta,H624H857,MA,47428,119802,Panamá</t>
  </si>
  <si>
    <t>Rupofefu,H493H738,AL,47813,100185,Austrália</t>
  </si>
  <si>
    <t>Patemu,H486H394,MG,45809,119593,Austrália</t>
  </si>
  <si>
    <t>Remufufevu,H314P231,MG,46132,86915,Austrália</t>
  </si>
  <si>
    <t>Livipeli,P886P739,AL,46517,63965,Panamá</t>
  </si>
  <si>
    <t>Pufoda,H496H924,MA,46753,80334,Panamá</t>
  </si>
  <si>
    <t>Lepemaruti,P989P492,ES,46013,100070,Holanda</t>
  </si>
  <si>
    <t>Vogupumo,P854H188,AL,46767,47447,Austrália</t>
  </si>
  <si>
    <t>Vunari,H116H272,ES,46735,43681,Holanda</t>
  </si>
  <si>
    <t>Durafa,P259H267,AL,47381,111161,Holanda</t>
  </si>
  <si>
    <t>Rupime,P317H591,SP,47247,81412,Panamá</t>
  </si>
  <si>
    <t>Turote,H548P492,ES,46911,104135,Panamá</t>
  </si>
  <si>
    <t>Pilevutigo,H319P498,MG,46026,27008,Holanda</t>
  </si>
  <si>
    <t>Ropela,H156H295,MG,47333,93829,Holanda</t>
  </si>
  <si>
    <t>Tipopefeda,P283P388,MA,45942,78100,Espanha</t>
  </si>
  <si>
    <t>Durupepo,P648P391,SP,45612,86363,Espanha</t>
  </si>
  <si>
    <t>Rifeco,H192H556,GO,45728,54739,Panamá</t>
  </si>
  <si>
    <t>Tapirutavi,P796P453,GO,46451,72693,Holanda</t>
  </si>
  <si>
    <t>Repulono,H275P286,ES,46082,40185,Holanda</t>
  </si>
  <si>
    <t>Ropepavu,P794P623,MG,47640,89278,Panamá</t>
  </si>
  <si>
    <t>Gupafe,H753P766,RJ,46476,113925,Holanda</t>
  </si>
  <si>
    <t>Lotapece,H626P628,GO,47011,96762,Austrália</t>
  </si>
  <si>
    <t>Fiparofofi,P463H942,AL,46674,55904,Austrália</t>
  </si>
  <si>
    <t>Lonipupiti,P411H237,SP,45764,104820,Holanda</t>
  </si>
  <si>
    <t>Rupacafero,P334H215,ES,46600,102019,Holanda</t>
  </si>
  <si>
    <t>Pifiduri,H549P744,AL,47465,30562,Espanha</t>
  </si>
  <si>
    <t>Feporedepi,H456P244,MA,47774,35072,Austrália</t>
  </si>
  <si>
    <t>Vulera,P251P444,GO,47749,59305,Holanda</t>
  </si>
  <si>
    <t>Lapepadu,P763P355,ES,46069,34507,Espanha</t>
  </si>
  <si>
    <t>Tapovo,H139P529,SP,46381,103229,Panamá</t>
  </si>
  <si>
    <t>Tovicipe,P471P397,RJ,47701,56799,Panamá</t>
  </si>
  <si>
    <t>Rutore,H527P991,GO,47011,38624,Austrália</t>
  </si>
  <si>
    <t>Pifavu,P927H173,AL,47008,32470,Austrália</t>
  </si>
  <si>
    <t>Tedunalevo,H541P268,AL,46657,75898,Panamá</t>
  </si>
  <si>
    <t>Carinimopa,P167P955,MG,46465,66082,Austrália</t>
  </si>
  <si>
    <t>Fovefo,H813P239,RJ,45850,25234,Austrália</t>
  </si>
  <si>
    <t>Tepumuri,P471H553,ES,47348,53940,Austrália</t>
  </si>
  <si>
    <t>Lelotonivi,P781H979,MG,47387,53285,Panamá</t>
  </si>
  <si>
    <t>Pepifepo,H178P482,MG,45928,110219,Holanda</t>
  </si>
  <si>
    <t>Cetutu,P169H521,MA,45734,62356,Panamá</t>
  </si>
  <si>
    <t>Funafiteto,P196H441,AL,46016,99423,Holanda</t>
  </si>
  <si>
    <t>Pecopifatu,H143P243,MG,47378,47459,Holanda</t>
  </si>
  <si>
    <t>Putucafaru,P883P412,GO,47120,60645,Espanha</t>
  </si>
  <si>
    <t>Pipupacipe,H189H749,MA,46924,36907,Holanda</t>
  </si>
  <si>
    <t>Luferova,H764P675,GO,47335,63769,Holanda</t>
  </si>
  <si>
    <t>Radopupe,H873H429,SP,45981,58787,Holanda</t>
  </si>
  <si>
    <t>Fumorato,H667H339,ES,46364,87945,Austrália</t>
  </si>
  <si>
    <t>Ginuloreto,P366H918,MA,46998,100736,Panamá</t>
  </si>
  <si>
    <t>Popafirure,P164H955,RJ,45924,95996,Austrália</t>
  </si>
  <si>
    <t>Puretopelo,P556H324,RJ,47785,91066,Panamá</t>
  </si>
  <si>
    <t>Munacara,P588H562,GO,45455,67593,Austrália</t>
  </si>
  <si>
    <t>Tegeroropu,P152H931,SP,46226,105763,Austrália</t>
  </si>
  <si>
    <t>Vutufe,P873H963,SP,47244,119945,Panamá</t>
  </si>
  <si>
    <t>Fodomupoco,P447H269,ES,46904,96218,Panamá</t>
  </si>
  <si>
    <t>Tegipu,P543H891,RJ,46051,62367,Panamá</t>
  </si>
  <si>
    <t>Tevulege,H433P386,RJ,45896,89997,Austrália</t>
  </si>
  <si>
    <t>Gepepa,P551H689,MG,46040,95044,Panamá</t>
  </si>
  <si>
    <t>Togefopudi,H774P565,MA,46912,58883,Espanha</t>
  </si>
  <si>
    <t>Covularacu,H379P777,MG,46287,118558,Holanda</t>
  </si>
  <si>
    <t>Padutavoti,P431H563,GO,46519,75318,Austrália</t>
  </si>
  <si>
    <t>Forigumupa,H449H939,MG,45692,73434,Espanha</t>
  </si>
  <si>
    <t>Talorure,H759H511,MG,45960,111536,Holanda</t>
  </si>
  <si>
    <t>Tatanu,P787H173,ES,47683,80621,Panamá</t>
  </si>
  <si>
    <t>Mopida,P669H259,RJ,46100,117461,Austrália</t>
  </si>
  <si>
    <t>Telapiru,H719P197,RJ,46723,100195,Panamá</t>
  </si>
  <si>
    <t>Nipucavupa,H714H494,SP,45871,56967,Panamá</t>
  </si>
  <si>
    <t>Nimame,P661P727,RJ,46796,39956,Holanda</t>
  </si>
  <si>
    <t>Tipefunipa,H194P851,MG,46105,56394,Holanda</t>
  </si>
  <si>
    <t>Pegafinoto,H924P398,ES,45536,96126,Holanda</t>
  </si>
  <si>
    <t>Mamelovico,H667P383,MG,45713,109822,Panamá</t>
  </si>
  <si>
    <t>Rotepipu,H415P552,ES,45498,96793,Espanha</t>
  </si>
  <si>
    <t>Tufora,P418H387,MA,45734,106679,Espanha</t>
  </si>
  <si>
    <t>Dipegetu,P152P837,AL,46286,57905,Panamá</t>
  </si>
  <si>
    <t>Cotuvopite,P839H947,GO,47573,115626,Panamá</t>
  </si>
  <si>
    <t>Tutirudo,H663H464,MG,46173,118734,Austrália</t>
  </si>
  <si>
    <t>Pumepava,P395H275,AL,46261,84042,Holanda</t>
  </si>
  <si>
    <t>Napapafetu,P422P744,ES,46488,118259,Panamá</t>
  </si>
  <si>
    <t>Popigi,P724H215,GO,45741,59748,Espanha</t>
  </si>
  <si>
    <t>Lovuli,H569P586,GO,46530,27519,Austrália</t>
  </si>
  <si>
    <t>Nirarepi,P631P365,AL,47491,77205,Panamá</t>
  </si>
  <si>
    <t>Lepifure,H946H414,GO,46710,55588,Holanda</t>
  </si>
  <si>
    <t>Gepafuni,P144H457,MG,46210,78589,Espanha</t>
  </si>
  <si>
    <t>Vuvupageri,P312H942,AL,46614,110913,Panamá</t>
  </si>
  <si>
    <t>Pimora,P339H873,MG,47784,100150,Panamá</t>
  </si>
  <si>
    <t>Pacimumu,P573H645,MG,45587,57965,Espanha</t>
  </si>
  <si>
    <t>Norirudi,H423H652,MG,47173,72117,Austrália</t>
  </si>
  <si>
    <t>Nipafode,H129H567,MG,46714,97871,Austrália</t>
  </si>
  <si>
    <t>Feticocu,H558P142,GO,46574,88313,Austrália</t>
  </si>
  <si>
    <t>Vifilupo,P691P272,MA,46621,62214,Panamá</t>
  </si>
  <si>
    <t>Tanulo,P421H184,MG,45921,112584,Holanda</t>
  </si>
  <si>
    <t>Venoru,P569P844,GO,46789,38167,Austrália</t>
  </si>
  <si>
    <t>Tapigete,P425H761,SP,45588,104533,Panamá</t>
  </si>
  <si>
    <t>Ticotopomu,P792H935,MA,45636,64019,Espanha</t>
  </si>
  <si>
    <t>Giditepo,P522H295,ES,46885,67055,Austrália</t>
  </si>
  <si>
    <t>Pagupa,H196P245,ES,47522,93428,Panamá</t>
  </si>
  <si>
    <t>Vutimo,H835P375,MA,46075,107753,Austrália</t>
  </si>
  <si>
    <t>Getudedapu,H528H674,MG,47238,91571,Holanda</t>
  </si>
  <si>
    <t>Dopirufanu,H837P467,SP,46953,31618,Espanha</t>
  </si>
  <si>
    <t>Dunipu,H667H866,AL,47628,40410,Panamá</t>
  </si>
  <si>
    <t>Pedete,H772P132,SP,46204,52597,Espanha</t>
  </si>
  <si>
    <t>Papifefa,H993P171,RJ,45692,31603,Panamá</t>
  </si>
  <si>
    <t>Pemedapena,P888P865,ES,47224,28088,Panamá</t>
  </si>
  <si>
    <t>Notolati,P227P448,GO,45693,48330,Espanha</t>
  </si>
  <si>
    <t>Vedidada,H317H396,AL,46069,92731,Espanha</t>
  </si>
  <si>
    <t>Vetivu,P771H625,AL,45588,69952,Austrália</t>
  </si>
  <si>
    <t>Ciponuperi,H553P499,RJ,47003,62702,Austrália</t>
  </si>
  <si>
    <t>Fefapo,H463H424,RJ,46449,33813,Austrália</t>
  </si>
  <si>
    <t>Vatavipi,H546H815,GO,45519,45648,Panamá</t>
  </si>
  <si>
    <t>Cotineva,H372P868,GO,47770,104608,Espanha</t>
  </si>
  <si>
    <t>Vigupirati,P691H987,AL,45621,82961,Panamá</t>
  </si>
  <si>
    <t>Mepone,P511H352,ES,46491,106089,Holanda</t>
  </si>
  <si>
    <t>Topuri,H112P813,SP,45736,91647,Espanha</t>
  </si>
  <si>
    <t>Tofufalo,P411P497,MG,47554,76013,Panamá</t>
  </si>
  <si>
    <t>Cetopi,P459H813,RJ,45889,92516,Panamá</t>
  </si>
  <si>
    <t>Micuca,H353H513,SP,46205,93437,Panamá</t>
  </si>
  <si>
    <t>Pogoluno,H871H542,SP,45779,117955,Austrália</t>
  </si>
  <si>
    <t>Laravadiva,P839P132,MA,45731,76375,Espanha</t>
  </si>
  <si>
    <t>Ropopugofu,P747P276,SP,47232,28339,Holanda</t>
  </si>
  <si>
    <t>Defuvego,H286H263,MG,45949,89971,Austrália</t>
  </si>
  <si>
    <t>Rigimota,H817P899,RJ,46950,62323,Panamá</t>
  </si>
  <si>
    <t>Venetefe,P369H315,MA,45533,114079,Austrália</t>
  </si>
  <si>
    <t>Devoda,H247P449,AL,46233,41057,Holanda</t>
  </si>
  <si>
    <t>Tamotododo,P231H311,MG,45637,70059,Austrália</t>
  </si>
  <si>
    <t>Putona,H214P711,RJ,47676,29186,Panamá</t>
  </si>
  <si>
    <t>Velivaci,H393P794,SP,47388,111652,Espanha</t>
  </si>
  <si>
    <t>Tolamupe,H989P212,MG,46164,110530,Holanda</t>
  </si>
  <si>
    <t>Derunega,H758H992,RJ,45561,114991,Espanha</t>
  </si>
  <si>
    <t>Nogepi,P312H382,GO,46645,35626,Panamá</t>
  </si>
  <si>
    <t>Povaroliti,P731H317,SP,46264,22846,Espanha</t>
  </si>
  <si>
    <t>Gocuregogi,P794P551,SP,46261,113476,Panamá</t>
  </si>
  <si>
    <t>Totoga,H623P532,SP,47378,78245,Espanha</t>
  </si>
  <si>
    <t>Poratu,P162H773,GO,45543,44319,Austrália</t>
  </si>
  <si>
    <t>Tilipamuru,P359P385,ES,47810,71363,Panamá</t>
  </si>
  <si>
    <t>Napotade,P254P562,GO,47590,100724,Holanda</t>
  </si>
  <si>
    <t>Turuturo,P117H247,MA,45476,35691,Holanda</t>
  </si>
  <si>
    <t>Penuperepe,H571P212,MA,46435,59262,Holanda</t>
  </si>
  <si>
    <t>Turipi,P291H321,ES,46076,111665,Panamá</t>
  </si>
  <si>
    <t>Pufupu,P839H576,MG,47461,36159,Holanda</t>
  </si>
  <si>
    <t>Rinuneceve,P917H585,RJ,47062,114621,Espanha</t>
  </si>
  <si>
    <t>Cedopupepi,H625P127,RJ,47236,68275,Holanda</t>
  </si>
  <si>
    <t>Veradateto,H115P132,GO,47135,88667,Panamá</t>
  </si>
  <si>
    <t>Cademilita,P891H222,SP,46891,77698,Holanda</t>
  </si>
  <si>
    <t>Revavefora,H141P235,MG,45711,26952,Espanha</t>
  </si>
  <si>
    <t>Gopurerite,P894H967,GO,46193,75808,Austrália</t>
  </si>
  <si>
    <t>Pipatipi,P387H988,MG,47391,103544,Holanda</t>
  </si>
  <si>
    <t>Tutipitaro,H622P841,RJ,46755,57311,Espanha</t>
  </si>
  <si>
    <t>Veriritetu,H244H312,AL,47293,43322,Holanda</t>
  </si>
  <si>
    <t>Ratogopa,H642P946,AL,45771,74544,Espanha</t>
  </si>
  <si>
    <t>Fefacepa,P265H873,RJ,46909,46697,Austrália</t>
  </si>
  <si>
    <t>Revapugite,P797P969,MA,47338,55920,Panamá</t>
  </si>
  <si>
    <t>Tugunefi,P379H351,MA,45601,40058,Espanha</t>
  </si>
  <si>
    <t>Pecomi,H893P763,ES,46316,62739,Panamá</t>
  </si>
  <si>
    <t>Pedupavuro,H711P298,MA,46449,48570,Holanda</t>
  </si>
  <si>
    <t>Getepife,P718P482,RJ,47539,74252,Panamá</t>
  </si>
  <si>
    <t>Tolupi,P876P794,GO,45790,60393,Espanha</t>
  </si>
  <si>
    <t>Molome,H126H571,ES,47673,98921,Holanda</t>
  </si>
  <si>
    <t>Cutevamopi,P298H893,MA,45594,23572,Panamá</t>
  </si>
  <si>
    <t>Favegi,H674H933,GO,46272,106508,Espanha</t>
  </si>
  <si>
    <t>Maparate,P985P749,AL,47329,113971,Holanda</t>
  </si>
  <si>
    <t>Patipalu,P346H845,SP,46259,86033,Holanda</t>
  </si>
  <si>
    <t>Vutotomi,P568P213,GO,46310,28937,Panamá</t>
  </si>
  <si>
    <t>Luline,H874H185,SP,46346,23913,Austrália</t>
  </si>
  <si>
    <t>Rapapumepo,H482H831,GO,46179,38866,Holanda</t>
  </si>
  <si>
    <t>Tiracira,P435H431,GO,47376,77789,Espanha</t>
  </si>
  <si>
    <t>Danape,P459P515,GO,45707,90600,Austrália</t>
  </si>
  <si>
    <t>Focereli,P953H441,ES,46623,96238,Holanda</t>
  </si>
  <si>
    <t>Fiteta,P863P162,RJ,47450,68751,Espanha</t>
  </si>
  <si>
    <t>Geputuga,H489H134,ES,47002,35376,Espanha</t>
  </si>
  <si>
    <t>Lararudoda,P796H317,MA,46351,77571,Holanda</t>
  </si>
  <si>
    <t>Giparuge,H863H983,AL,45648,100474,Espanha</t>
  </si>
  <si>
    <t>Lifutogime,P494H558,MA,47694,80381,Espanha</t>
  </si>
  <si>
    <t>Gutiritupi,H868H389,AL,45701,33966,Holanda</t>
  </si>
  <si>
    <t>Piropupo,P573H923,MG,47216,46843,Austrália</t>
  </si>
  <si>
    <t>Nemopice,H846P778,AL,46435,24640,Austrália</t>
  </si>
  <si>
    <t>Firamu,P589P568,ES,45425,57874,Espanha</t>
  </si>
  <si>
    <t>Tafuperafi,H338P921,RJ,47212,42363,Austrália</t>
  </si>
  <si>
    <t>Ripitoci,H454P885,RJ,45937,119595,Holanda</t>
  </si>
  <si>
    <t>Namolefo,P225H168,GO,46045,22121,Holanda</t>
  </si>
  <si>
    <t>Rirurifo,H182H543,ES,47167,86615,Holanda</t>
  </si>
  <si>
    <t>Fopanaricu,P321P787,MG,46019,98703,Austrália</t>
  </si>
  <si>
    <t>Pegati,P634H574,ES,47265,77899,Espanha</t>
  </si>
  <si>
    <t>Mivudapote,H531H765,MG,47107,103956,Espanha</t>
  </si>
  <si>
    <t>Repafi,H658P524,AL,46624,64888,Espanha</t>
  </si>
  <si>
    <t>Talota,H424P181,MG,47102,101125,Austrália</t>
  </si>
  <si>
    <t>Redevere,H162H387,GO,45889,114172,Austrália</t>
  </si>
  <si>
    <t>Gupafiroti,H644P192,MA,47276,32236,Espanha</t>
  </si>
  <si>
    <t>Diganepede,H452P481,ES,47407,111429,Holanda</t>
  </si>
  <si>
    <t>Papepote,P442H885,MA,47651,86980,Espanha</t>
  </si>
  <si>
    <t>Letanaro,P599P292,AL,46886,25940,Holanda</t>
  </si>
  <si>
    <t>Reripu,H854H739,MA,47687,116057,Austrália</t>
  </si>
  <si>
    <t>Rupumira,P561P591,RJ,46728,86447,Panamá</t>
  </si>
  <si>
    <t>Panepupi,H326H898,GO,47361,100603,Austrália</t>
  </si>
  <si>
    <t>Tamurido,H578H868,SP,47110,22829,Holanda</t>
  </si>
  <si>
    <t>Tiveconi,H979P518,MG,45999,60918,Panamá</t>
  </si>
  <si>
    <t>Celitufinu,H781H636,ES,46438,88865,Espanha</t>
  </si>
  <si>
    <t>Logagerita,H616P445,SP,46477,57600,Holanda</t>
  </si>
  <si>
    <t>Tidoma,P648P217,ES,47542,77257,Panamá</t>
  </si>
  <si>
    <t>Tarerupofo,P221P471,ES,46763,20373,Holanda</t>
  </si>
  <si>
    <t>Reririve,P722H435,MG,45815,22958,Panamá</t>
  </si>
  <si>
    <t>Pataco,H824H114,SP,47144,116565,Panamá</t>
  </si>
  <si>
    <t>Dadipupodi,P422P631,ES,47236,71316,Panamá</t>
  </si>
  <si>
    <t>Defelogo,P185P343,MA,47040,60569,Espanha</t>
  </si>
  <si>
    <t>Vovivi,P788H647,SP,46769,21382,Austrália</t>
  </si>
  <si>
    <t>Cufurufeto,H318P345,AL,46197,26586,Austrália</t>
  </si>
  <si>
    <t>Cutirapo,H451P368,MA,45543,56983,Austrália</t>
  </si>
  <si>
    <t>Napefalucu,H262P333,GO,47738,48794,Holanda</t>
  </si>
  <si>
    <t>Lerepe,P226H775,MA,45513,55069,Espanha</t>
  </si>
  <si>
    <t>Pegama,H118P468,GO,47702,80580,Espanha</t>
  </si>
  <si>
    <t>Gefuru,P126P771,MG,45713,29060,Austrália</t>
  </si>
  <si>
    <t>Ficadidote,H189H837,MG,47019,38955,Espanha</t>
  </si>
  <si>
    <t>Carome,P436H399,MG,47297,45050,Panamá</t>
  </si>
  <si>
    <t>Tepumi,H866H567,ES,47122,80573,Austrália</t>
  </si>
  <si>
    <t>Volapa,H962H636,RJ,47810,54483,Panamá</t>
  </si>
  <si>
    <t>Lepicenida,P991P887,MG,46871,39381,Panamá</t>
  </si>
  <si>
    <t>Megefopume,P338P522,RJ,46680,21868,Panamá</t>
  </si>
  <si>
    <t>Pedidi,P288P384,GO,45669,81353,Holanda</t>
  </si>
  <si>
    <t>Menemuvu,H889H649,SP,46573,85672,Holanda</t>
  </si>
  <si>
    <t>Famufupe,H775P123,AL,47717,112717,Espanha</t>
  </si>
  <si>
    <t>Gipirugodu,H999H161,MG,46281,109384,Espanha</t>
  </si>
  <si>
    <t>Patipofe,P344P218,RJ,47760,36071,Espanha</t>
  </si>
  <si>
    <t>Rofava,P412P626,AL,47447,82245,Austrália</t>
  </si>
  <si>
    <t>Vorotepidu,H616H673,AL,46832,84769,Panamá</t>
  </si>
  <si>
    <t>Patupagere,P571H242,RJ,46309,105084,Holanda</t>
  </si>
  <si>
    <t>Patipunofo,P869H466,ES,46622,37610,Espanha</t>
  </si>
  <si>
    <t>Gulonete,P614H461,SP,45763,100657,Austrália</t>
  </si>
  <si>
    <t>Napipupi,P414H888,RJ,45929,59124,Panamá</t>
  </si>
  <si>
    <t>Peledugene,P935P785,RJ,47399,55894,Holanda</t>
  </si>
  <si>
    <t>Pileto,P959P223,GO,47627,20109,Holanda</t>
  </si>
  <si>
    <t>Lapara,H429P341,RJ,46597,26217,Austrália</t>
  </si>
  <si>
    <t>Feremegapa,H493H199,ES,45605,56024,Panamá</t>
  </si>
  <si>
    <t>Titepa,H599H447,MG,47289,70841,Austrália</t>
  </si>
  <si>
    <t>Ruperopa,P494P375,MA,46047,107375,Panamá</t>
  </si>
  <si>
    <t>Ludafitu,H946H181,MG,47344,22239,Panamá</t>
  </si>
  <si>
    <t>Titiponacu,H928P582,RJ,47764,93906,Espanha</t>
  </si>
  <si>
    <t>Cifude,P352H777,MG,46879,23494,Espanha</t>
  </si>
  <si>
    <t>Rotepupone,P989H426,RJ,45842,22798,Holanda</t>
  </si>
  <si>
    <t>Cotulareta,P833P343,ES,47417,81033,Holanda</t>
  </si>
  <si>
    <t>Duvotupeve,H349H849,MA,45562,31170,Austrália</t>
  </si>
  <si>
    <t>Coritu,P639H442,SP,46064,27777,Espanha</t>
  </si>
  <si>
    <t>Pocaperape,H255H335,MA,47760,59265,Holanda</t>
  </si>
  <si>
    <t>Tugomeli,H879P987,SP,46731,99697,Austrália</t>
  </si>
  <si>
    <t>Lironi,H951H579,SP,47608,109382,Austrália</t>
  </si>
  <si>
    <t>Tugitogupo,P164P657,RJ,46205,57526,Espanha</t>
  </si>
  <si>
    <t>Pelitugo,P523P849,GO,47649,114178,Espanha</t>
  </si>
  <si>
    <t>Deporaca,H153P499,GO,46711,62152,Holanda</t>
  </si>
  <si>
    <t>Rupenono,P546P732,MG,46359,102589,Austrália</t>
  </si>
  <si>
    <t>Vutarimara,P577H565,AL,47813,97850,Holanda</t>
  </si>
  <si>
    <t>Defare,H432H639,RJ,45673,51176,Panamá</t>
  </si>
  <si>
    <t>Rupufu,P343H647,ES,45996,116458,Panamá</t>
  </si>
  <si>
    <t>Ratipurivu,P354P445,RJ,46855,94637,Panamá</t>
  </si>
  <si>
    <t>Leroci,H143P293,ES,46195,107618,Holanda</t>
  </si>
  <si>
    <t>Fuporegico,P376P441,ES,47359,42952,Holanda</t>
  </si>
  <si>
    <t>Rurutu,P382H552,ES,46842,67132,Austrália</t>
  </si>
  <si>
    <t>Mapepe,P699H542,RJ,46637,27431,Panamá</t>
  </si>
  <si>
    <t>Coguravafa,P478P661,MG,46747,105842,Espanha</t>
  </si>
  <si>
    <t>Cafepoca,H348H171,AL,45895,105876,Austrália</t>
  </si>
  <si>
    <t>Tugoli,P864H771,MG,45907,53370,Holanda</t>
  </si>
  <si>
    <t>Dodareforo,P955H274,AL,45833,72584,Holanda</t>
  </si>
  <si>
    <t>Gipamaru,H764H725,MG,46250,51373,Austrália</t>
  </si>
  <si>
    <t>Tovotegega,P788H658,SP,45813,45146,Espanha</t>
  </si>
  <si>
    <t>Toravi,H966H989,ES,46602,22264,Espanha</t>
  </si>
  <si>
    <t>Forupodu,H561H255,ES,47453,58235,Panamá</t>
  </si>
  <si>
    <t>Farupopopu,P875H953,MA,45651,72862,Espanha</t>
  </si>
  <si>
    <t>Cepifinopa,H264P294,AL,45572,86057,Austrália</t>
  </si>
  <si>
    <t>Vilidu,H492P258,SP,45636,75792,Espanha</t>
  </si>
  <si>
    <t>Tonapava,P299P134,GO,47688,51071,Espanha</t>
  </si>
  <si>
    <t>Nopevopu,H426H526,SP,45991,103321,Holanda</t>
  </si>
  <si>
    <t>Povalo,P747P954,ES,47605,89300,Panamá</t>
  </si>
  <si>
    <t>Pavaputi,P441H685,MA,45435,114895,Panamá</t>
  </si>
  <si>
    <t>Golatafupa,H698P813,MA,46774,87779,Austrália</t>
  </si>
  <si>
    <t>Rimutagira,H788H725,MA,46247,93393,Holanda</t>
  </si>
  <si>
    <t>Tafiladave,H725P599,GO,47680,75237,Espanha</t>
  </si>
  <si>
    <t>Venira,P138P995,GO,46535,108083,Espanha</t>
  </si>
  <si>
    <t>Nupagaruce,P676P512,MG,45864,66940,Espanha</t>
  </si>
  <si>
    <t>Repada,P177H713,AL,46951,78550,Holanda</t>
  </si>
  <si>
    <t>Repomamepi,P814P554,AL,45737,37348,Panamá</t>
  </si>
  <si>
    <t>Pulepu,P663H246,AL,47663,81341,Austrália</t>
  </si>
  <si>
    <t>Gutema,H759H993,GO,46924,34958,Panamá</t>
  </si>
  <si>
    <t>Dinice,P333P955,SP,45531,32541,Panamá</t>
  </si>
  <si>
    <t>Pipale,P954P474,AL,45801,117234,Espanha</t>
  </si>
  <si>
    <t>Fucadumoge,H527P884,AL,45766,109627,Holanda</t>
  </si>
  <si>
    <t>Gugiteci,P511P111,ES,46505,102411,Austrália</t>
  </si>
  <si>
    <t>Tetunimufe,H478H519,GO,46563,105790,Espanha</t>
  </si>
  <si>
    <t>Ponepu,H973H235,MG,46495,62752,Panamá</t>
  </si>
  <si>
    <t>Vicanapo,P672P785,SP,47660,108055,Espanha</t>
  </si>
  <si>
    <t>Faparara,P778H148,RJ,46800,50662,Espanha</t>
  </si>
  <si>
    <t>Mefuvi,P877P284,SP,47760,38805,Espanha</t>
  </si>
  <si>
    <t>Timupuri,H874P747,GO,45659,25800,Austrália</t>
  </si>
  <si>
    <t>Vafuvodugi,H599P613,MA,46535,95719,Holanda</t>
  </si>
  <si>
    <t>Dipera,P662P319,SP,45621,93104,Holanda</t>
  </si>
  <si>
    <t>Navopape,P923H215,ES,46367,94430,Austrália</t>
  </si>
  <si>
    <t>Rotitatimi,H254H999,MG,47779,85352,Espanha</t>
  </si>
  <si>
    <t>Marite,P242H384,AL,47167,65928,Austrália</t>
  </si>
  <si>
    <t>Napuleci,H497P254,MG,47663,53066,Holanda</t>
  </si>
  <si>
    <t>Garire,P231H716,GO,46685,52979,Austrália</t>
  </si>
  <si>
    <t>Nipelacodo,H264H325,AL,46004,34542,Panamá</t>
  </si>
  <si>
    <t>Curumemogo,H567H167,ES,46361,28891,Austrália</t>
  </si>
  <si>
    <t>Timica,H519P669,RJ,47786,114522,Panamá</t>
  </si>
  <si>
    <t>Lepumafe,P896P765,MG,47108,73468,Holanda</t>
  </si>
  <si>
    <t>Pulagefo,P574P561,SP,47153,76381,Austrália</t>
  </si>
  <si>
    <t>Lufara,P882P816,ES,46787,34930,Panamá</t>
  </si>
  <si>
    <t>Focopalo,H757H344,GO,46338,68021,Austrália</t>
  </si>
  <si>
    <t>Nefada,P296P952,RJ,47084,20044,Panamá</t>
  </si>
  <si>
    <t>Dipodaripe,H486H916,SP,46878,65255,Panamá</t>
  </si>
  <si>
    <t>Patofe,H433P427,RJ,45578,34966,Austrália</t>
  </si>
  <si>
    <t>Polido,P681P674,MA,46694,112267,Espanha</t>
  </si>
  <si>
    <t>Fenadidu,H682P969,SP,46755,63626,Panamá</t>
  </si>
  <si>
    <t>Patupecu,H424H622,RJ,47134,55101,Austrália</t>
  </si>
  <si>
    <t>Demicipo,H316P233,SP,45658,95425,Austrália</t>
  </si>
  <si>
    <t>Tapopovonu,H785P683,MG,46540,66268,Austrália</t>
  </si>
  <si>
    <t>Ponicegefo,P373H538,GO,45852,118973,Panamá</t>
  </si>
  <si>
    <t>Padimipo,H432H785,SP,46558,52851,Holanda</t>
  </si>
  <si>
    <t>Nopirofu,H948H918,MG,47579,117229,Panamá</t>
  </si>
  <si>
    <t>Roponotu,P953H255,AL,47508,114819,Austrália</t>
  </si>
  <si>
    <t>Mapare,H556P879,RJ,46029,110828,Holanda</t>
  </si>
  <si>
    <t>Gatife,P289P436,MG,47392,32838,Holanda</t>
  </si>
  <si>
    <t>Pulatili,H496P879,MG,47306,111764,Panamá</t>
  </si>
  <si>
    <t>Darucope,H786H415,MG,45904,113149,Austrália</t>
  </si>
  <si>
    <t>Cicoratopi,P829P661,SP,46385,50431,Panamá</t>
  </si>
  <si>
    <t>Rurutipe,P479P914,GO,47606,92776,Holanda</t>
  </si>
  <si>
    <t>Tifugove,P566H418,SP,46843,71267,Holanda</t>
  </si>
  <si>
    <t>Lopito,P516H412,GO,46117,22085,Espanha</t>
  </si>
  <si>
    <t>Temiri,H121P377,SP,46799,31157,Panamá</t>
  </si>
  <si>
    <t>Cegefe,P248P453,GO,46445,93631,Austrália</t>
  </si>
  <si>
    <t>Repago,H181P142,MG,46525,51126,Espanha</t>
  </si>
  <si>
    <t>Virorurepu,H797H461,MA,45634,42940,Espanha</t>
  </si>
  <si>
    <t>Pupucuto,H222H525,ES,46066,60774,Espanha</t>
  </si>
  <si>
    <t>Netunapa,H917P645,AL,47219,44186,Holanda</t>
  </si>
  <si>
    <t>Nonepu,P251H335,RJ,46527,109711,Holanda</t>
  </si>
  <si>
    <t>Lecime,P817P636,ES,47738,58741,Holanda</t>
  </si>
  <si>
    <t>Pitonotopo,H421P334,MA,45909,107233,Panamá</t>
  </si>
  <si>
    <t>Rulivepe,H243P969,SP,47640,39767,Austrália</t>
  </si>
  <si>
    <t>Rapupatota,H662P823,MG,46208,72053,Espanha</t>
  </si>
  <si>
    <t>Porora,H818H385,AL,46843,71055,Espanha</t>
  </si>
  <si>
    <t>Ripudeno,P349H977,AL,45549,22653,Espanha</t>
  </si>
  <si>
    <t>Pupanate,P889P116,MG,45539,21540,Panamá</t>
  </si>
  <si>
    <t>Regevori,H177P477,MA,46869,25547,Panamá</t>
  </si>
  <si>
    <t>Leduri,P728P973,MG,46459,108450,Holanda</t>
  </si>
  <si>
    <t>Tudero,H926P739,SP,46816,119869,Panamá</t>
  </si>
  <si>
    <t>Liripapopo,P524H257,MG,47522,35860,Espanha</t>
  </si>
  <si>
    <t>Vupoto,H432H259,MA,46291,41866,Holanda</t>
  </si>
  <si>
    <t>Davicu,P844P563,MA,46779,68658,Espanha</t>
  </si>
  <si>
    <t>Mitipere,P526P552,ES,47751,95118,Austrália</t>
  </si>
  <si>
    <t>Taviropage,H522P777,ES,46746,38778,Panamá</t>
  </si>
  <si>
    <t>Pafevofune,H471H591,MA,46360,31003,Panamá</t>
  </si>
  <si>
    <t>Gipopocati,P916P472,GO,46707,46273,Espanha</t>
  </si>
  <si>
    <t>Revonepu,P398P181,SP,45484,76373,Panamá</t>
  </si>
  <si>
    <t>Neteve,H433H869,GO,45997,32011,Panamá</t>
  </si>
  <si>
    <t>Tagorutodi,H623P411,AL,46291,54518,Panamá</t>
  </si>
  <si>
    <t>Moturopipa,P838H297,MG,45845,87954,Espanha</t>
  </si>
  <si>
    <t>Rumere,H951H169,AL,45693,23264,Holanda</t>
  </si>
  <si>
    <t>Fenulemoro,H264H542,AL,45537,95199,Austrália</t>
  </si>
  <si>
    <t>Patepuni,H247H426,RJ,47181,104532,Holanda</t>
  </si>
  <si>
    <t>Fagonitino,H789H461,ES,46659,41311,Austrália</t>
  </si>
  <si>
    <t>Merele,H955P819,RJ,47779,71032,Espanha</t>
  </si>
  <si>
    <t>Cogorigere,P844P851,ES,46776,23201,Panamá</t>
  </si>
  <si>
    <t>Pipete,P675P876,SP,45456,67780,Espanha</t>
  </si>
  <si>
    <t>Latogogi,H114H376,AL,46714,78530,Panamá</t>
  </si>
  <si>
    <t>Regadaletu,H322P878,AL,46518,91153,Austrália</t>
  </si>
  <si>
    <t>Camonofa,H834P831,AL,47670,104550,Espanha</t>
  </si>
  <si>
    <t>Licapiro,H948H323,MA,47665,119933,Austrália</t>
  </si>
  <si>
    <t>Litimupupe,H758P165,MA,46014,96181,Austrália</t>
  </si>
  <si>
    <t>Vuvinego,P354H565,ES,47477,106357,Austrália</t>
  </si>
  <si>
    <t>Rogereteta,H244H687,ES,46853,26525,Austrália</t>
  </si>
  <si>
    <t>Leripu,P959H347,SP,46322,102224,Holanda</t>
  </si>
  <si>
    <t>Pavifepo,H499P514,MA,45443,43230,Holanda</t>
  </si>
  <si>
    <t>Gutafufare,P626P614,MG,47177,104365,Espanha</t>
  </si>
  <si>
    <t>Tolonarudu,P226P511,MG,46597,71067,Espanha</t>
  </si>
  <si>
    <t>Pocevaru,H419H366,MG,47754,110233,Holanda</t>
  </si>
  <si>
    <t>Tugutono,P212P331,GO,47226,78211,Espanha</t>
  </si>
  <si>
    <t>Dogucu,P674P315,MG,46634,109761,Espanha</t>
  </si>
  <si>
    <t>Tadefe,P964P744,SP,46924,114720,Espanha</t>
  </si>
  <si>
    <t>Girepi,P593H789,SP,46220,58979,Panamá</t>
  </si>
  <si>
    <t>Pumagape,P973H998,MG,46095,89319,Holanda</t>
  </si>
  <si>
    <t>Digatolupe,H767H758,AL,47007,26127,Panamá</t>
  </si>
  <si>
    <t>Luguto,P281H999,AL,45939,71939,Holanda</t>
  </si>
  <si>
    <t>Legepolo,H265H291,RJ,47786,25833,Panamá</t>
  </si>
  <si>
    <t>Rudapira,H932P876,MG,46197,36792,Holanda</t>
  </si>
  <si>
    <t>Rocani,H251P532,GO,46115,74793,Austrália</t>
  </si>
  <si>
    <t>Varadorito,P529P447,AL,47136,102866,Austrália</t>
  </si>
  <si>
    <t>Verivonefo,H284H638,SP,47377,101618,Austrália</t>
  </si>
  <si>
    <t>Tarura,P373P773,GO,47743,92283,Austrália</t>
  </si>
  <si>
    <t>Tetovimi,H354H418,MG,46757,103094,Espanha</t>
  </si>
  <si>
    <t>Rurigadopa,H458P866,RJ,47194,30532,Austrália</t>
  </si>
  <si>
    <t>Ciloropo,P864H892,AL,47363,85662,Holanda</t>
  </si>
  <si>
    <t>Duneralupa,H264P881,SP,47415,82013,Austrália</t>
  </si>
  <si>
    <t>Padogugiro,H752P914,GO,46809,83671,Holanda</t>
  </si>
  <si>
    <t>Cirovo,H114P791,MA,46869,33528,Espanha</t>
  </si>
  <si>
    <t>Temacavapu,P995H378,ES,46026,86037,Austrália</t>
  </si>
  <si>
    <t>Dorate,P492P955,ES,47200,90926,Panamá</t>
  </si>
  <si>
    <t>Teriliro,H962H791,AL,47806,104802,Panamá</t>
  </si>
  <si>
    <t>Furetugucu,P791H994,AL,46279,101893,Panamá</t>
  </si>
  <si>
    <t>Vuvadapi,H939P167,RJ,47411,111545,Holanda</t>
  </si>
  <si>
    <t>Pecoti,P622P181,RJ,45551,118748,Holanda</t>
  </si>
  <si>
    <t>Dameca,H238H984,AL,45504,108452,Espanha</t>
  </si>
  <si>
    <t>Potuta,H137P515,ES,45610,49312,Panamá</t>
  </si>
  <si>
    <t>Catuna,H672P964,SP,46297,113730,Holanda</t>
  </si>
  <si>
    <t>Gavuvu,P941P534,SP,46084,48701,Holanda</t>
  </si>
  <si>
    <t>Ruduru,P299H413,GO,46206,58353,Holanda</t>
  </si>
  <si>
    <t>Varopupepo,P242P376,MG,47146,37417,Espanha</t>
  </si>
  <si>
    <t>Piripovu,H543H834,MA,46764,98225,Austrália</t>
  </si>
  <si>
    <t>Varive,H867P288,AL,45435,62600,Panamá</t>
  </si>
  <si>
    <t>Paleropu,H611P813,GO,45438,114045,Espanha</t>
  </si>
  <si>
    <t>Gupati,P161P343,SP,47023,103731,Austrália</t>
  </si>
  <si>
    <t>Rucomofu,H535P279,GO,46788,74613,Espanha</t>
  </si>
  <si>
    <t>Ruvepila,P964H395,ES,46277,94200,Austrália</t>
  </si>
  <si>
    <t>Miguvufopu,P839P648,RJ,47149,76396,Panamá</t>
  </si>
  <si>
    <t>Cotiru,P879H432,GO,45811,104202,Austrália</t>
  </si>
  <si>
    <t>Metifagatu,H761H681,MA,45968,119190,Holanda</t>
  </si>
  <si>
    <t>Tiduvife,H891P434,MG,47774,58579,Panamá</t>
  </si>
  <si>
    <t>Vafilu,P887H497,SP,47186,52337,Panamá</t>
  </si>
  <si>
    <t>Deferino,P865H953,SP,46930,107450,Holanda</t>
  </si>
  <si>
    <t>Linevego,P282H254,ES,45602,22021,Holanda</t>
  </si>
  <si>
    <t>Pamali,P899P924,MG,45778,107408,Holanda</t>
  </si>
  <si>
    <t>Totico,P793P842,ES,45732,99931,Espanha</t>
  </si>
  <si>
    <t>Nemimeta,P254P192,MA,45887,62448,Panamá</t>
  </si>
  <si>
    <t>Pudapipipa,H273P274,MA,45478,49455,Holanda</t>
  </si>
  <si>
    <t>Doretoto,P415H914,AL,47379,37742,Holanda</t>
  </si>
  <si>
    <t>Popumupe,P795P163,MG,47328,42294,Panamá</t>
  </si>
  <si>
    <t>Rapucufi,H244P352,MG,45763,63812,Austrália</t>
  </si>
  <si>
    <t>Fufipu,P992H261,MA,47454,74390,Espanha</t>
  </si>
  <si>
    <t>Cepapipitu,P318P746,ES,47623,74147,Austrália</t>
  </si>
  <si>
    <t>Ripuru,H371P855,GO,47695,31930,Espanha</t>
  </si>
  <si>
    <t>Tanolafu,P539H397,GO,47436,58422,Austrália</t>
  </si>
  <si>
    <t>Polemapa,H682P281,MA,45938,41930,Austrália</t>
  </si>
  <si>
    <t>Turido,P794P226,AL,46290,73479,Panamá</t>
  </si>
  <si>
    <t>Dalere,P453H434,SP,45519,68175,Espanha</t>
  </si>
  <si>
    <t>Fetarica,H723H359,MG,47080,59430,Panamá</t>
  </si>
  <si>
    <t>Tupivu,H764P358,SP,45495,101893,Austrália</t>
  </si>
  <si>
    <t>Fitoripimo,H656H553,GO,46563,33425,Panamá</t>
  </si>
  <si>
    <t>Guripevi,H689P329,AL,46014,79243,Espanha</t>
  </si>
  <si>
    <t>Toripugo,H964H642,MG,47102,33731,Holanda</t>
  </si>
  <si>
    <t>Futetagu,H973H262,SP,46593,83470,Panamá</t>
  </si>
  <si>
    <t>Tipigipi,H491P645,GO,46227,22604,Espanha</t>
  </si>
  <si>
    <t>Tudipo,P984P119,MG,46427,111553,Panamá</t>
  </si>
  <si>
    <t>Ralopu,H552P898,RJ,45548,110093,Panamá</t>
  </si>
  <si>
    <t>Pupegofuti,P487P759,ES,47422,108847,Panamá</t>
  </si>
  <si>
    <t>Tedupe,H738H111,GO,47279,58296,Espanha</t>
  </si>
  <si>
    <t>Tugifemepo,H725H432,AL,47027,33808,Holanda</t>
  </si>
  <si>
    <t>Poguverivi,H754H727,MG,47100,27224,Panamá</t>
  </si>
  <si>
    <t>Tatitu,P167H831,AL,47339,83147,Holanda</t>
  </si>
  <si>
    <t>Ricurapo,H776P778,AL,46806,61960,Holanda</t>
  </si>
  <si>
    <t>Vucegi,P775H845,MG,47221,110810,Espanha</t>
  </si>
  <si>
    <t>Temumufa,H646H892,MA,47603,74071,Holanda</t>
  </si>
  <si>
    <t>Duremi,P553H296,ES,46918,43766,Austrália</t>
  </si>
  <si>
    <t>Tepifelefi,H827H718,MG,47545,32830,Espanha</t>
  </si>
  <si>
    <t>Ropepicimo,P825P829,ES,46031,87353,Austrália</t>
  </si>
  <si>
    <t>Nimopone,P534P653,GO,47372,75904,Holanda</t>
  </si>
  <si>
    <t>Rupepineli,H835P227,MA,47179,80165,Austrália</t>
  </si>
  <si>
    <t>Mevaficuce,H359P456,RJ,46199,112109,Holanda</t>
  </si>
  <si>
    <t>Vunamote,P697H123,MG,47010,58913,Espanha</t>
  </si>
  <si>
    <t>Cugunitama,P795H816,MG,46498,118307,Panamá</t>
  </si>
  <si>
    <t>Pevupetiti,H124P283,MA,45434,41981,Panamá</t>
  </si>
  <si>
    <t>Lopatife,P598H446,AL,47049,23138,Espanha</t>
  </si>
  <si>
    <t>Pofatuteru,H231H188,MA,45643,36477,Austrália</t>
  </si>
  <si>
    <t>Lococufime,H191H874,MG,47671,83241,Espanha</t>
  </si>
  <si>
    <t>Latoratepi,P162H618,GO,46624,34443,Austrália</t>
  </si>
  <si>
    <t>Mumila,H979H673,SP,47657,57663,Panamá</t>
  </si>
  <si>
    <t>Vitome,P343H759,MG,46594,73875,Holanda</t>
  </si>
  <si>
    <t>Fapicodoro,H359P522,SP,47056,105466,Panamá</t>
  </si>
  <si>
    <t>Cotetu,H118H764,SP,46626,112730,Panamá</t>
  </si>
  <si>
    <t>Tovipu,H966P977,ES,47702,72323,Espanha</t>
  </si>
  <si>
    <t>Pirupori,P522H225,GO,46945,68791,Austrália</t>
  </si>
  <si>
    <t>Covufa,P141P481,ES,46583,62056,Holanda</t>
  </si>
  <si>
    <t>Rapivumu,P366P378,MA,47240,73659,Espanha</t>
  </si>
  <si>
    <t>Rerulilofe,H252H228,AL,45862,83238,Austrália</t>
  </si>
  <si>
    <t>Pugonatepo,P357P358,SP,46805,97842,Austrália</t>
  </si>
  <si>
    <t>Pufipegaru,P669P573,MA,47103,95416,Austrália</t>
  </si>
  <si>
    <t>Gucatuco,H743H119,ES,45453,115995,Austrália</t>
  </si>
  <si>
    <t>Nuridolulu,H544P891,RJ,47417,43819,Holanda</t>
  </si>
  <si>
    <t>Fopepeti,P772H198,AL,46613,44528,Espanha</t>
  </si>
  <si>
    <t>Tameno,P561P366,MA,47357,112278,Panamá</t>
  </si>
  <si>
    <t>Tapovefe,H231P437,MA,47423,101863,Austrália</t>
  </si>
  <si>
    <t>Cupara,P724P994,SP,47815,60286,Espanha</t>
  </si>
  <si>
    <t>Mafune,P472P981,GO,45434,78874,Espanha</t>
  </si>
  <si>
    <t>Potufifapo,H468P119,MA,45974,115839,Panamá</t>
  </si>
  <si>
    <t>Pepinireva,H233H424,RJ,46304,49315,Panamá</t>
  </si>
  <si>
    <t>Piriti,H837H464,ES,45744,38059,Holanda</t>
  </si>
  <si>
    <t>Lucogipi,H253P598,ES,47745,24292,Austrália</t>
  </si>
  <si>
    <t>Fomofodano,P159P667,SP,46148,64862,Espanha</t>
  </si>
  <si>
    <t>Paluruvepe,P384P394,RJ,46942,31294,Austrália</t>
  </si>
  <si>
    <t>Fetaro,P122P464,GO,46737,46478,Austrália</t>
  </si>
  <si>
    <t>Fuvatuve,H433H847,SP,46475,116456,Espanha</t>
  </si>
  <si>
    <t>Cifetu,H218H359,AL,46364,30841,Espanha</t>
  </si>
  <si>
    <t>Ledatete,H792P426,SP,46549,55149,Espanha</t>
  </si>
  <si>
    <t>Pavumocige,P324P954,ES,45690,107952,Austrália</t>
  </si>
  <si>
    <t>Cuvuvepo,P116H588,MA,45574,86325,Holanda</t>
  </si>
  <si>
    <t>Tivatepida,H915H326,ES,45504,106020,Holanda</t>
  </si>
  <si>
    <t>Puponapo,P912H546,MG,47529,48145,Espanha</t>
  </si>
  <si>
    <t>Natavi,P767H833,SP,45433,50593,Holanda</t>
  </si>
  <si>
    <t>Pevuto,H884H336,RJ,45835,59275,Holanda</t>
  </si>
  <si>
    <t>Pamanalacu,H826P234,MG,47505,54566,Panamá</t>
  </si>
  <si>
    <t>Docitipuno,H171H831,AL,46805,31749,Austrália</t>
  </si>
  <si>
    <t>Tecani,H864H391,MA,45787,50560,Holanda</t>
  </si>
  <si>
    <t>Vatoripe,P879H624,AL,45910,106677,Holanda</t>
  </si>
  <si>
    <t>Devulinami,H577H754,GO,47340,24094,Holanda</t>
  </si>
  <si>
    <t>Roduma,P363P987,GO,45425,65781,Austrália</t>
  </si>
  <si>
    <t>Tepivu,P356H281,GO,46786,81595,Austrália</t>
  </si>
  <si>
    <t>Copocaco,P225H561,ES,45927,81198,Austrália</t>
  </si>
  <si>
    <t>Pugelumapu,H293P564,AL,46541,52086,Holanda</t>
  </si>
  <si>
    <t>Retomupeci,P282H253,ES,45965,20681,Austrália</t>
  </si>
  <si>
    <t>Muluti,P231P869,GO,45728,101617,Austrália</t>
  </si>
  <si>
    <t>Putolitoru,H547H429,RJ,46240,32390,Holanda</t>
  </si>
  <si>
    <t>Firuritu,P271H832,RJ,46408,67950,Holanda</t>
  </si>
  <si>
    <t>Tedoda,P128H533,GO,46494,70158,Panamá</t>
  </si>
  <si>
    <t>Valapi,P483H688,RJ,45548,99455,Holanda</t>
  </si>
  <si>
    <t>Viticipu,P494H515,SP,46068,116843,Holanda</t>
  </si>
  <si>
    <t>Totuninotu,H647P999,ES,47317,116303,Espanha</t>
  </si>
  <si>
    <t>Mamema,P576H167,ES,46429,77850,Panamá</t>
  </si>
  <si>
    <t>Popufu,P523H155,MA,47084,110874,Espanha</t>
  </si>
  <si>
    <t>Numeporare,H489H934,AL,46829,46930,Holanda</t>
  </si>
  <si>
    <t>Macetivo,H186P148,MA,45883,38081,Holanda</t>
  </si>
  <si>
    <t>Delevo,P223P139,MG,47177,112728,Holanda</t>
  </si>
  <si>
    <t>Lucatutidu,H976H233,RJ,46487,83236,Holanda</t>
  </si>
  <si>
    <t>Pomumi,P935H271,AL,46187,91069,Espanha</t>
  </si>
  <si>
    <t>Digarolumi,H353P332,GO,47096,107451,Panamá</t>
  </si>
  <si>
    <t>Poreda,P246P821,MA,45875,71990,Espanha</t>
  </si>
  <si>
    <t>Momupa,P892H748,ES,45436,75024,Espanha</t>
  </si>
  <si>
    <t>Topape,H927H182,MA,47272,101069,Panamá</t>
  </si>
  <si>
    <t>Pifuvi,P367H993,RJ,46409,29454,Holanda</t>
  </si>
  <si>
    <t>Nutuvi,H441H196,GO,45923,110508,Panamá</t>
  </si>
  <si>
    <t>Ritaperuno,H949P319,GO,47008,96730,Holanda</t>
  </si>
  <si>
    <t>Papece,P545P331,MA,45985,58960,Holanda</t>
  </si>
  <si>
    <t>Rotucera,P292H889,SP,46128,55679,Holanda</t>
  </si>
  <si>
    <t>Rivavo,H842P997,ES,46188,90005,Holanda</t>
  </si>
  <si>
    <t>Lapuruma,H934H922,GO,47421,60770,Panamá</t>
  </si>
  <si>
    <t>Povitepelo,P968H272,RJ,46209,46707,Espanha</t>
  </si>
  <si>
    <t>Tifotuvipo,H446P158,SP,45893,103008,Espanha</t>
  </si>
  <si>
    <t>Ritomilu,P852H735,RJ,47262,86874,Espanha</t>
  </si>
  <si>
    <t>Padunu,P749P821,ES,46963,108082,Panamá</t>
  </si>
  <si>
    <t>Fipero,H638H495,AL,46048,47509,Holanda</t>
  </si>
  <si>
    <t>Vicofegu,H186H326,GO,45437,36787,Holanda</t>
  </si>
  <si>
    <t>Melororivu,H526H419,ES,46739,32090,Austrália</t>
  </si>
  <si>
    <t>Daguputore,P212H846,RJ,47655,60415,Austrália</t>
  </si>
  <si>
    <t>Rocurafatu,P633P762,GO,45925,62708,Espanha</t>
  </si>
  <si>
    <t>Nifupigi,P442P556,MA,46858,113642,Austrália</t>
  </si>
  <si>
    <t>Fugola,H179P519,MA,47193,55583,Espanha</t>
  </si>
  <si>
    <t>Putetociru,P434H748,RJ,45784,70649,Holanda</t>
  </si>
  <si>
    <t>Tafovo,H471P831,MA,46332,43279,Austrália</t>
  </si>
  <si>
    <t>Dunilotica,P742H183,SP,47749,75763,Austrália</t>
  </si>
  <si>
    <t>Piperore,P341P122,ES,46973,35777,Panamá</t>
  </si>
  <si>
    <t>Rupagu,P676P876,MA,46237,49148,Austrália</t>
  </si>
  <si>
    <t>Mutede,H449P926,MA,46994,108473,Espanha</t>
  </si>
  <si>
    <t>Comoti,H974P559,MA,46096,23284,Panamá</t>
  </si>
  <si>
    <t>Pacepo,P786P111,MG,46254,70341,Espanha</t>
  </si>
  <si>
    <t>Rarigu,P196H979,MA,45497,90042,Panamá</t>
  </si>
  <si>
    <t>Ruletorupi,H931H964,MA,45763,37273,Espanha</t>
  </si>
  <si>
    <t>Rudiceci,H639H983,MA,45881,36947,Holanda</t>
  </si>
  <si>
    <t>Panapuce,H823H576,ES,45926,88333,Panamá</t>
  </si>
  <si>
    <t>Vulepe,H552P426,RJ,47297,87788,Panamá</t>
  </si>
  <si>
    <t>Gelere,P953H968,AL,45819,60982,Holanda</t>
  </si>
  <si>
    <t>Tocada,P369P298,GO,46722,77469,Austrália</t>
  </si>
  <si>
    <t>Rafelo,P993P712,AL,45890,98272,Panamá</t>
  </si>
  <si>
    <t>Paviditupo,P264H952,SP,46621,25997,Holanda</t>
  </si>
  <si>
    <t>Vipoteturu,H412H268,SP,46036,114228,Austrália</t>
  </si>
  <si>
    <t>Redidurogo,P998H789,SP,46256,101915,Holanda</t>
  </si>
  <si>
    <t>Falivoco,P915P594,SP,45721,33306,Panamá</t>
  </si>
  <si>
    <t>Gocura,P387P985,MG,47532,105466,Holanda</t>
  </si>
  <si>
    <t>Modupode,H874P213,RJ,47809,39341,Espanha</t>
  </si>
  <si>
    <t>Temidi,P498P933,GO,47712,43929,Espanha</t>
  </si>
  <si>
    <t>Rudavoda,H964P645,GO,45908,81415,Austrália</t>
  </si>
  <si>
    <t>Depecetatu,P439H825,AL,47435,39692,Austrália</t>
  </si>
  <si>
    <t>Mupavicu,H294P857,RJ,47485,65769,Panamá</t>
  </si>
  <si>
    <t>Cirigo,P458H421,MG,47163,46428,Panamá</t>
  </si>
  <si>
    <t>Vucitace,P151P983,ES,46233,86518,Holanda</t>
  </si>
  <si>
    <t>Licopo,H345P239,GO,47410,110861,Austrália</t>
  </si>
  <si>
    <t>Pamedorupu,H479H476,MG,45582,37853,Panamá</t>
  </si>
  <si>
    <t>Tecaripi,P816P947,MG,46801,114488,Espanha</t>
  </si>
  <si>
    <t>Curatiri,H311H344,MA,45666,89241,Panamá</t>
  </si>
  <si>
    <t>Pipiromi,P655P211,MA,46656,105334,Panamá</t>
  </si>
  <si>
    <t>Notadi,P646P824,RJ,45565,82234,Espanha</t>
  </si>
  <si>
    <t>Rerifora,P229H271,SP,45458,30991,Austrália</t>
  </si>
  <si>
    <t>Patuputupe,P521P968,SP,45541,56433,Panamá</t>
  </si>
  <si>
    <t>Gerepiripo,P521H651,MA,45804,66602,Panamá</t>
  </si>
  <si>
    <t>Fivepute,P937H648,SP,45940,111793,Holanda</t>
  </si>
  <si>
    <t>Vicupupa,H369H177,ES,47790,41359,Panamá</t>
  </si>
  <si>
    <t>Pupegone,P354H288,MG,47113,73277,Holanda</t>
  </si>
  <si>
    <t>Teregi,H371P465,AL,47699,64347,Panamá</t>
  </si>
  <si>
    <t>Tarapavo,H898H659,RJ,45787,95745,Espanha</t>
  </si>
  <si>
    <t>Dafetopete,H213P173,SP,46725,46433,Panamá</t>
  </si>
  <si>
    <t>Ridovita,P568P718,AL,45666,54320,Espanha</t>
  </si>
  <si>
    <t>Natutufote,P141P554,GO,46927,83282,Espanha</t>
  </si>
  <si>
    <t>Ditodu,P139P865,MA,47678,101864,Panamá</t>
  </si>
  <si>
    <t>Purepepi,P573P269,GO,45586,27636,Holanda</t>
  </si>
  <si>
    <t>Vonuvuce,H351H229,ES,46161,102710,Espanha</t>
  </si>
  <si>
    <t>Norurali,P991P641,GO,47758,39071,Holanda</t>
  </si>
  <si>
    <t>Fagepedu,P262H353,SP,46749,90763,Holanda</t>
  </si>
  <si>
    <t>Dufimuvoti,H733H875,AL,45991,90638,Panamá</t>
  </si>
  <si>
    <t>Pepileru,H847P629,MG,47482,114834,Espanha</t>
  </si>
  <si>
    <t>Mapotifuma,P326H353,MG,46267,77837,Espanha</t>
  </si>
  <si>
    <t>Muducifi,P639H183,ES,46157,70226,Panamá</t>
  </si>
  <si>
    <t>Garurapive,H415H984,ES,46351,107119,Holanda</t>
  </si>
  <si>
    <t>Tepudo,P724H737,RJ,46423,53993,Holanda</t>
  </si>
  <si>
    <t>Dacoda,H831P148,SP,47266,102602,Panamá</t>
  </si>
  <si>
    <t>Dicerupi,P934P231,MG,45700,76212,Espanha</t>
  </si>
  <si>
    <t>Virici,H548P783,RJ,46288,36051,Holanda</t>
  </si>
  <si>
    <t>Napetovimu,P875H628,SP,45723,24667,Panamá</t>
  </si>
  <si>
    <t>Cofogetato,P754H458,AL,47724,64099,Holanda</t>
  </si>
  <si>
    <t>Paninepoto,P682P314,AL,47140,63730,Panamá</t>
  </si>
  <si>
    <t>Miporiti,H954P638,ES,46768,79724,Espanha</t>
  </si>
  <si>
    <t>Pepepotori,H894H912,MG,46648,29174,Espanha</t>
  </si>
  <si>
    <t>Muvogi,H686P199,MG,47541,44605,Panamá</t>
  </si>
  <si>
    <t>Pulifeci,P466H834,MA,45564,27134,Austrália</t>
  </si>
  <si>
    <t>Timimepema,P917P876,ES,45946,48402,Holanda</t>
  </si>
  <si>
    <t>Gatati,P982H262,ES,47439,84885,Holanda</t>
  </si>
  <si>
    <t>Fitavapiru,P165H127,MG,46501,111247,Austrália</t>
  </si>
  <si>
    <t>Lecita,P636P257,GO,46830,63555,Panamá</t>
  </si>
  <si>
    <t>Lefupeturo,H597P272,MG,46016,77143,Panamá</t>
  </si>
  <si>
    <t>Fanadaticu,P447P415,AL,47007,41331,Panamá</t>
  </si>
  <si>
    <t>Ritapucu,H587H188,SP,46142,70751,Austrália</t>
  </si>
  <si>
    <t>Rovamuto,P496P617,RJ,47121,24123,Holanda</t>
  </si>
  <si>
    <t>Dunape,H143H222,AL,46986,89673,Espanha</t>
  </si>
  <si>
    <t>Gidenope,P152P311,ES,46407,34185,Espanha</t>
  </si>
  <si>
    <t>Lunetotica,H266H778,SP,47488,111312,Espanha</t>
  </si>
  <si>
    <t>Dovetumofi,P976P355,MA,46405,108659,Austrália</t>
  </si>
  <si>
    <t>Liretugina,P996P462,MG,46444,106835,Espanha</t>
  </si>
  <si>
    <t>Fotenofome,P877P834,AL,47078,26234,Espanha</t>
  </si>
  <si>
    <t>Lalegoru,H143P894,MA,46824,34531,Austrália</t>
  </si>
  <si>
    <t>Dumeromo,P788H492,ES,45757,79334,Holanda</t>
  </si>
  <si>
    <t>Purupona,H473H163,MA,47611,49459,Holanda</t>
  </si>
  <si>
    <t>Nalecaru,P689P583,RJ,46783,84404,Austrália</t>
  </si>
  <si>
    <t>Torifoniru,H731H373,MG,47504,101909,Holanda</t>
  </si>
  <si>
    <t>Pemeca,H171P269,SP,46659,64657,Panamá</t>
  </si>
  <si>
    <t>Luleru,H747H688,AL,45837,79774,Panamá</t>
  </si>
  <si>
    <t>Putedo,P535H661,RJ,46655,60877,Panamá</t>
  </si>
  <si>
    <t>Teludife,H721P935,MG,47819,80868,Panamá</t>
  </si>
  <si>
    <t>Dovuve,H931H162,MA,46770,113448,Holanda</t>
  </si>
  <si>
    <t>Rifipileve,P654P282,RJ,45546,48483,Holanda</t>
  </si>
  <si>
    <t>Retirufo,P971P553,SP,47161,59016,Holanda</t>
  </si>
  <si>
    <t>Nalirarola,P144H353,AL,47326,95262,Espanha</t>
  </si>
  <si>
    <t>Tetuto,P744P148,ES,45806,58043,Panamá</t>
  </si>
  <si>
    <t>Pemero,H973P866,ES,45942,21395,Austrália</t>
  </si>
  <si>
    <t>Pipepo,P272P918,ES,47147,104825,Panamá</t>
  </si>
  <si>
    <t>Mocupomugu,P993H465,RJ,46368,92068,Holanda</t>
  </si>
  <si>
    <t>Pitoru,P525P882,MA,47637,46702,Espanha</t>
  </si>
  <si>
    <t>Pageco,P442H931,GO,45470,60070,Austrália</t>
  </si>
  <si>
    <t>Pelepepi,H794H875,MG,45870,99918,Panamá</t>
  </si>
  <si>
    <t>Cefuci,P914P585,AL,47122,34180,Austrália</t>
  </si>
  <si>
    <t>Nudimufori,P484H561,MA,46018,78344,Panamá</t>
  </si>
  <si>
    <t>Foropi,P246P553,GO,46270,20970,Austrália</t>
  </si>
  <si>
    <t>Tivepiroco,P135H369,SP,45695,77232,Espanha</t>
  </si>
  <si>
    <t>Vimegotadu,H873P119,MG,45815,111415,Espanha</t>
  </si>
  <si>
    <t>Pinufuru,H411H829,GO,46179,119087,Panamá</t>
  </si>
  <si>
    <t>Puvuroli,H843H273,AL,46213,72532,Panamá</t>
  </si>
  <si>
    <t>Pepitapa,P678H498,RJ,46534,77225,Holanda</t>
  </si>
  <si>
    <t>Popetu,H566P687,ES,46852,68478,Espanha</t>
  </si>
  <si>
    <t>Pucupa,H241H159,SP,45999,67129,Panamá</t>
  </si>
  <si>
    <t>Cimudalipi,H893P286,SP,47600,106388,Panamá</t>
  </si>
  <si>
    <t>Lorapelevo,P829P357,ES,47547,67047,Panamá</t>
  </si>
  <si>
    <t>Loteto,H139P161,GO,47124,92564,Panamá</t>
  </si>
  <si>
    <t>Tafecaguto,P677P457,RJ,46381,65994,Holanda</t>
  </si>
  <si>
    <t>Mimotu,H386P757,SP,47390,72258,Austrália</t>
  </si>
  <si>
    <t>Focigu,H959H643,AL,46269,89260,Espanha</t>
  </si>
  <si>
    <t>Milatipa,P969P983,GO,47643,60810,Espanha</t>
  </si>
  <si>
    <t>Pogodipoma,H933P916,AL,46494,59199,Austrália</t>
  </si>
  <si>
    <t>Pivugodutu,H953H947,ES,46860,37923,Espanha</t>
  </si>
  <si>
    <t>Nuritolepo,H864H312,RJ,46986,47579,Espanha</t>
  </si>
  <si>
    <t>Volota,H233P313,MG,46165,70355,Espanha</t>
  </si>
  <si>
    <t>Ditipefade,H299H486,MA,47019,113123,Espanha</t>
  </si>
  <si>
    <t>Pipetegevu,H475H588,RJ,45662,25481,Holanda</t>
  </si>
  <si>
    <t>Vefeteto,H239H474,SP,45617,26212,Holanda</t>
  </si>
  <si>
    <t>Fidigutici,P831P155,MA,45750,100247,Espanha</t>
  </si>
  <si>
    <t>Varifitimi,H542P473,MA,46790,38596,Espanha</t>
  </si>
  <si>
    <t>Radulilo,P112H492,MA,46121,20794,Panamá</t>
  </si>
  <si>
    <t>Gomopu,P524P346,GO,47076,23065,Espanha</t>
  </si>
  <si>
    <t>Dopagapu,H683H225,SP,47171,85663,Panamá</t>
  </si>
  <si>
    <t>Memupope,P215H152,MG,46711,102773,Holanda</t>
  </si>
  <si>
    <t>Gopepope,P484P612,MA,47384,77471,Panamá</t>
  </si>
  <si>
    <t>Ruteme,P253P579,ES,46007,112783,Holanda</t>
  </si>
  <si>
    <t>Rumetofo,H744P271,SP,45643,93859,Austrália</t>
  </si>
  <si>
    <t>Pifalumudi,P212P883,SP,45843,107846,Espanha</t>
  </si>
  <si>
    <t>Rifitu,H787P923,RJ,45654,66322,Austrália</t>
  </si>
  <si>
    <t>Vidipu,H298P268,GO,46770,119088,Austrália</t>
  </si>
  <si>
    <t>Vomari,P157H825,AL,46836,24388,Holanda</t>
  </si>
  <si>
    <t>Dafapimuro,H289H557,SP,46327,37489,Panamá</t>
  </si>
  <si>
    <t>Depaloda,H964H355,MA,46408,108683,Holanda</t>
  </si>
  <si>
    <t>Veteri,P558H147,MA,46558,34868,Austrália</t>
  </si>
  <si>
    <t>Pecopanu,P171P465,SP,46490,34858,Holanda</t>
  </si>
  <si>
    <t>Nacilipari,H135P215,RJ,45979,59685,Holanda</t>
  </si>
  <si>
    <t>Piratuno,H961P172,RJ,47104,93912,Austrália</t>
  </si>
  <si>
    <t>Tuvomatifi,P263P215,RJ,46633,56743,Austrália</t>
  </si>
  <si>
    <t>Revometifu,H176P483,MG,46150,90616,Austrália</t>
  </si>
  <si>
    <t>Pitocupo,H793H261,MA,46454,84815,Austrália</t>
  </si>
  <si>
    <t>Picegadilu,H923H993,MG,45597,64094,Holanda</t>
  </si>
  <si>
    <t>Levipevepe,P715H811,SP,45779,56221,Austrália</t>
  </si>
  <si>
    <t>Depacefu,P131H625,MG,46063,50813,Espanha</t>
  </si>
  <si>
    <t>Vanulipufi,P822P332,RJ,45999,79971,Austrália</t>
  </si>
  <si>
    <t>Fenagucu,H226H819,SP,45683,41468,Espanha</t>
  </si>
  <si>
    <t>Ledudecu,P513H761,ES,45621,99153,Espanha</t>
  </si>
  <si>
    <t>Tetemi,P764P745,ES,47240,26619,Austrália</t>
  </si>
  <si>
    <t>Maguverota,P515H443,SP,46056,28970,Holanda</t>
  </si>
  <si>
    <t>Dopatigu,H781H772,RJ,46139,116239,Espanha</t>
  </si>
  <si>
    <t>Popanapi,P692H753,MA,47164,58333,Austrália</t>
  </si>
  <si>
    <t>Volegu,P435H541,ES,46953,76557,Holanda</t>
  </si>
  <si>
    <t>Gocale,P572H758,MG,47700,71081,Panamá</t>
  </si>
  <si>
    <t>Necuma,P199H414,ES,46984,92131,Holanda</t>
  </si>
  <si>
    <t>Dupamilina,H438H219,RJ,45766,70155,Panamá</t>
  </si>
  <si>
    <t>Lidopotedo,P734P263,SP,47239,79684,Espanha</t>
  </si>
  <si>
    <t>Cavato,P834H148,MA,46096,63116,Austrália</t>
  </si>
  <si>
    <t>Mararacoma,P652P532,SP,45968,67324,Panamá</t>
  </si>
  <si>
    <t>Citipu,P897H296,RJ,45559,81040,Panamá</t>
  </si>
  <si>
    <t>Forepu,H243H153,GO,47500,75219,Panamá</t>
  </si>
  <si>
    <t>Galarilo,H193H665,ES,47042,114437,Panamá</t>
  </si>
  <si>
    <t>Vitafa,H818H797,MG,47319,20421,Espanha</t>
  </si>
  <si>
    <t>Vufumano,P375P217,SP,47615,68479,Espanha</t>
  </si>
  <si>
    <t>Vetere,P849H871,MA,46252,72330,Espanha</t>
  </si>
  <si>
    <t>Girupupelo,P861P315,ES,46057,44209,Panamá</t>
  </si>
  <si>
    <t>Topevoca,P157H413,RJ,45870,76085,Panamá</t>
  </si>
  <si>
    <t>Pedeca,P114P424,MG,47495,20585,Panamá</t>
  </si>
  <si>
    <t>Rivomopovo,P816H162,RJ,46459,95703,Panamá</t>
  </si>
  <si>
    <t>Fetone,P979H868,ES,45899,60435,Panamá</t>
  </si>
  <si>
    <t>Mavupegula,H171H533,MA,46933,40971,Holanda</t>
  </si>
  <si>
    <t>Napava,H746P572,GO,45685,68020,Panamá</t>
  </si>
  <si>
    <t>Ranuvoru,P838P999,SP,46852,117208,Holanda</t>
  </si>
  <si>
    <t>Pipigufipa,P595P183,GO,45824,102178,Panamá</t>
  </si>
  <si>
    <t>Retotamita,H793H564,RJ,46358,106292,Holanda</t>
  </si>
  <si>
    <t>Leceta,H663P962,GO,47119,117051,Panamá</t>
  </si>
  <si>
    <t>Marutu,P543H694,GO,45898,113147,Austrália</t>
  </si>
  <si>
    <t>Vorava,H475H829,MA,46955,93966,Panamá</t>
  </si>
  <si>
    <t>Pitofotopo,P564P342,ES,45692,37474,Panamá</t>
  </si>
  <si>
    <t>Talupiriva,P734P414,RJ,47563,100008,Panamá</t>
  </si>
  <si>
    <t>Fugecoco,H486P462,MA,46826,66213,Holanda</t>
  </si>
  <si>
    <t>Famapetugo,P913H436,ES,47459,80817,Austrália</t>
  </si>
  <si>
    <t>Mapipu,H731P723,AL,47255,89253,Holanda</t>
  </si>
  <si>
    <t>Gepeva,H892P295,MG,45727,41094,Espanha</t>
  </si>
  <si>
    <t>Minino,H823H157,AL,46949,93242,Espanha</t>
  </si>
  <si>
    <t>Docape,P983P624,SP,47342,86772,Austrália</t>
  </si>
  <si>
    <t>Mutito,P622H447,AL,45710,66015,Panamá</t>
  </si>
  <si>
    <t>Napano,H363P985,MG,46233,75939,Espanha</t>
  </si>
  <si>
    <t>Rugepoteni,H622P377,MG,46571,107888,Panamá</t>
  </si>
  <si>
    <t>Ficopi,P983P623,GO,46548,38404,Espanha</t>
  </si>
  <si>
    <t>Tomelefo,H829P415,SP,46635,68631,Espanha</t>
  </si>
  <si>
    <t>Gilirepena,P922H591,RJ,47544,114363,Espanha</t>
  </si>
  <si>
    <t>Madatane,H556H628,RJ,46690,22800,Panamá</t>
  </si>
  <si>
    <t>Pafuveda,P344P352,MG,46369,86266,Espanha</t>
  </si>
  <si>
    <t>Nupigatepu,P232P518,AL,46583,95658,Austrália</t>
  </si>
  <si>
    <t>Tunivipuni,H831P729,ES,47566,46569,Espanha</t>
  </si>
  <si>
    <t>Livovipoda,P849H415,MA,47078,20223,Austrália</t>
  </si>
  <si>
    <t>Vetoci,P577H891,RJ,46650,42869,Holanda</t>
  </si>
  <si>
    <t>Perorigapi,P477H497,RJ,45739,118675,Espanha</t>
  </si>
  <si>
    <t>Ronapopilu,H833P265,AL,47435,102065,Panamá</t>
  </si>
  <si>
    <t>Gimametu,P746P148,AL,46374,52874,Espanha</t>
  </si>
  <si>
    <t>Tareva,H491P115,SP,47431,63442,Holanda</t>
  </si>
  <si>
    <t>Tagutogi,P964P741,GO,47475,34298,Austrália</t>
  </si>
  <si>
    <t>Ropapa,H261P913,GO,46323,55533,Espanha</t>
  </si>
  <si>
    <t>Cupuro,H555H872,GO,47293,43446,Holanda</t>
  </si>
  <si>
    <t>Mapepopetu,P541H695,SP,45713,108943,Austrália</t>
  </si>
  <si>
    <t>Datupida,H328H638,SP,46505,103834,Espanha</t>
  </si>
  <si>
    <t>Dadifiru,H138H218,SP,47578,97505,Espanha</t>
  </si>
  <si>
    <t>Tovomopene,P465H764,RJ,46585,101897,Austrália</t>
  </si>
  <si>
    <t>Tularufapi,P961H568,MA,47250,33256,Panamá</t>
  </si>
  <si>
    <t>Vapacimela,H448P189,RJ,46429,112238,Holanda</t>
  </si>
  <si>
    <t>Vaficinu,H849P841,RJ,46797,43181,Holanda</t>
  </si>
  <si>
    <t>Nerutura,H866P428,AL,46501,46427,Espanha</t>
  </si>
  <si>
    <t>Potudeni,H784H123,RJ,46780,108871,Austrália</t>
  </si>
  <si>
    <t>Guranavite,P837P592,GO,45461,82625,Holanda</t>
  </si>
  <si>
    <t>Firapecu,P599H157,SP,47615,102415,Espanha</t>
  </si>
  <si>
    <t>Dupopafe,P937H452,GO,47642,117846,Panamá</t>
  </si>
  <si>
    <t>Papilera,P655P386,AL,46781,62334,Panamá</t>
  </si>
  <si>
    <t>Leropo,H227H717,AL,46710,104328,Panamá</t>
  </si>
  <si>
    <t>Topinevelu,P356H883,ES,46356,68113,Austrália</t>
  </si>
  <si>
    <t>Rimadupive,P555P438,ES,47026,110245,Austrália</t>
  </si>
  <si>
    <t>Lopevodava,H359H732,MA,47403,101730,Espanha</t>
  </si>
  <si>
    <t>Vupupi,H323P486,AL,47072,100906,Austrália</t>
  </si>
  <si>
    <t>Pofagega,P987H535,MA,45796,36537,Austrália</t>
  </si>
  <si>
    <t>Fofarope,H996P892,ES,45971,73619,Austrália</t>
  </si>
  <si>
    <t>Ropugugafo,H471H644,GO,45600,65887,Panamá</t>
  </si>
  <si>
    <t>Cidatolupi,P561H622,ES,45430,51114,Panamá</t>
  </si>
  <si>
    <t>Gotipomute,P692P356,MG,47706,39208,Austrália</t>
  </si>
  <si>
    <t>Puturilaci,H648P638,MG,45685,62637,Panamá</t>
  </si>
  <si>
    <t>Nadeguteca,H469H479,AL,47091,102201,Espanha</t>
  </si>
  <si>
    <t>Moralupate,H571H567,SP,47465,114545,Holanda</t>
  </si>
  <si>
    <t>Tupero,P532H684,MA,45758,117306,Panamá</t>
  </si>
  <si>
    <t>Modapapole,H449P211,AL,46775,52400,Espanha</t>
  </si>
  <si>
    <t>Tulecapu,H986H959,AL,47356,97887,Austrália</t>
  </si>
  <si>
    <t>Nanomanu,H153H187,MA,47279,62621,Austrália</t>
  </si>
  <si>
    <t>Mutivucira,H922P168,ES,46677,81467,Austrália</t>
  </si>
  <si>
    <t>Ramifavedu,P456H529,SP,47672,23602,Espanha</t>
  </si>
  <si>
    <t>Nuruma,H713P189,SP,45554,77798,Austrália</t>
  </si>
  <si>
    <t>Focidilamo,P757H786,GO,46676,92542,Panamá</t>
  </si>
  <si>
    <t>Tanulu,H486P684,AL,45799,99727,Espanha</t>
  </si>
  <si>
    <t>Fotacemovo,P899P662,MG,45540,33493,Holanda</t>
  </si>
  <si>
    <t>Renefe,H171H538,SP,45905,64063,Espanha</t>
  </si>
  <si>
    <t>Dadepumolu,H336H358,GO,46202,47399,Panamá</t>
  </si>
  <si>
    <t>Porofe,H282H737,RJ,47595,41411,Austrália</t>
  </si>
  <si>
    <t>Ripipavi,H822P982,ES,46229,62356,Panamá</t>
  </si>
  <si>
    <t>Nagatute,P297H296,GO,45653,114100,Austrália</t>
  </si>
  <si>
    <t>Pufepula,P233H844,MG,47787,49506,Holanda</t>
  </si>
  <si>
    <t>Doluperipu,P475H868,ES,45849,70966,Espanha</t>
  </si>
  <si>
    <t>Tapiniro,P674P773,AL,47617,76653,Espanha</t>
  </si>
  <si>
    <t>Vonepa,P341H534,AL,46460,117858,Espanha</t>
  </si>
  <si>
    <t>Tanipo,P619H657,MG,47421,83968,Panamá</t>
  </si>
  <si>
    <t>Tunonurepo,P987H629,MA,46333,56319,Panamá</t>
  </si>
  <si>
    <t>Fepapiteci,P439H526,ES,47741,83636,Holanda</t>
  </si>
  <si>
    <t>Galunapu,H355H819,AL,47700,39451,Holanda</t>
  </si>
  <si>
    <t>Fulolu,P773H244,SP,46488,115961,Holanda</t>
  </si>
  <si>
    <t>Novopolula,P227H224,GO,47784,103745,Holanda</t>
  </si>
  <si>
    <t>Turalomepu,H976H576,AL,45698,89066,Panamá</t>
  </si>
  <si>
    <t>Marupi,P854P645,ES,45887,104427,Holanda</t>
  </si>
  <si>
    <t>Raruco,P323H956,MG,47671,77510,Espanha</t>
  </si>
  <si>
    <t>Cipomo,H224P229,GO,47694,79192,Austrália</t>
  </si>
  <si>
    <t>Linepopare,H726H337,MG,45791,59367,Espanha</t>
  </si>
  <si>
    <t>Luronufo,H646H144,ES,47284,67969,Austrália</t>
  </si>
  <si>
    <t>Culipelepu,H547P173,AL,45596,48137,Espanha</t>
  </si>
  <si>
    <t>Capugote,H367P627,RJ,47627,97813,Espanha</t>
  </si>
  <si>
    <t>Porevegota,H329P817,SP,45607,116457,Holanda</t>
  </si>
  <si>
    <t>Palone,H466P736,ES,46066,96120,Panamá</t>
  </si>
  <si>
    <t>Volitudope,H435P645,SP,45863,85920,Espanha</t>
  </si>
  <si>
    <t>Pipefofala,P863H331,SP,47625,93768,Holanda</t>
  </si>
  <si>
    <t>Tapecotani,H627P753,GO,47387,94828,Austrália</t>
  </si>
  <si>
    <t>Govodata,H183H659,MG,47685,114936,Panamá</t>
  </si>
  <si>
    <t>Tatocoti,H541P762,AL,45864,38004,Austrália</t>
  </si>
  <si>
    <t>Manonerepo,H363H285,AL,47744,89178,Austrália</t>
  </si>
  <si>
    <t>Pirove,H323P851,ES,45527,52601,Panamá</t>
  </si>
  <si>
    <t>Vopiponepa,H236P567,ES,46590,53479,Austrália</t>
  </si>
  <si>
    <t>Riludava,H187P622,ES,47158,27025,Panamá</t>
  </si>
  <si>
    <t>Nodopela,H842H685,MA,46198,83965,Austrália</t>
  </si>
  <si>
    <t>Ruvipi,H864H998,RJ,47483,64996,Holanda</t>
  </si>
  <si>
    <t>Pilepuro,H233H781,RJ,47250,20763,Panamá</t>
  </si>
  <si>
    <t>Molopimu,H327P753,MA,45974,26978,Austrália</t>
  </si>
  <si>
    <t>Momitige,H251P447,SP,46174,31091,Austrália</t>
  </si>
  <si>
    <t>Pecicolovi,P181P198,MA,46874,103915,Austrália</t>
  </si>
  <si>
    <t>Veralu,P149P833,GO,46165,78997,Holanda</t>
  </si>
  <si>
    <t>Tafata,P355P544,SP,46959,48663,Espanha</t>
  </si>
  <si>
    <t>Fopure,P598H665,SP,47015,117108,Austrália</t>
  </si>
  <si>
    <t>Paniduti,H797P813,MA,46362,109383,Espanha</t>
  </si>
  <si>
    <t>Tepeta,H638P635,GO,47811,88297,Holanda</t>
  </si>
  <si>
    <t>Nerupapa,H533P471,MA,47376,31422,Espanha</t>
  </si>
  <si>
    <t>Gigoro,H722P421,SP,46152,81591,Austrália</t>
  </si>
  <si>
    <t>Toticu,P929P696,AL,47227,111437,Holanda</t>
  </si>
  <si>
    <t>Vifaduvire,P459P327,RJ,47131,85080,Holanda</t>
  </si>
  <si>
    <t>Lafilotu,H731P786,AL,46184,112002,Austrália</t>
  </si>
  <si>
    <t>Ferope,H399P696,MA,45643,34072,Austrália</t>
  </si>
  <si>
    <t>Meludetati,P645P764,AL,47765,42309,Panamá</t>
  </si>
  <si>
    <t>Goganaca,P731P581,MG,46291,101870,Austrália</t>
  </si>
  <si>
    <t>Palucipu,P762P889,MG,47748,26308,Holanda</t>
  </si>
  <si>
    <t>Gepite,H532P648,GO,45696,107484,Austrália</t>
  </si>
  <si>
    <t>Tadopa,H324P816,MG,46604,75786,Holanda</t>
  </si>
  <si>
    <t>Pudapigo,P368H496,GO,46335,68289,Espanha</t>
  </si>
  <si>
    <t>Piranupu,P981H185,ES,47477,55280,Austrália</t>
  </si>
  <si>
    <t>Datoti,H737P394,RJ,47230,99936,Austrália</t>
  </si>
  <si>
    <t>Papale,P295P623,MA,46618,95900,Austrália</t>
  </si>
  <si>
    <t>Tirenedu,H623H253,SP,46183,80153,Austrália</t>
  </si>
  <si>
    <t>Rugidu,H753H124,MG,45731,103761,Austrália</t>
  </si>
  <si>
    <t>Lavute,H261P285,MG,45604,100953,Holanda</t>
  </si>
  <si>
    <t>Tirapo,H397H882,GO,47208,80575,Austrália</t>
  </si>
  <si>
    <t>Mafopolure,H535H586,GO,45649,116644,Holanda</t>
  </si>
  <si>
    <t>Geleciri,H161H485,MA,45841,82620,Espanha</t>
  </si>
  <si>
    <t>Rinipo,H261P693,MA,45973,96082,Panamá</t>
  </si>
  <si>
    <t>Tatigu,H833H489,GO,46588,101539,Espanha</t>
  </si>
  <si>
    <t>Topatopu,H716P672,MG,46954,73005,Austrália</t>
  </si>
  <si>
    <t>Muludo,P556H428,MA,47051,44909,Panamá</t>
  </si>
  <si>
    <t>Ceduvetima,P229P732,AL,47018,104604,Austrália</t>
  </si>
  <si>
    <t>Paruceme,P384P944,AL,45843,73895,Panamá</t>
  </si>
  <si>
    <t>Tipafa,P469P428,RJ,47476,34974,Holanda</t>
  </si>
  <si>
    <t>Veluporeci,P917P849,ES,46833,108960,Panamá</t>
  </si>
  <si>
    <t>Lopuretite,H471P737,MG,45935,29972,Espanha</t>
  </si>
  <si>
    <t>Coloque na célula J65 uma lista suspensa com os possíveis estados de Origem e na céula K65 uma lista suspensa com os possíveis valores de Destino. Em seguida, construa na célula L65 uma fórmula que calcule o total do custo de produção dos produtos que tem origem E destino iguais as células J65 e K65 respectivamente. Assim, se na célula J65 estiver GO e na K65 Holanda, o valor exibido na célula L65 deve ser igual ao total do custo de produção de todos os produtos de origem em GO e destino Holanda.</t>
  </si>
  <si>
    <t>S1</t>
  </si>
  <si>
    <t>S2</t>
  </si>
  <si>
    <t>S3</t>
  </si>
  <si>
    <t>S4</t>
  </si>
  <si>
    <t>Crédito</t>
  </si>
  <si>
    <t>Receitas</t>
  </si>
  <si>
    <t>Trabalho 1</t>
  </si>
  <si>
    <t>Trabalho 2</t>
  </si>
  <si>
    <t>Despesas</t>
  </si>
  <si>
    <t>Transporte público</t>
  </si>
  <si>
    <t>Uber</t>
  </si>
  <si>
    <t/>
  </si>
  <si>
    <t>Carro</t>
  </si>
  <si>
    <t>Investimentos</t>
  </si>
  <si>
    <t>Presentes</t>
  </si>
  <si>
    <t>Subsistência e Saúde</t>
  </si>
  <si>
    <t>Alimentação Fora</t>
  </si>
  <si>
    <t>Lazer</t>
  </si>
  <si>
    <t>Casa</t>
  </si>
  <si>
    <t>Apto</t>
  </si>
  <si>
    <t>Outros</t>
  </si>
  <si>
    <t>Subtotais</t>
  </si>
  <si>
    <t>Saldos</t>
  </si>
  <si>
    <t>Na semana</t>
  </si>
  <si>
    <t>Acumulado</t>
  </si>
  <si>
    <t>Preencha as linhas 22 e 23 da planilha Controle Financeiro com o somatório de receitas e despesas por semana. Depois preencha a linha 25 com o saldo da semana (receita - despesas) e a linha 26 com o saldo acumulado (saldo acumulado da semana = saldo acumulado da semana anterior + receitas da semana - despesas da semana)</t>
  </si>
  <si>
    <t>Preencha o resumo abaixo com o somatório de despesas mensais de 2018 até 2023. É necessário desenvolver uma única fórmula que poderá ser arrastada para baixo e preencher todos os meses.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</si>
  <si>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</si>
  <si>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</si>
  <si>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</si>
  <si>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</si>
  <si>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</si>
  <si>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</si>
  <si>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</si>
  <si>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</si>
  <si>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</si>
  <si>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</si>
  <si>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</si>
  <si>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</si>
  <si>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Nesse arquivo você encontra 30 exercícios baseados em situações do dia a dia de trabalho e em questões de processos seletivos. Esses exercícios abragem os seguintes módulos do Excel Impressionador:</t>
  </si>
  <si>
    <t>Data</t>
  </si>
  <si>
    <t>Funcionário</t>
  </si>
  <si>
    <t>Produto</t>
  </si>
  <si>
    <t>Marca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</si>
  <si>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</si>
  <si>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</si>
  <si>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</si>
  <si>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</si>
  <si>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</si>
  <si>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</si>
  <si>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</si>
  <si>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</si>
  <si>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</si>
  <si>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</si>
  <si>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</si>
  <si>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</si>
  <si>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</si>
  <si>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</si>
  <si>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</si>
  <si>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</si>
  <si>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</si>
  <si>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</si>
  <si>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</si>
  <si>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</si>
  <si>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</si>
  <si>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</si>
  <si>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</si>
  <si>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</si>
  <si>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</si>
  <si>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</si>
  <si>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</si>
  <si>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</si>
  <si>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</si>
  <si>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</si>
  <si>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</si>
  <si>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</si>
  <si>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</si>
  <si>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</si>
  <si>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</si>
  <si>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</si>
  <si>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</si>
  <si>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</si>
  <si>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</si>
  <si>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</si>
  <si>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</si>
  <si>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</si>
  <si>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</si>
  <si>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</si>
  <si>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</si>
  <si>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</si>
  <si>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</si>
  <si>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</si>
  <si>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</si>
  <si>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</si>
  <si>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</si>
  <si>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</si>
  <si>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</si>
  <si>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</si>
  <si>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</si>
  <si>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</si>
  <si>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</si>
  <si>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</si>
  <si>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</si>
  <si>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</si>
  <si>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</si>
  <si>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</si>
  <si>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</si>
  <si>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</si>
  <si>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</si>
  <si>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</si>
  <si>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</si>
  <si>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</si>
  <si>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</si>
  <si>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</si>
  <si>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</si>
  <si>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</si>
  <si>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</si>
  <si>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</si>
  <si>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</si>
  <si>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</si>
  <si>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</si>
  <si>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</si>
  <si>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</si>
  <si>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</si>
  <si>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</si>
  <si>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</si>
  <si>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</si>
  <si>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</si>
  <si>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</si>
  <si>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</si>
  <si>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</si>
  <si>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</si>
  <si>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</si>
  <si>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</si>
  <si>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</si>
  <si>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</si>
  <si>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</si>
  <si>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</si>
  <si>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</si>
  <si>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</si>
  <si>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</si>
  <si>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</si>
  <si>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</si>
  <si>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</si>
  <si>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</si>
  <si>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</si>
  <si>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</si>
  <si>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</si>
  <si>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</si>
  <si>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</si>
  <si>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</si>
  <si>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</si>
  <si>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</si>
  <si>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</si>
  <si>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</si>
  <si>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</si>
  <si>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</si>
  <si>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</si>
  <si>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</si>
  <si>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</si>
  <si>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</si>
  <si>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</si>
  <si>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</si>
  <si>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</si>
  <si>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</si>
  <si>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</si>
  <si>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</si>
  <si>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</si>
  <si>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</si>
  <si>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</si>
  <si>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</si>
  <si>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</si>
  <si>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</si>
  <si>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</si>
  <si>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</si>
  <si>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</si>
  <si>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</si>
  <si>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</si>
  <si>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</si>
  <si>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</si>
  <si>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</si>
  <si>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</si>
  <si>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</si>
  <si>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</si>
  <si>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</si>
  <si>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</si>
  <si>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</si>
  <si>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</si>
  <si>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</si>
  <si>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</si>
  <si>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</si>
  <si>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</si>
  <si>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</si>
  <si>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</si>
  <si>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</si>
  <si>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</si>
  <si>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</si>
  <si>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</si>
  <si>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</si>
  <si>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</si>
  <si>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</si>
  <si>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</si>
  <si>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</si>
  <si>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</si>
  <si>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</si>
  <si>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</si>
  <si>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</si>
  <si>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</si>
  <si>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</si>
  <si>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</si>
  <si>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</si>
  <si>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</si>
  <si>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</si>
  <si>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</si>
  <si>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</si>
  <si>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</si>
  <si>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</si>
  <si>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</si>
  <si>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</si>
  <si>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</si>
  <si>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</si>
  <si>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</si>
  <si>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</si>
  <si>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</si>
  <si>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</si>
  <si>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</si>
  <si>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</si>
  <si>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</si>
  <si>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</si>
  <si>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</si>
  <si>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</si>
  <si>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</si>
  <si>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</si>
  <si>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</si>
  <si>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</si>
  <si>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</si>
  <si>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</si>
  <si>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</si>
  <si>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</si>
  <si>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</si>
  <si>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</si>
  <si>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</si>
  <si>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</si>
  <si>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</si>
  <si>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</si>
  <si>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</si>
  <si>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</si>
  <si>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</si>
  <si>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</si>
  <si>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</si>
  <si>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</si>
  <si>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</si>
  <si>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</si>
  <si>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</si>
  <si>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</si>
  <si>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</si>
  <si>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</si>
  <si>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</si>
  <si>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</si>
  <si>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</si>
  <si>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</si>
  <si>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</si>
  <si>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</si>
  <si>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</si>
  <si>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</si>
  <si>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</si>
  <si>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</si>
  <si>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</si>
  <si>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</si>
  <si>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</si>
  <si>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</si>
  <si>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</si>
  <si>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</si>
  <si>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</si>
  <si>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</si>
  <si>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</si>
  <si>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</si>
  <si>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</si>
  <si>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</si>
  <si>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</si>
  <si>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</si>
  <si>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</si>
  <si>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</si>
  <si>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</si>
  <si>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</si>
  <si>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</si>
  <si>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</si>
  <si>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</si>
  <si>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</si>
  <si>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</si>
  <si>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</si>
  <si>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</si>
  <si>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</si>
  <si>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</si>
  <si>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</si>
  <si>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</si>
  <si>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</si>
  <si>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</si>
  <si>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</si>
  <si>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</si>
  <si>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</si>
  <si>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</si>
  <si>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</si>
  <si>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</si>
  <si>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</si>
  <si>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</si>
  <si>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</si>
  <si>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</si>
  <si>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</si>
  <si>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</si>
  <si>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</si>
  <si>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</si>
  <si>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</si>
  <si>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</si>
  <si>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</si>
  <si>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</si>
  <si>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</si>
  <si>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</si>
  <si>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</si>
  <si>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</si>
  <si>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</si>
  <si>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</si>
  <si>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</si>
  <si>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</si>
  <si>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</si>
  <si>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</si>
  <si>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</si>
  <si>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</si>
  <si>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</si>
  <si>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</si>
  <si>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</si>
  <si>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</si>
  <si>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</si>
  <si>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</si>
  <si>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</si>
  <si>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</si>
  <si>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</si>
  <si>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</si>
  <si>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</si>
  <si>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</si>
  <si>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</si>
  <si>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</si>
  <si>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</si>
  <si>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</si>
  <si>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</si>
  <si>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</si>
  <si>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</si>
  <si>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</si>
  <si>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</si>
  <si>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</si>
  <si>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</si>
  <si>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</si>
  <si>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</si>
  <si>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</si>
  <si>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</si>
  <si>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</si>
  <si>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</si>
  <si>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</si>
  <si>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</si>
  <si>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</si>
  <si>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</si>
  <si>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</si>
  <si>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</si>
  <si>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</si>
  <si>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</si>
  <si>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</si>
  <si>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</si>
  <si>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</si>
  <si>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</si>
  <si>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</si>
  <si>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</si>
  <si>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</si>
  <si>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</si>
  <si>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</si>
  <si>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</si>
  <si>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</si>
  <si>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</si>
  <si>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</si>
  <si>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</si>
  <si>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</si>
  <si>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</si>
  <si>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</si>
  <si>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</si>
  <si>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</si>
  <si>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</si>
  <si>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</si>
  <si>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</si>
  <si>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</si>
  <si>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</si>
  <si>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</si>
  <si>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</si>
  <si>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</si>
  <si>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</si>
  <si>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</si>
  <si>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</si>
  <si>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</si>
  <si>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</si>
  <si>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</si>
  <si>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</si>
  <si>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</si>
  <si>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</si>
  <si>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</si>
  <si>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</si>
  <si>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</si>
  <si>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</si>
  <si>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</si>
  <si>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</si>
  <si>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</si>
  <si>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</si>
  <si>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</si>
  <si>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</si>
  <si>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</si>
  <si>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</si>
  <si>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</si>
  <si>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</si>
  <si>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</si>
  <si>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</si>
  <si>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</si>
  <si>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</si>
  <si>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</si>
  <si>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</si>
  <si>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</si>
  <si>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</si>
  <si>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</si>
  <si>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</si>
  <si>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</si>
  <si>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</si>
  <si>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</si>
  <si>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</si>
  <si>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</si>
  <si>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</si>
  <si>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</si>
  <si>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</si>
  <si>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</si>
  <si>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</si>
  <si>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</si>
  <si>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</si>
  <si>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</si>
  <si>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</si>
  <si>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</si>
  <si>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</si>
  <si>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</si>
  <si>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</si>
  <si>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</si>
  <si>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</si>
  <si>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</si>
  <si>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</si>
  <si>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</si>
  <si>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</si>
  <si>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</si>
  <si>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</si>
  <si>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</si>
  <si>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</si>
  <si>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</si>
  <si>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</si>
  <si>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</si>
  <si>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</si>
  <si>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</si>
  <si>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</si>
  <si>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</si>
  <si>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</si>
  <si>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</si>
  <si>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</si>
  <si>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</si>
  <si>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</si>
  <si>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</si>
  <si>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</si>
  <si>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</si>
  <si>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</si>
  <si>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</si>
  <si>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</si>
  <si>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</si>
  <si>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</si>
  <si>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</si>
  <si>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</si>
  <si>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</si>
  <si>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</si>
  <si>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</si>
  <si>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</si>
  <si>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</si>
  <si>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</si>
  <si>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</si>
  <si>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</si>
  <si>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</si>
  <si>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</si>
  <si>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</si>
  <si>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</si>
  <si>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</si>
  <si>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</si>
  <si>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</si>
  <si>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</si>
  <si>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</si>
  <si>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</si>
  <si>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</si>
  <si>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</si>
  <si>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</si>
  <si>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</si>
  <si>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</si>
  <si>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</si>
  <si>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</si>
  <si>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</si>
  <si>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</si>
  <si>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</si>
  <si>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</si>
  <si>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</si>
  <si>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</si>
  <si>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</si>
  <si>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</si>
  <si>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</si>
  <si>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</si>
  <si>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</si>
  <si>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</si>
  <si>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</si>
  <si>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</si>
  <si>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</si>
  <si>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</si>
  <si>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</si>
  <si>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</si>
  <si>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</si>
  <si>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</si>
  <si>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</si>
  <si>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</si>
  <si>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</si>
  <si>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</si>
  <si>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</si>
  <si>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</si>
  <si>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</si>
  <si>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</si>
  <si>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</si>
  <si>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</si>
  <si>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</si>
  <si>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</si>
  <si>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</si>
  <si>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</si>
  <si>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</si>
  <si>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</si>
  <si>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</si>
  <si>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</si>
  <si>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</si>
  <si>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</si>
  <si>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</si>
  <si>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</si>
  <si>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</si>
  <si>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</si>
  <si>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</si>
  <si>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</si>
  <si>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</si>
  <si>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</si>
  <si>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</si>
  <si>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</si>
  <si>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</si>
  <si>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</si>
  <si>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</si>
  <si>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</si>
  <si>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</si>
  <si>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</si>
  <si>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</si>
  <si>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</si>
  <si>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</si>
  <si>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</si>
  <si>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</si>
  <si>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</si>
  <si>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</si>
  <si>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</si>
  <si>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</si>
  <si>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</si>
  <si>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</si>
  <si>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</si>
  <si>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</si>
  <si>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</si>
  <si>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</si>
  <si>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</si>
  <si>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</si>
  <si>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</si>
  <si>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</si>
  <si>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</si>
  <si>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</si>
  <si>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</si>
  <si>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</si>
  <si>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</si>
  <si>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</si>
  <si>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</si>
  <si>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</si>
  <si>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</si>
  <si>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</si>
  <si>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</si>
  <si>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</si>
  <si>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</si>
  <si>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</si>
  <si>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</si>
  <si>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</si>
  <si>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</si>
  <si>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</si>
  <si>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</si>
  <si>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</si>
  <si>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</si>
  <si>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</si>
  <si>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</si>
  <si>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</si>
  <si>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</si>
  <si>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</si>
  <si>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</si>
  <si>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</si>
  <si>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</si>
  <si>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</si>
  <si>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</si>
  <si>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</si>
  <si>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</si>
  <si>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</si>
  <si>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</si>
  <si>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</si>
  <si>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</si>
  <si>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</si>
  <si>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</si>
  <si>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</si>
  <si>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</si>
  <si>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</si>
  <si>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</si>
  <si>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</si>
  <si>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</si>
  <si>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</si>
  <si>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</si>
  <si>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</si>
  <si>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</si>
  <si>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</si>
  <si>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</si>
  <si>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</si>
  <si>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</si>
  <si>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</si>
  <si>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</si>
  <si>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</si>
  <si>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</si>
  <si>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</si>
  <si>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</si>
  <si>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</si>
  <si>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</si>
  <si>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</si>
  <si>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</si>
  <si>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</si>
  <si>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</si>
  <si>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</si>
  <si>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</si>
  <si>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</si>
  <si>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</si>
  <si>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</si>
  <si>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</si>
  <si>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</si>
  <si>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</si>
  <si>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</si>
  <si>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</si>
  <si>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</si>
  <si>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</si>
  <si>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</si>
  <si>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</si>
  <si>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</si>
  <si>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</si>
  <si>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</si>
  <si>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</si>
  <si>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</si>
  <si>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</si>
  <si>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</si>
  <si>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</si>
  <si>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</si>
  <si>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</si>
  <si>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</si>
  <si>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</si>
  <si>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</si>
  <si>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</si>
  <si>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</si>
  <si>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</si>
  <si>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</si>
  <si>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</si>
  <si>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</si>
  <si>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</si>
  <si>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</si>
  <si>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</si>
  <si>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</si>
  <si>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</si>
  <si>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</si>
  <si>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</si>
  <si>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</si>
  <si>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</si>
  <si>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</si>
  <si>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</si>
  <si>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</si>
  <si>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</si>
  <si>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</si>
  <si>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</si>
  <si>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</si>
  <si>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</si>
  <si>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</si>
  <si>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</si>
  <si>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</si>
  <si>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</si>
  <si>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</si>
  <si>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</si>
  <si>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</si>
  <si>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</si>
  <si>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</si>
  <si>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</si>
  <si>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</si>
  <si>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</si>
  <si>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</si>
  <si>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</si>
  <si>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</si>
  <si>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</si>
  <si>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</si>
  <si>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</si>
  <si>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</si>
  <si>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</si>
  <si>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</si>
  <si>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</si>
  <si>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</si>
  <si>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</si>
  <si>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</si>
  <si>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</si>
  <si>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</si>
  <si>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</si>
  <si>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</si>
  <si>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</si>
  <si>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</si>
  <si>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</si>
  <si>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</si>
  <si>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</si>
  <si>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</si>
  <si>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</si>
  <si>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</si>
  <si>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</si>
  <si>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</si>
  <si>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</si>
  <si>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</si>
  <si>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</si>
  <si>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</si>
  <si>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</si>
  <si>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</si>
  <si>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</si>
  <si>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</si>
  <si>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</si>
  <si>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</si>
  <si>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</si>
  <si>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</si>
  <si>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</si>
  <si>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</si>
  <si>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</si>
  <si>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</si>
  <si>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</si>
  <si>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</si>
  <si>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</si>
  <si>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</si>
  <si>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</si>
  <si>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</si>
  <si>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</si>
  <si>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</si>
  <si>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</si>
  <si>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</si>
  <si>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</si>
  <si>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</si>
  <si>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</si>
  <si>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</si>
  <si>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</si>
  <si>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</si>
  <si>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</si>
  <si>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</si>
  <si>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</si>
  <si>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</si>
  <si>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</si>
  <si>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</si>
  <si>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</si>
  <si>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</si>
  <si>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</si>
  <si>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</si>
  <si>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</si>
  <si>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</si>
  <si>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</si>
  <si>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</si>
  <si>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</si>
  <si>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</si>
  <si>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</si>
  <si>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</si>
  <si>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</si>
  <si>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</si>
  <si>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</si>
  <si>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</si>
  <si>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</si>
  <si>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</si>
  <si>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</si>
  <si>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</si>
  <si>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</si>
  <si>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</si>
  <si>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</si>
  <si>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</si>
  <si>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</si>
  <si>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</si>
  <si>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</si>
  <si>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</si>
  <si>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</si>
  <si>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</si>
  <si>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</si>
  <si>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</si>
  <si>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</si>
  <si>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</si>
  <si>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</si>
  <si>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</si>
  <si>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</si>
  <si>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</si>
  <si>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</si>
  <si>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</si>
  <si>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</si>
  <si>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</si>
  <si>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</si>
  <si>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</si>
  <si>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</si>
  <si>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</si>
  <si>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</si>
  <si>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</si>
  <si>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</si>
  <si>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</si>
  <si>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</si>
  <si>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</si>
  <si>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</si>
  <si>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</si>
  <si>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</si>
  <si>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</si>
  <si>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</si>
  <si>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</si>
  <si>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</si>
  <si>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</si>
  <si>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</si>
  <si>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</si>
  <si>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</si>
  <si>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</si>
  <si>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</si>
  <si>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</si>
  <si>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</si>
  <si>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</si>
  <si>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</si>
  <si>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</si>
  <si>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</si>
  <si>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</si>
  <si>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</si>
  <si>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</si>
  <si>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</si>
  <si>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</si>
  <si>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</si>
  <si>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</si>
  <si>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</si>
  <si>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</si>
  <si>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</si>
  <si>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</si>
  <si>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</si>
  <si>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</si>
  <si>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</si>
  <si>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</si>
  <si>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</si>
  <si>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</si>
  <si>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</si>
  <si>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</si>
  <si>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</si>
  <si>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</si>
  <si>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</si>
  <si>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</si>
  <si>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</si>
  <si>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</si>
  <si>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</si>
  <si>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</si>
  <si>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</si>
  <si>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</si>
  <si>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</si>
  <si>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</si>
  <si>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</si>
  <si>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</si>
  <si>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</si>
  <si>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</si>
  <si>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</si>
  <si>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</si>
  <si>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</si>
  <si>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</si>
  <si>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</si>
  <si>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</si>
  <si>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</si>
  <si>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</si>
  <si>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</si>
  <si>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</si>
  <si>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</si>
  <si>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</si>
  <si>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</si>
  <si>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</si>
  <si>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</si>
  <si>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</si>
  <si>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</si>
  <si>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</si>
  <si>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</si>
  <si>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</si>
  <si>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</si>
  <si>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</si>
  <si>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</si>
  <si>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</si>
  <si>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</si>
  <si>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</si>
  <si>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</si>
  <si>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</si>
  <si>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</si>
  <si>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</si>
  <si>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</si>
  <si>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</si>
  <si>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</si>
  <si>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</si>
  <si>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</si>
  <si>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</si>
  <si>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</si>
  <si>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</si>
  <si>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</si>
  <si>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</si>
  <si>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</si>
  <si>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</si>
  <si>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</si>
  <si>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</si>
  <si>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</si>
  <si>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</si>
  <si>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</si>
  <si>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</si>
  <si>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</si>
  <si>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</si>
  <si>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</si>
  <si>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</si>
  <si>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</si>
  <si>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</si>
  <si>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</si>
  <si>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</si>
  <si>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</si>
  <si>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</si>
  <si>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</si>
  <si>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</si>
  <si>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</si>
  <si>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</si>
  <si>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</si>
  <si>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</si>
  <si>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</si>
  <si>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</si>
  <si>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</si>
  <si>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</si>
  <si>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</si>
  <si>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</si>
  <si>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</si>
  <si>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</si>
  <si>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</si>
  <si>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</si>
  <si>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</si>
  <si>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</si>
  <si>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</si>
  <si>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</si>
  <si>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</si>
  <si>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</si>
  <si>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</si>
  <si>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</si>
  <si>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</si>
  <si>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</si>
  <si>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</si>
  <si>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</si>
  <si>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</si>
  <si>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</si>
  <si>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</si>
  <si>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</si>
  <si>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</si>
  <si>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</si>
  <si>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</si>
  <si>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</si>
  <si>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</si>
  <si>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</si>
  <si>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</si>
  <si>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</si>
  <si>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</si>
  <si>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</si>
  <si>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</si>
  <si>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</si>
  <si>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</si>
  <si>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</si>
  <si>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</si>
  <si>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</si>
  <si>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</si>
  <si>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</si>
  <si>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</si>
  <si>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</si>
  <si>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</si>
  <si>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</si>
  <si>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</si>
  <si>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</si>
  <si>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</si>
  <si>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</si>
  <si>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</si>
  <si>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</si>
  <si>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</si>
  <si>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</si>
  <si>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</si>
  <si>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</si>
  <si>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</si>
  <si>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</si>
  <si>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</si>
  <si>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</si>
  <si>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</si>
  <si>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</si>
  <si>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</si>
  <si>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</si>
  <si>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</si>
  <si>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</si>
  <si>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</si>
  <si>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</si>
  <si>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</si>
  <si>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</si>
  <si>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</si>
  <si>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</si>
  <si>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</si>
  <si>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</si>
  <si>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</si>
  <si>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</si>
  <si>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</si>
  <si>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</si>
  <si>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</si>
  <si>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</si>
  <si>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</si>
  <si>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</si>
  <si>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</si>
  <si>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</si>
  <si>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</si>
  <si>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</si>
  <si>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</si>
  <si>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</si>
  <si>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</si>
  <si>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</si>
  <si>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</si>
  <si>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</si>
  <si>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</si>
  <si>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</si>
  <si>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</si>
  <si>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</si>
  <si>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</si>
  <si>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</si>
  <si>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</si>
  <si>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</si>
  <si>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</si>
  <si>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</si>
  <si>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</si>
  <si>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</si>
  <si>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</si>
  <si>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</si>
  <si>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</si>
  <si>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</si>
  <si>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</si>
  <si>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</si>
  <si>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</si>
  <si>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</si>
  <si>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</si>
  <si>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</si>
  <si>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</si>
  <si>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</si>
  <si>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</si>
  <si>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</si>
  <si>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</si>
  <si>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</si>
  <si>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</si>
  <si>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</si>
  <si>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</si>
  <si>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</si>
  <si>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</si>
  <si>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</si>
  <si>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</si>
  <si>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</si>
  <si>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</si>
  <si>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</si>
  <si>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</si>
  <si>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</si>
  <si>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</si>
  <si>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</si>
  <si>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</si>
  <si>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</si>
  <si>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</si>
  <si>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</si>
  <si>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</si>
  <si>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</si>
  <si>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</si>
  <si>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</si>
  <si>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</si>
  <si>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</si>
  <si>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</si>
  <si>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</si>
  <si>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</si>
  <si>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</si>
  <si>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</si>
  <si>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</si>
  <si>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</si>
  <si>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</si>
  <si>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</si>
  <si>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</si>
  <si>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</si>
  <si>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</si>
  <si>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</si>
  <si>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</si>
  <si>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</si>
  <si>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</si>
  <si>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</si>
  <si>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</si>
  <si>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</si>
  <si>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</si>
  <si>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</si>
  <si>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</si>
  <si>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</si>
  <si>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</si>
  <si>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</si>
  <si>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</si>
  <si>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</si>
  <si>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</si>
  <si>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</si>
  <si>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</si>
  <si>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</si>
  <si>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</si>
  <si>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</si>
  <si>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</si>
  <si>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</si>
  <si>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</si>
  <si>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</si>
  <si>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</si>
  <si>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</si>
  <si>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</si>
  <si>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</si>
  <si>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</si>
  <si>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</si>
  <si>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</si>
  <si>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</si>
  <si>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</si>
  <si>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</si>
  <si>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</si>
  <si>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</si>
  <si>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</si>
  <si>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</si>
  <si>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</si>
  <si>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</si>
  <si>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</si>
  <si>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</si>
  <si>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</si>
  <si>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</si>
  <si>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</si>
  <si>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</si>
  <si>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</si>
  <si>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</si>
  <si>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</si>
  <si>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</si>
  <si>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</si>
  <si>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</si>
  <si>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</si>
  <si>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</si>
  <si>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</si>
  <si>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</si>
  <si>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</si>
  <si>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</si>
  <si>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</si>
  <si>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</si>
  <si>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</si>
  <si>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</si>
  <si>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</si>
  <si>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</si>
  <si>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</si>
  <si>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</si>
  <si>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</si>
  <si>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</si>
  <si>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</si>
  <si>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</si>
  <si>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</si>
  <si>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</si>
  <si>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</si>
  <si>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</si>
  <si>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</si>
  <si>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</si>
  <si>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</si>
  <si>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</si>
  <si>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</si>
  <si>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</si>
  <si>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</si>
  <si>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</si>
  <si>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</si>
  <si>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</si>
  <si>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</si>
  <si>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</si>
  <si>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</si>
  <si>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</si>
  <si>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</si>
  <si>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</si>
  <si>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</si>
  <si>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</si>
  <si>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</si>
  <si>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</si>
  <si>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</si>
  <si>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</si>
  <si>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</si>
  <si>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</si>
  <si>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</si>
  <si>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</si>
  <si>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</si>
  <si>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</si>
  <si>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</si>
  <si>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</si>
  <si>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</si>
  <si>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</si>
  <si>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</si>
  <si>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</si>
  <si>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</si>
  <si>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</si>
  <si>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</si>
  <si>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</si>
  <si>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</si>
  <si>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</si>
  <si>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</si>
  <si>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</si>
  <si>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</si>
  <si>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</si>
  <si>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</si>
  <si>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</si>
  <si>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</si>
  <si>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</si>
  <si>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</si>
  <si>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</si>
  <si>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</si>
  <si>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</si>
  <si>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</si>
  <si>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</si>
  <si>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</si>
  <si>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</si>
  <si>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</si>
  <si>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</si>
  <si>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</si>
  <si>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</si>
  <si>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</si>
  <si>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</si>
  <si>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</si>
  <si>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</si>
  <si>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</si>
  <si>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</si>
  <si>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</si>
  <si>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</si>
  <si>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</si>
  <si>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</si>
  <si>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</si>
  <si>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</si>
  <si>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</si>
  <si>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</si>
  <si>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</si>
  <si>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</si>
  <si>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</si>
  <si>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</si>
  <si>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</si>
  <si>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</si>
  <si>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</si>
  <si>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</si>
  <si>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</si>
  <si>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</si>
  <si>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</si>
  <si>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</si>
  <si>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</si>
  <si>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</si>
  <si>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</si>
  <si>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</si>
  <si>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</si>
  <si>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</si>
  <si>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</si>
  <si>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</si>
  <si>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</si>
  <si>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</si>
  <si>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</si>
  <si>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</si>
  <si>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</si>
  <si>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</si>
  <si>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</si>
  <si>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</si>
  <si>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</si>
  <si>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</si>
  <si>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</si>
  <si>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</si>
  <si>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</si>
  <si>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</si>
  <si>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</si>
  <si>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</si>
  <si>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</si>
  <si>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</si>
  <si>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</si>
  <si>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</si>
  <si>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</si>
  <si>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</si>
  <si>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</si>
  <si>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</si>
  <si>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</si>
  <si>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</si>
  <si>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</si>
  <si>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</si>
  <si>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</si>
  <si>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</si>
  <si>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</si>
  <si>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</si>
  <si>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</si>
  <si>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</si>
  <si>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</si>
  <si>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</si>
  <si>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</si>
  <si>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</si>
  <si>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</si>
  <si>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</si>
  <si>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</si>
  <si>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</si>
  <si>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</si>
  <si>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</si>
  <si>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</si>
  <si>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</si>
  <si>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</si>
  <si>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</si>
  <si>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</si>
  <si>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</si>
  <si>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</si>
  <si>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</si>
  <si>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</si>
  <si>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</si>
  <si>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</si>
  <si>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</si>
  <si>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</si>
  <si>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</si>
  <si>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</si>
  <si>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</si>
  <si>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</si>
  <si>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</si>
  <si>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</si>
  <si>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</si>
  <si>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</si>
  <si>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</si>
  <si>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</si>
  <si>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</si>
  <si>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</si>
  <si>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</si>
  <si>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</si>
  <si>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</si>
  <si>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</si>
  <si>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</si>
  <si>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</si>
  <si>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</si>
  <si>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</si>
  <si>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</si>
  <si>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</si>
  <si>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</si>
  <si>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</si>
  <si>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</si>
  <si>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</si>
  <si>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</si>
  <si>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</si>
  <si>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</si>
  <si>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</si>
  <si>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</si>
  <si>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</si>
  <si>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</si>
  <si>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</si>
  <si>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</si>
  <si>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</si>
  <si>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</si>
  <si>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</si>
  <si>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</si>
  <si>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</si>
  <si>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</si>
  <si>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</si>
  <si>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</si>
  <si>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</si>
  <si>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</si>
  <si>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</si>
  <si>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</si>
  <si>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</si>
  <si>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</si>
  <si>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</si>
  <si>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</si>
  <si>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</si>
  <si>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</si>
  <si>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</si>
  <si>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</si>
  <si>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</si>
  <si>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</si>
  <si>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</si>
  <si>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</si>
  <si>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</si>
  <si>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</si>
  <si>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</si>
  <si>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</si>
  <si>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</si>
  <si>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</si>
  <si>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</si>
  <si>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</si>
  <si>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</si>
  <si>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</si>
  <si>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</si>
  <si>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</si>
  <si>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</si>
  <si>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</si>
  <si>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</si>
  <si>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</si>
  <si>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</si>
  <si>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</si>
  <si>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</si>
  <si>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</si>
  <si>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</si>
  <si>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</si>
  <si>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</si>
  <si>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</si>
  <si>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</si>
  <si>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</si>
  <si>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</si>
  <si>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</si>
  <si>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</si>
  <si>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</si>
  <si>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</si>
  <si>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</si>
  <si>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</si>
  <si>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</si>
  <si>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</si>
  <si>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</si>
  <si>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</si>
  <si>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</si>
  <si>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</si>
  <si>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</si>
  <si>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</si>
  <si>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</si>
  <si>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</si>
  <si>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</si>
  <si>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</si>
  <si>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</si>
  <si>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</si>
  <si>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</si>
  <si>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</si>
  <si>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</si>
  <si>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</si>
  <si>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</si>
  <si>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</si>
  <si>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</si>
  <si>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</si>
  <si>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</si>
  <si>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</si>
  <si>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</si>
  <si>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</si>
  <si>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</si>
  <si>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</si>
  <si>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</si>
  <si>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</si>
  <si>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</si>
  <si>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</si>
  <si>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</si>
  <si>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</si>
  <si>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</si>
  <si>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</si>
  <si>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</si>
  <si>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</si>
  <si>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</si>
  <si>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</si>
  <si>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</si>
  <si>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</si>
  <si>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</si>
  <si>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</si>
  <si>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</si>
  <si>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</si>
  <si>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</si>
  <si>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</si>
  <si>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</si>
  <si>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</si>
  <si>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</si>
  <si>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</si>
  <si>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</si>
  <si>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</si>
  <si>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</si>
  <si>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</si>
  <si>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</si>
  <si>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</si>
  <si>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</si>
  <si>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</si>
  <si>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</si>
  <si>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</si>
  <si>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</si>
  <si>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</si>
  <si>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</si>
  <si>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</si>
  <si>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</si>
  <si>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</si>
  <si>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</si>
  <si>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</si>
  <si>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</si>
  <si>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</si>
  <si>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</si>
  <si>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</si>
  <si>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</si>
  <si>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</si>
  <si>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</si>
  <si>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</si>
  <si>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</si>
  <si>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</si>
  <si>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</si>
  <si>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</si>
  <si>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</si>
  <si>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</si>
  <si>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</si>
  <si>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</si>
  <si>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</si>
  <si>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</si>
  <si>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</si>
  <si>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</si>
  <si>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</si>
  <si>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</si>
  <si>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</si>
  <si>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</si>
  <si>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</si>
  <si>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</si>
  <si>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</si>
  <si>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</si>
  <si>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</si>
  <si>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</si>
  <si>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</si>
  <si>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</si>
  <si>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</si>
  <si>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</si>
  <si>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</si>
  <si>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</si>
  <si>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</si>
  <si>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</si>
  <si>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</si>
  <si>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</si>
  <si>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</si>
  <si>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</si>
  <si>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</si>
  <si>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</si>
  <si>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</si>
  <si>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</si>
  <si>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</si>
  <si>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</si>
  <si>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</si>
  <si>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</si>
  <si>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</si>
  <si>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</si>
  <si>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</si>
  <si>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</si>
  <si>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</si>
  <si>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</si>
  <si>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</si>
  <si>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</si>
  <si>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</si>
  <si>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</si>
  <si>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</si>
  <si>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</si>
  <si>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</si>
  <si>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</si>
  <si>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</si>
  <si>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</si>
  <si>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</si>
  <si>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</si>
  <si>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</si>
  <si>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</si>
  <si>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</si>
  <si>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</si>
  <si>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</si>
  <si>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</si>
  <si>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</si>
  <si>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</si>
  <si>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</si>
  <si>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</si>
  <si>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</si>
  <si>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</si>
  <si>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</si>
  <si>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</si>
  <si>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</si>
  <si>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</si>
  <si>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</si>
  <si>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</si>
  <si>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</si>
  <si>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</si>
  <si>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</si>
  <si>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</si>
  <si>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</si>
  <si>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</si>
  <si>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</si>
  <si>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</si>
  <si>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</si>
  <si>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</si>
  <si>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</si>
  <si>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</si>
  <si>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</si>
  <si>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</si>
  <si>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</si>
  <si>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</si>
  <si>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</si>
  <si>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</si>
  <si>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</si>
  <si>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</si>
  <si>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</si>
  <si>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</si>
  <si>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</si>
  <si>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</si>
  <si>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</si>
  <si>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</si>
  <si>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</si>
  <si>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</si>
  <si>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</si>
  <si>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</si>
  <si>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</si>
  <si>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</si>
  <si>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</si>
  <si>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</si>
  <si>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</si>
  <si>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</si>
  <si>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</si>
  <si>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</si>
  <si>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</si>
  <si>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</si>
  <si>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</si>
  <si>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</si>
  <si>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</si>
  <si>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</si>
  <si>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</si>
  <si>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</si>
  <si>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</si>
  <si>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</si>
  <si>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</si>
  <si>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</si>
  <si>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</si>
  <si>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</si>
  <si>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</si>
  <si>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</si>
  <si>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</si>
  <si>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</si>
  <si>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</si>
  <si>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</si>
  <si>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</si>
  <si>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</si>
  <si>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</si>
  <si>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</si>
  <si>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</si>
  <si>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</si>
  <si>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</si>
  <si>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</si>
  <si>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</si>
  <si>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</si>
  <si>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</si>
  <si>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</si>
  <si>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</si>
  <si>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</si>
  <si>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</si>
  <si>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</si>
  <si>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</si>
  <si>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</si>
  <si>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</si>
  <si>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</si>
  <si>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</si>
  <si>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</si>
  <si>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</si>
  <si>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</si>
  <si>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</si>
  <si>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</si>
  <si>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</si>
  <si>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</si>
  <si>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</si>
  <si>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</si>
  <si>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</si>
  <si>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</si>
  <si>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</si>
  <si>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</si>
  <si>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</si>
  <si>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</si>
  <si>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</si>
  <si>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</si>
  <si>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</si>
  <si>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</si>
  <si>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</si>
  <si>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</si>
  <si>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</si>
  <si>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</si>
  <si>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</si>
  <si>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</si>
  <si>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</si>
  <si>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</si>
  <si>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</si>
  <si>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</si>
  <si>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</si>
  <si>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</si>
  <si>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</si>
  <si>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</si>
  <si>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</si>
  <si>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</si>
  <si>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</si>
  <si>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</si>
  <si>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</si>
  <si>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</si>
  <si>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</si>
  <si>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</si>
  <si>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</si>
  <si>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</si>
  <si>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</si>
  <si>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</si>
  <si>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</si>
  <si>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</si>
  <si>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</si>
  <si>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</si>
  <si>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</si>
  <si>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</si>
  <si>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</si>
  <si>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</si>
  <si>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</si>
  <si>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</si>
  <si>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</si>
  <si>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</si>
  <si>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</si>
  <si>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</si>
  <si>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</si>
  <si>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</si>
  <si>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</si>
  <si>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</si>
  <si>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</si>
  <si>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</si>
  <si>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</si>
  <si>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</si>
  <si>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</si>
  <si>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</si>
  <si>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</si>
  <si>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</si>
  <si>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</si>
  <si>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</si>
  <si>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</si>
  <si>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</si>
  <si>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</si>
  <si>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</si>
  <si>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</si>
  <si>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</si>
  <si>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</si>
  <si>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</si>
  <si>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</si>
  <si>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</si>
  <si>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</si>
  <si>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</si>
  <si>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</si>
  <si>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</si>
  <si>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</si>
  <si>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</si>
  <si>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</si>
  <si>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</si>
  <si>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</si>
  <si>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</si>
  <si>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</si>
  <si>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</si>
  <si>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</si>
  <si>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</si>
  <si>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</si>
  <si>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</si>
  <si>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</si>
  <si>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</si>
  <si>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</si>
  <si>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</si>
  <si>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</si>
  <si>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</si>
  <si>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</si>
  <si>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</si>
  <si>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</si>
  <si>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</si>
  <si>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</si>
  <si>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</si>
  <si>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</si>
  <si>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</si>
  <si>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</si>
  <si>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</si>
  <si>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</si>
  <si>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</si>
  <si>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</si>
  <si>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</si>
  <si>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</si>
  <si>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</si>
  <si>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</si>
  <si>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</si>
  <si>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</si>
  <si>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</si>
  <si>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</si>
  <si>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</si>
  <si>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</si>
  <si>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</si>
  <si>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</si>
  <si>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</si>
  <si>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</si>
  <si>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</si>
  <si>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</si>
  <si>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</si>
  <si>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</si>
  <si>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</si>
  <si>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</si>
  <si>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</si>
  <si>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</si>
  <si>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</si>
  <si>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</si>
  <si>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</si>
  <si>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</si>
  <si>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</si>
  <si>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</si>
  <si>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</si>
  <si>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</si>
  <si>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</si>
  <si>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</si>
  <si>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</si>
  <si>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</si>
  <si>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</si>
  <si>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</si>
  <si>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</si>
  <si>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</si>
  <si>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</si>
  <si>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</si>
  <si>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</si>
  <si>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</si>
  <si>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</si>
  <si>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</si>
  <si>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</si>
  <si>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</si>
  <si>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</si>
  <si>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</si>
  <si>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</si>
  <si>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</si>
  <si>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</si>
  <si>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</si>
  <si>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</si>
  <si>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</si>
  <si>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</si>
  <si>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</si>
  <si>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</si>
  <si>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</si>
  <si>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</si>
  <si>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</si>
  <si>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</si>
  <si>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</si>
  <si>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</si>
  <si>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</si>
  <si>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</si>
  <si>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</si>
  <si>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</si>
  <si>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</si>
  <si>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</si>
  <si>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</si>
  <si>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</si>
  <si>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</si>
  <si>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</si>
  <si>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</si>
  <si>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</si>
  <si>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</si>
  <si>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</si>
  <si>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</si>
  <si>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</si>
  <si>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</si>
  <si>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</si>
  <si>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</si>
  <si>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</si>
  <si>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</si>
  <si>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</si>
  <si>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</si>
  <si>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</si>
  <si>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</si>
  <si>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</si>
  <si>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</si>
  <si>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</si>
  <si>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</si>
  <si>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</si>
  <si>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</si>
  <si>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</si>
  <si>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</si>
  <si>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</si>
  <si>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</si>
  <si>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</si>
  <si>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</si>
  <si>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</si>
  <si>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</si>
  <si>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</si>
  <si>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</si>
  <si>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</si>
  <si>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</si>
  <si>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</si>
  <si>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</si>
  <si>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</si>
  <si>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</si>
  <si>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</si>
  <si>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</si>
  <si>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</si>
  <si>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</si>
  <si>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</si>
  <si>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</si>
  <si>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</si>
  <si>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</si>
  <si>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</si>
  <si>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</si>
  <si>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</si>
  <si>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</si>
  <si>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</si>
  <si>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</si>
  <si>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</si>
  <si>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</si>
  <si>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</si>
  <si>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</si>
  <si>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</si>
  <si>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</si>
  <si>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</si>
  <si>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</si>
  <si>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</si>
  <si>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</si>
  <si>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</si>
  <si>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</si>
  <si>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</si>
  <si>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</si>
  <si>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</si>
  <si>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</si>
  <si>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</si>
  <si>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</si>
  <si>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</si>
  <si>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</si>
  <si>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</si>
  <si>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</si>
  <si>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</si>
  <si>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</si>
  <si>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</si>
  <si>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</si>
  <si>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</si>
  <si>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</si>
  <si>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</si>
  <si>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</si>
  <si>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</si>
  <si>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</si>
  <si>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</si>
  <si>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</si>
  <si>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</si>
  <si>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</si>
  <si>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</si>
  <si>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</si>
  <si>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</si>
  <si>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</si>
  <si>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</si>
  <si>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</si>
  <si>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</si>
  <si>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</si>
  <si>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</si>
  <si>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</si>
  <si>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</si>
  <si>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</si>
  <si>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</si>
  <si>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</si>
  <si>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</si>
  <si>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</si>
  <si>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</si>
  <si>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</si>
  <si>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</si>
  <si>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</si>
  <si>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</si>
  <si>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</si>
  <si>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</si>
  <si>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</si>
  <si>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</si>
  <si>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</si>
  <si>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</si>
  <si>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</si>
  <si>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</si>
  <si>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</si>
  <si>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</si>
  <si>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</si>
  <si>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</si>
  <si>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</si>
  <si>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</si>
  <si>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</si>
  <si>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</si>
  <si>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</si>
  <si>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</si>
  <si>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</si>
  <si>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</si>
  <si>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</si>
  <si>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</si>
  <si>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</si>
  <si>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</si>
  <si>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</si>
  <si>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</si>
  <si>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</si>
  <si>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</si>
  <si>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</si>
  <si>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</si>
  <si>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</si>
  <si>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</si>
  <si>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</si>
  <si>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</si>
  <si>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</si>
  <si>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</si>
  <si>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</si>
  <si>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</si>
  <si>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</si>
  <si>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</si>
  <si>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</si>
  <si>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</si>
  <si>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</si>
  <si>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</si>
  <si>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</si>
  <si>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</si>
  <si>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</si>
  <si>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</si>
  <si>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</si>
  <si>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</si>
  <si>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</si>
  <si>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</si>
  <si>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</si>
  <si>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</si>
  <si>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</si>
  <si>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</si>
  <si>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</si>
  <si>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</si>
  <si>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</si>
  <si>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</si>
  <si>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</si>
  <si>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</si>
  <si>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</si>
  <si>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</si>
  <si>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</si>
  <si>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</si>
  <si>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</si>
  <si>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</si>
  <si>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</si>
  <si>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</si>
  <si>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</si>
  <si>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</si>
  <si>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</si>
  <si>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</si>
  <si>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</si>
  <si>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</si>
  <si>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</si>
  <si>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</si>
  <si>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</si>
  <si>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</si>
  <si>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</si>
  <si>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</si>
  <si>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</si>
  <si>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</si>
  <si>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</si>
  <si>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</si>
  <si>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</si>
  <si>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</si>
  <si>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</si>
  <si>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</si>
  <si>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</si>
  <si>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</si>
  <si>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</si>
  <si>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</si>
  <si>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</si>
  <si>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</si>
  <si>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</si>
  <si>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</si>
  <si>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</si>
  <si>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</si>
  <si>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</si>
  <si>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</si>
  <si>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</si>
  <si>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</si>
  <si>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</si>
  <si>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</si>
  <si>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</si>
  <si>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</si>
  <si>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</si>
  <si>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</si>
  <si>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</si>
  <si>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</si>
  <si>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</si>
  <si>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</si>
  <si>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</si>
  <si>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</si>
  <si>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</si>
  <si>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</si>
  <si>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</si>
  <si>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</si>
  <si>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</si>
  <si>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</si>
  <si>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</si>
  <si>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</si>
  <si>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</si>
  <si>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</si>
  <si>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</si>
  <si>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</si>
  <si>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</si>
  <si>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</si>
  <si>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</si>
  <si>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</si>
  <si>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</si>
  <si>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</si>
  <si>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</si>
  <si>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</si>
  <si>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</si>
  <si>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</si>
  <si>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</si>
  <si>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</si>
  <si>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</si>
  <si>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</si>
  <si>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</si>
  <si>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</si>
  <si>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</si>
  <si>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</si>
  <si>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</si>
  <si>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</si>
  <si>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</si>
  <si>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</si>
  <si>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</si>
  <si>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</si>
  <si>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</si>
  <si>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</si>
  <si>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</si>
  <si>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</si>
  <si>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</si>
  <si>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</si>
  <si>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</si>
  <si>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</si>
  <si>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</si>
  <si>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</si>
  <si>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</si>
  <si>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</si>
  <si>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</si>
  <si>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</si>
  <si>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</si>
  <si>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</si>
  <si>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</si>
  <si>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</si>
  <si>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</si>
  <si>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</si>
  <si>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</si>
  <si>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</si>
  <si>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</si>
  <si>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</si>
  <si>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</si>
  <si>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</si>
  <si>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</si>
  <si>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</si>
  <si>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</si>
  <si>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</si>
  <si>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</si>
  <si>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</si>
  <si>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</si>
  <si>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</si>
  <si>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</si>
  <si>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</si>
  <si>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</si>
  <si>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</si>
  <si>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</si>
  <si>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</si>
  <si>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</si>
  <si>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</si>
  <si>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</si>
  <si>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</si>
  <si>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</si>
  <si>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</si>
  <si>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</si>
  <si>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</si>
  <si>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</si>
  <si>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</si>
  <si>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</si>
  <si>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</si>
  <si>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</si>
  <si>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</si>
  <si>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</si>
  <si>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</si>
  <si>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</si>
  <si>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</si>
  <si>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</si>
  <si>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</si>
  <si>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</si>
  <si>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</si>
  <si>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</si>
  <si>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</si>
  <si>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</si>
  <si>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</si>
  <si>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</si>
  <si>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</si>
  <si>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</si>
  <si>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</si>
  <si>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</si>
  <si>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</si>
  <si>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</si>
  <si>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</si>
  <si>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</si>
  <si>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</si>
  <si>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</si>
  <si>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</si>
  <si>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</si>
  <si>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</si>
  <si>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</si>
  <si>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</si>
  <si>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</si>
  <si>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</si>
  <si>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</si>
  <si>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</si>
  <si>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</si>
  <si>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</si>
  <si>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</si>
  <si>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</si>
  <si>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</si>
  <si>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</si>
  <si>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</si>
  <si>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</si>
  <si>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</si>
  <si>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</si>
  <si>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</si>
  <si>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</si>
  <si>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</si>
  <si>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</si>
  <si>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</si>
  <si>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</si>
  <si>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</si>
  <si>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</si>
  <si>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</si>
  <si>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</si>
  <si>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</si>
  <si>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</si>
  <si>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</si>
  <si>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</si>
  <si>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</si>
  <si>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</si>
  <si>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</si>
  <si>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</si>
  <si>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</si>
  <si>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</si>
  <si>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</si>
  <si>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</si>
  <si>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</si>
  <si>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</si>
  <si>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</si>
  <si>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</si>
  <si>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</si>
  <si>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</si>
  <si>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</si>
  <si>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</si>
  <si>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</si>
  <si>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</si>
  <si>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</si>
  <si>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</si>
  <si>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</si>
  <si>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</si>
  <si>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</si>
  <si>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</si>
  <si>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</si>
  <si>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</si>
  <si>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</si>
  <si>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</si>
  <si>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</si>
  <si>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</si>
  <si>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</si>
  <si>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</si>
  <si>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</si>
  <si>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</si>
  <si>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</si>
  <si>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</si>
  <si>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</si>
  <si>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</si>
  <si>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</si>
  <si>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</si>
  <si>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</si>
  <si>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</si>
  <si>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</si>
  <si>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</si>
  <si>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</si>
  <si>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</si>
  <si>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</si>
  <si>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</si>
  <si>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</si>
  <si>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</si>
  <si>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</si>
  <si>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</si>
  <si>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</si>
  <si>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</si>
  <si>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</si>
  <si>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</si>
  <si>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</si>
  <si>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</si>
  <si>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</si>
  <si>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</si>
  <si>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</si>
  <si>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</si>
  <si>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</si>
  <si>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</si>
  <si>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</si>
  <si>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</si>
  <si>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</si>
  <si>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</si>
  <si>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</si>
  <si>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</si>
  <si>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</si>
  <si>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</si>
  <si>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</si>
  <si>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</si>
  <si>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</si>
  <si>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</si>
  <si>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</si>
  <si>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</si>
  <si>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</si>
  <si>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</si>
  <si>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</si>
  <si>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</si>
  <si>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</si>
  <si>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</si>
  <si>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</si>
  <si>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</si>
  <si>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</si>
  <si>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</si>
  <si>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</si>
  <si>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</si>
  <si>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</si>
  <si>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</si>
  <si>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</si>
  <si>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</si>
  <si>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</si>
  <si>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</si>
  <si>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</si>
  <si>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</si>
  <si>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</si>
  <si>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</si>
  <si>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</si>
  <si>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</si>
  <si>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</si>
  <si>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</si>
  <si>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</si>
  <si>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</si>
  <si>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</si>
  <si>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</si>
  <si>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</si>
  <si>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</si>
  <si>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</si>
  <si>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</si>
  <si>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</si>
  <si>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</si>
  <si>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</si>
  <si>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</si>
  <si>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</si>
  <si>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</si>
  <si>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</si>
  <si>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</si>
  <si>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</si>
  <si>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</si>
  <si>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</si>
  <si>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</si>
  <si>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</si>
  <si>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</si>
  <si>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</si>
  <si>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</si>
  <si>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</si>
  <si>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</si>
  <si>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</si>
  <si>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</si>
  <si>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</si>
  <si>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</si>
  <si>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</si>
  <si>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</si>
  <si>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</si>
  <si>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</si>
  <si>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</si>
  <si>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</si>
  <si>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</si>
  <si>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</si>
  <si>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</si>
  <si>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</si>
  <si>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</si>
  <si>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</si>
  <si>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</si>
  <si>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</si>
  <si>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</si>
  <si>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</si>
  <si>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</si>
  <si>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</si>
  <si>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</si>
  <si>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</si>
  <si>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</si>
  <si>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</si>
  <si>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</si>
  <si>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</si>
  <si>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</si>
  <si>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</si>
  <si>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</si>
  <si>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</si>
  <si>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</si>
  <si>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</si>
  <si>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</si>
  <si>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</si>
  <si>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</si>
  <si>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</si>
  <si>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</si>
  <si>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</si>
  <si>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</si>
  <si>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</si>
  <si>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</si>
  <si>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</si>
  <si>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</si>
  <si>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</si>
  <si>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</si>
  <si>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</si>
  <si>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</si>
  <si>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</si>
  <si>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</si>
  <si>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</si>
  <si>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</si>
  <si>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</si>
  <si>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</si>
  <si>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</si>
  <si>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</si>
  <si>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</si>
  <si>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</si>
  <si>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</si>
  <si>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</si>
  <si>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</si>
  <si>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</si>
  <si>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</si>
  <si>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</si>
  <si>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</si>
  <si>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</si>
  <si>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</si>
  <si>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</si>
  <si>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</si>
  <si>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</si>
  <si>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</si>
  <si>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</si>
  <si>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</si>
  <si>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</si>
  <si>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</si>
  <si>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</si>
  <si>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</si>
  <si>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</si>
  <si>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</si>
  <si>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</si>
  <si>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</si>
  <si>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</si>
  <si>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</si>
  <si>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</si>
  <si>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</si>
  <si>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</si>
  <si>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</si>
  <si>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</si>
  <si>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</si>
  <si>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</si>
  <si>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</si>
  <si>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</si>
  <si>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</si>
  <si>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</si>
  <si>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</si>
  <si>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</si>
  <si>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</si>
  <si>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</si>
  <si>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</si>
  <si>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</si>
  <si>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</si>
  <si>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</si>
  <si>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</si>
  <si>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</si>
  <si>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</si>
  <si>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</si>
  <si>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</si>
  <si>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</si>
  <si>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</si>
  <si>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</si>
  <si>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</si>
  <si>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</si>
  <si>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</si>
  <si>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</si>
  <si>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</si>
  <si>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</si>
  <si>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</si>
  <si>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</si>
  <si>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</si>
  <si>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</si>
  <si>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</si>
  <si>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</si>
  <si>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</si>
  <si>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</si>
  <si>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</si>
  <si>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</si>
  <si>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</si>
  <si>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</si>
  <si>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</si>
  <si>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</si>
  <si>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</si>
  <si>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</si>
  <si>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</si>
  <si>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</si>
  <si>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</si>
  <si>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</si>
  <si>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</si>
  <si>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</si>
  <si>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</si>
  <si>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</si>
  <si>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</si>
  <si>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</si>
  <si>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</si>
  <si>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</si>
  <si>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</si>
  <si>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</si>
  <si>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</si>
  <si>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</si>
  <si>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</si>
  <si>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</si>
  <si>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</si>
  <si>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</si>
  <si>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</si>
  <si>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</si>
  <si>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</si>
  <si>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</si>
  <si>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</si>
  <si>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</si>
  <si>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</si>
  <si>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</si>
  <si>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</si>
  <si>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</si>
  <si>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</si>
  <si>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</si>
  <si>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</si>
  <si>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</si>
  <si>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</si>
  <si>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</si>
  <si>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</si>
  <si>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</si>
  <si>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</si>
  <si>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</si>
  <si>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</si>
  <si>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</si>
  <si>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</si>
  <si>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</si>
  <si>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</si>
  <si>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</si>
  <si>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</si>
  <si>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</si>
  <si>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</si>
  <si>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</si>
  <si>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</si>
  <si>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</si>
  <si>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</si>
  <si>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</si>
  <si>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</si>
  <si>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</si>
  <si>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</si>
  <si>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</si>
  <si>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</si>
  <si>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</si>
  <si>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</si>
  <si>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</si>
  <si>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</si>
  <si>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</si>
  <si>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</si>
  <si>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</si>
  <si>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</si>
  <si>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</si>
  <si>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</si>
  <si>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</si>
  <si>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</si>
  <si>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</si>
  <si>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</si>
  <si>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</si>
  <si>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</si>
  <si>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</si>
  <si>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</si>
  <si>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</si>
  <si>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</si>
  <si>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</si>
  <si>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</si>
  <si>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</si>
  <si>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</si>
  <si>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</si>
  <si>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</si>
  <si>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</si>
  <si>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</si>
  <si>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</si>
  <si>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</si>
  <si>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</si>
  <si>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</si>
  <si>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</si>
  <si>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</si>
  <si>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</si>
  <si>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</si>
  <si>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</si>
  <si>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</si>
  <si>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</si>
  <si>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</si>
  <si>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</si>
  <si>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</si>
  <si>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</si>
  <si>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</si>
  <si>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</si>
  <si>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</si>
  <si>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</si>
  <si>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</si>
  <si>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</si>
  <si>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</si>
  <si>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</si>
  <si>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</si>
  <si>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</si>
  <si>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</si>
  <si>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</si>
  <si>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</si>
  <si>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</si>
  <si>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</si>
  <si>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</si>
  <si>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</si>
  <si>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</si>
  <si>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</si>
  <si>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</si>
  <si>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</si>
  <si>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</si>
  <si>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</si>
  <si>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</si>
  <si>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</si>
  <si>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</si>
  <si>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</si>
  <si>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</si>
  <si>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</si>
  <si>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</si>
  <si>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</si>
  <si>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</si>
  <si>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</si>
  <si>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</si>
  <si>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</si>
  <si>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</si>
  <si>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</si>
  <si>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</si>
  <si>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</si>
  <si>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</si>
  <si>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</si>
  <si>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</si>
  <si>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</si>
  <si>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</si>
  <si>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</si>
  <si>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</si>
  <si>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</si>
  <si>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</si>
  <si>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</si>
  <si>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</si>
  <si>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</si>
  <si>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</si>
  <si>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</si>
  <si>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</si>
  <si>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</si>
  <si>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</si>
  <si>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</si>
  <si>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</si>
  <si>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</si>
  <si>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</si>
  <si>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</si>
  <si>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</si>
  <si>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</si>
  <si>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</si>
  <si>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</si>
  <si>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</si>
  <si>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</si>
  <si>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</si>
  <si>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</si>
  <si>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</si>
  <si>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</si>
  <si>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</si>
  <si>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</si>
  <si>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</si>
  <si>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</si>
  <si>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</si>
  <si>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</si>
  <si>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</si>
  <si>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</si>
  <si>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</si>
  <si>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</si>
  <si>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</si>
  <si>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</si>
  <si>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</si>
  <si>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</si>
  <si>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</si>
  <si>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</si>
  <si>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</si>
  <si>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</si>
  <si>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</si>
  <si>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</si>
  <si>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</si>
  <si>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</si>
  <si>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</si>
  <si>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</si>
  <si>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</si>
  <si>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</si>
  <si>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</si>
  <si>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</si>
  <si>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</si>
  <si>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</si>
  <si>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</si>
  <si>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</si>
  <si>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</si>
  <si>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</si>
  <si>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</si>
  <si>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</si>
  <si>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</si>
  <si>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</si>
  <si>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</si>
  <si>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</si>
  <si>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</si>
  <si>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</si>
  <si>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</si>
  <si>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</si>
  <si>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</si>
  <si>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</si>
  <si>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</si>
  <si>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</si>
  <si>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</si>
  <si>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</si>
  <si>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</si>
  <si>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</si>
  <si>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</si>
  <si>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</si>
  <si>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</si>
  <si>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</si>
  <si>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</si>
  <si>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</si>
  <si>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</si>
  <si>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</si>
  <si>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</si>
  <si>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</si>
  <si>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</si>
  <si>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</si>
  <si>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</si>
  <si>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</si>
  <si>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</si>
  <si>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</si>
  <si>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</si>
  <si>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</si>
  <si>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</si>
  <si>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</si>
  <si>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</si>
  <si>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</si>
  <si>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</si>
  <si>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</si>
  <si>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</si>
  <si>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</si>
  <si>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</si>
  <si>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</si>
  <si>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</si>
  <si>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</si>
  <si>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</si>
  <si>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</si>
  <si>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</si>
  <si>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</si>
  <si>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</si>
  <si>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</si>
  <si>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</si>
  <si>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</si>
  <si>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</si>
  <si>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</si>
  <si>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</si>
  <si>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</si>
  <si>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</si>
  <si>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</si>
  <si>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</si>
  <si>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</si>
  <si>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</si>
  <si>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</si>
  <si>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</si>
  <si>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</si>
  <si>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</si>
  <si>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</si>
  <si>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</si>
  <si>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</si>
  <si>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</si>
  <si>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</si>
  <si>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</si>
  <si>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</si>
  <si>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</si>
  <si>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</si>
  <si>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</si>
  <si>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</si>
  <si>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</si>
  <si>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</si>
  <si>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</si>
  <si>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</si>
  <si>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</si>
  <si>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</si>
  <si>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</si>
  <si>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</si>
  <si>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</si>
  <si>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</si>
  <si>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</si>
  <si>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</si>
  <si>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</si>
  <si>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</si>
  <si>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</si>
  <si>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</si>
  <si>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</si>
  <si>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</si>
  <si>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</si>
  <si>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</si>
  <si>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</si>
  <si>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</si>
  <si>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</si>
  <si>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</si>
  <si>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</si>
  <si>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</si>
  <si>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</si>
  <si>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</si>
  <si>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</si>
  <si>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</si>
  <si>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</si>
  <si>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</si>
  <si>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</si>
  <si>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</si>
  <si>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</si>
  <si>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</si>
  <si>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</si>
  <si>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</si>
  <si>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</si>
  <si>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</si>
  <si>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</si>
  <si>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</si>
  <si>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</si>
  <si>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</si>
  <si>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</si>
  <si>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</si>
  <si>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</si>
  <si>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</si>
  <si>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</si>
  <si>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</si>
  <si>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</si>
  <si>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</si>
  <si>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</si>
  <si>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</si>
  <si>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</si>
  <si>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</si>
  <si>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</si>
  <si>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</si>
  <si>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</si>
  <si>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</si>
  <si>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</si>
  <si>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</si>
  <si>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</si>
  <si>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</si>
  <si>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</si>
  <si>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</si>
  <si>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</si>
  <si>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</si>
  <si>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</si>
  <si>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</si>
  <si>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</si>
  <si>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</si>
  <si>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</si>
  <si>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</si>
  <si>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</si>
  <si>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</si>
  <si>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</si>
  <si>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</si>
  <si>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</si>
  <si>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</si>
  <si>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</si>
  <si>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</si>
  <si>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</si>
  <si>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</si>
  <si>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</si>
  <si>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</si>
  <si>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</si>
  <si>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</si>
  <si>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</si>
  <si>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</si>
  <si>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</si>
  <si>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</si>
  <si>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</si>
  <si>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</si>
  <si>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</si>
  <si>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</si>
  <si>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</si>
  <si>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</si>
  <si>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</si>
  <si>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</si>
  <si>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</si>
  <si>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</si>
  <si>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</si>
  <si>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</si>
  <si>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</si>
  <si>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</si>
  <si>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</si>
  <si>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</si>
  <si>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</si>
  <si>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</si>
  <si>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</si>
  <si>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</si>
  <si>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</si>
  <si>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</si>
  <si>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</si>
  <si>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</si>
  <si>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</si>
  <si>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</si>
  <si>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</si>
  <si>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</si>
  <si>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</si>
  <si>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</si>
  <si>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</si>
  <si>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</si>
  <si>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</si>
  <si>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</si>
  <si>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</si>
  <si>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</si>
  <si>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</si>
  <si>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</si>
  <si>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</si>
  <si>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</si>
  <si>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</si>
  <si>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</si>
  <si>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</si>
  <si>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</si>
  <si>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</si>
  <si>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</si>
  <si>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</si>
  <si>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</si>
  <si>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</si>
  <si>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</si>
  <si>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</si>
  <si>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</si>
  <si>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</si>
  <si>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</si>
  <si>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</si>
  <si>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</si>
  <si>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</si>
  <si>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</si>
  <si>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</si>
  <si>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</si>
  <si>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</si>
  <si>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</si>
  <si>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</si>
  <si>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</si>
  <si>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</si>
  <si>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</si>
  <si>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</si>
  <si>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</si>
  <si>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</si>
  <si>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</si>
  <si>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</si>
  <si>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</si>
  <si>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</si>
  <si>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</si>
  <si>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</si>
  <si>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</si>
  <si>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</si>
  <si>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</si>
  <si>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</si>
  <si>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</si>
  <si>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</si>
  <si>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</si>
  <si>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</si>
  <si>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</si>
  <si>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</si>
  <si>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</si>
  <si>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</si>
  <si>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</si>
  <si>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</si>
  <si>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</si>
  <si>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</si>
  <si>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</si>
  <si>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</si>
  <si>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</si>
  <si>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</si>
  <si>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</si>
  <si>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</si>
  <si>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</si>
  <si>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</si>
  <si>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</si>
  <si>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</si>
  <si>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</si>
  <si>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</si>
  <si>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</si>
  <si>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</si>
  <si>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</si>
  <si>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</si>
  <si>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</si>
  <si>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</si>
  <si>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</si>
  <si>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</si>
  <si>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</si>
  <si>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</si>
  <si>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</si>
  <si>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</si>
  <si>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</si>
  <si>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</si>
  <si>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</si>
  <si>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</si>
  <si>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</si>
  <si>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</si>
  <si>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</si>
  <si>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</si>
  <si>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</si>
  <si>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</si>
  <si>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</si>
  <si>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</si>
  <si>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</si>
  <si>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</si>
  <si>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</si>
  <si>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</si>
  <si>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</si>
  <si>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</si>
  <si>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</si>
  <si>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</si>
  <si>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</si>
  <si>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</si>
  <si>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</si>
  <si>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</si>
  <si>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</si>
  <si>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</si>
  <si>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</si>
  <si>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</si>
  <si>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</si>
  <si>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</si>
  <si>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</si>
  <si>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</si>
  <si>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</si>
  <si>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</si>
  <si>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</si>
  <si>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</si>
  <si>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</si>
  <si>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</si>
  <si>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</si>
  <si>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</si>
  <si>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</si>
  <si>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</si>
  <si>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</si>
  <si>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</si>
  <si>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</si>
  <si>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</si>
  <si>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</si>
  <si>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</si>
  <si>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</si>
  <si>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</si>
  <si>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</si>
  <si>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</si>
  <si>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</si>
  <si>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</si>
  <si>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</si>
  <si>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</si>
  <si>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</si>
  <si>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</si>
  <si>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</si>
  <si>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</si>
  <si>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</si>
  <si>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</si>
  <si>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</si>
  <si>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</si>
  <si>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</si>
  <si>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</si>
  <si>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</si>
  <si>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</si>
  <si>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</si>
  <si>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</si>
  <si>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</si>
  <si>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</si>
  <si>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</si>
  <si>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</si>
  <si>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</si>
  <si>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</si>
  <si>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</si>
  <si>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</si>
  <si>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</si>
  <si>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</si>
  <si>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</si>
  <si>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</si>
  <si>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</si>
  <si>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</si>
  <si>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</si>
  <si>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</si>
  <si>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</si>
  <si>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</si>
  <si>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</si>
  <si>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</si>
  <si>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</si>
  <si>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</si>
  <si>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</si>
  <si>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</si>
  <si>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</si>
  <si>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</si>
  <si>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</si>
  <si>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</si>
  <si>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</si>
  <si>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</si>
  <si>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</si>
  <si>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</si>
  <si>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</si>
  <si>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</si>
  <si>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</si>
  <si>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</si>
  <si>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</si>
  <si>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</si>
  <si>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</si>
  <si>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</si>
  <si>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</si>
  <si>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</si>
  <si>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</si>
  <si>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</si>
  <si>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</si>
  <si>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</si>
  <si>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</si>
  <si>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</si>
  <si>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</si>
  <si>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</si>
  <si>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</si>
  <si>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</si>
  <si>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</si>
  <si>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</si>
  <si>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</si>
  <si>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</si>
  <si>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</si>
  <si>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</si>
  <si>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</si>
  <si>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</si>
  <si>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</si>
  <si>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</si>
  <si>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</si>
  <si>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</si>
  <si>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</si>
  <si>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</si>
  <si>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</si>
  <si>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</si>
  <si>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</si>
  <si>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</si>
  <si>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</si>
  <si>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</si>
  <si>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</si>
  <si>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</si>
  <si>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</si>
  <si>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</si>
  <si>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</si>
  <si>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</si>
  <si>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</si>
  <si>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</si>
  <si>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</si>
  <si>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</si>
  <si>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</si>
  <si>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</si>
  <si>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</si>
  <si>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</si>
  <si>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</si>
  <si>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</si>
  <si>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</si>
  <si>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</si>
  <si>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</si>
  <si>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</si>
  <si>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</si>
  <si>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</si>
  <si>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</si>
  <si>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</si>
  <si>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</si>
  <si>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</si>
  <si>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</si>
  <si>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</si>
  <si>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</si>
  <si>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</si>
  <si>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</si>
  <si>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</si>
  <si>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</si>
  <si>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</si>
  <si>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</si>
  <si>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</si>
  <si>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</si>
  <si>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</si>
  <si>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</si>
  <si>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</si>
  <si>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</si>
  <si>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</si>
  <si>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</si>
  <si>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</si>
  <si>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</si>
  <si>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</si>
  <si>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</si>
  <si>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</si>
  <si>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</si>
  <si>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</si>
  <si>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</si>
  <si>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</si>
  <si>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</si>
  <si>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</si>
  <si>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</si>
  <si>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</si>
  <si>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</si>
  <si>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</si>
  <si>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</si>
  <si>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</si>
  <si>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</si>
  <si>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</si>
  <si>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</si>
  <si>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</si>
  <si>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</si>
  <si>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</si>
  <si>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</si>
  <si>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</si>
  <si>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</si>
  <si>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</si>
  <si>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</si>
  <si>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</si>
  <si>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</si>
  <si>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</si>
  <si>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</si>
  <si>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</si>
  <si>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</si>
  <si>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</si>
  <si>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</si>
  <si>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</si>
  <si>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</si>
  <si>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</si>
  <si>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</si>
  <si>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</si>
  <si>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</si>
  <si>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</si>
  <si>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</si>
  <si>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</si>
  <si>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</si>
  <si>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</si>
  <si>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</si>
  <si>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</si>
  <si>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</si>
  <si>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</si>
  <si>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</si>
  <si>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</si>
  <si>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</si>
  <si>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</si>
  <si>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</si>
  <si>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</si>
  <si>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</si>
  <si>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</si>
  <si>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</si>
  <si>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</si>
  <si>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</si>
  <si>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</si>
  <si>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</si>
  <si>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</si>
  <si>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</si>
  <si>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</si>
  <si>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</si>
  <si>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</si>
  <si>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</si>
  <si>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</si>
  <si>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</si>
  <si>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</si>
  <si>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</si>
  <si>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</si>
  <si>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</si>
  <si>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</si>
  <si>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</si>
  <si>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</si>
  <si>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</si>
  <si>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</si>
  <si>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</si>
  <si>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</si>
  <si>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</si>
  <si>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</si>
  <si>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</si>
  <si>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</si>
  <si>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</si>
  <si>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</si>
  <si>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</si>
  <si>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</si>
  <si>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</si>
  <si>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</si>
  <si>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</si>
  <si>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</si>
  <si>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</si>
  <si>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</si>
  <si>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</si>
  <si>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</si>
  <si>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</si>
  <si>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</si>
  <si>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</si>
  <si>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</si>
  <si>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</si>
  <si>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</si>
  <si>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</si>
  <si>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</si>
  <si>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</si>
  <si>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</si>
  <si>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</si>
  <si>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</si>
  <si>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</si>
  <si>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</si>
  <si>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</si>
  <si>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</si>
  <si>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</si>
  <si>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</si>
  <si>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</si>
  <si>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</si>
  <si>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</si>
  <si>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</si>
  <si>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</si>
  <si>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</si>
  <si>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</si>
  <si>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</si>
  <si>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</si>
  <si>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</si>
  <si>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</si>
  <si>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</si>
  <si>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</si>
  <si>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</si>
  <si>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</si>
  <si>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</si>
  <si>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</si>
  <si>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</si>
  <si>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</si>
  <si>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</si>
  <si>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</si>
  <si>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</si>
  <si>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</si>
  <si>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</si>
  <si>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</si>
  <si>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</si>
  <si>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</si>
  <si>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</si>
  <si>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</si>
  <si>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</si>
  <si>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</si>
  <si>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</si>
  <si>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</si>
  <si>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</si>
  <si>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</si>
  <si>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</si>
  <si>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</si>
  <si>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</si>
  <si>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</si>
  <si>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</si>
  <si>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</si>
  <si>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</si>
  <si>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</si>
  <si>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</si>
  <si>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</si>
  <si>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</si>
  <si>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</si>
  <si>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</si>
  <si>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</si>
  <si>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</si>
  <si>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</si>
  <si>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</si>
  <si>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</si>
  <si>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</si>
  <si>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</si>
  <si>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</si>
  <si>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</si>
  <si>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</si>
  <si>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</si>
  <si>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</si>
  <si>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</si>
  <si>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</si>
  <si>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</si>
  <si>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</si>
  <si>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</si>
  <si>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</si>
  <si>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</si>
  <si>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</si>
  <si>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</si>
  <si>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</si>
  <si>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</si>
  <si>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</si>
  <si>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</si>
  <si>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</si>
  <si>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</si>
  <si>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</si>
  <si>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</si>
  <si>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</si>
  <si>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</si>
  <si>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</si>
  <si>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</si>
  <si>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</si>
  <si>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</si>
  <si>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</si>
  <si>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</si>
  <si>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</si>
  <si>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</si>
  <si>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</si>
  <si>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</si>
  <si>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</si>
  <si>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</si>
  <si>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</si>
  <si>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</si>
  <si>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</si>
  <si>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</si>
  <si>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</si>
  <si>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</si>
  <si>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</si>
  <si>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</si>
  <si>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</si>
  <si>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</si>
  <si>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</si>
  <si>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</si>
  <si>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</si>
  <si>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</si>
  <si>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</si>
  <si>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</si>
  <si>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</si>
  <si>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</si>
  <si>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</si>
  <si>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</si>
  <si>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</si>
  <si>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</si>
  <si>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</si>
  <si>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</si>
  <si>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</si>
  <si>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</si>
  <si>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</si>
  <si>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</si>
  <si>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</si>
  <si>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</si>
  <si>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</si>
  <si>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</si>
  <si>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</si>
  <si>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</si>
  <si>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</si>
  <si>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</si>
  <si>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</si>
  <si>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</si>
  <si>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</si>
  <si>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</si>
  <si>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</si>
  <si>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</si>
  <si>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</si>
  <si>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</si>
  <si>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</si>
  <si>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</si>
  <si>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</si>
  <si>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</si>
  <si>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</si>
  <si>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</si>
  <si>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</si>
  <si>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</si>
  <si>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</si>
  <si>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</si>
  <si>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</si>
  <si>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</si>
  <si>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</si>
  <si>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</si>
  <si>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</si>
  <si>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</si>
  <si>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</si>
  <si>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</si>
  <si>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</si>
  <si>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</si>
  <si>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</si>
  <si>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</si>
  <si>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</si>
  <si>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</si>
  <si>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</si>
  <si>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</si>
  <si>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</si>
  <si>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</si>
  <si>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</si>
  <si>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</si>
  <si>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</si>
  <si>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</si>
  <si>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</si>
  <si>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</si>
  <si>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</si>
  <si>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</si>
  <si>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</si>
  <si>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</si>
  <si>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</si>
  <si>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</si>
  <si>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</si>
  <si>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</si>
  <si>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</si>
  <si>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</si>
  <si>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</si>
  <si>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</si>
  <si>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</si>
  <si>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</si>
  <si>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</si>
  <si>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</si>
  <si>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</si>
  <si>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</si>
  <si>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</si>
  <si>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</si>
  <si>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</si>
  <si>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</si>
  <si>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</si>
  <si>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</si>
  <si>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</si>
  <si>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</si>
  <si>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</si>
  <si>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</si>
  <si>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</si>
  <si>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</si>
  <si>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</si>
  <si>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</si>
  <si>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</si>
  <si>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</si>
  <si>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</si>
  <si>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</si>
  <si>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</si>
  <si>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</si>
  <si>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</si>
  <si>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</si>
  <si>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</si>
  <si>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</si>
  <si>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</si>
  <si>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</si>
  <si>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</si>
  <si>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</si>
  <si>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</si>
  <si>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</si>
  <si>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</si>
  <si>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</si>
  <si>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</si>
  <si>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</si>
  <si>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</si>
  <si>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</si>
  <si>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</si>
  <si>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</si>
  <si>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</si>
  <si>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</si>
  <si>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</si>
  <si>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</si>
  <si>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</si>
  <si>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</si>
  <si>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</si>
  <si>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</si>
  <si>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</si>
  <si>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</si>
  <si>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</si>
  <si>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</si>
  <si>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</si>
  <si>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</si>
  <si>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</si>
  <si>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</si>
  <si>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</si>
  <si>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</si>
  <si>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</si>
  <si>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</si>
  <si>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</si>
  <si>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</si>
  <si>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</si>
  <si>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</si>
  <si>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</si>
  <si>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</si>
  <si>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</si>
  <si>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</si>
  <si>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</si>
  <si>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</si>
  <si>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</si>
  <si>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</si>
  <si>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</si>
  <si>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</si>
  <si>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</si>
  <si>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</si>
  <si>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</si>
  <si>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</si>
  <si>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</si>
  <si>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</si>
  <si>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</si>
  <si>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</si>
  <si>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</si>
  <si>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</si>
  <si>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</si>
  <si>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</si>
  <si>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</si>
  <si>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</si>
  <si>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</si>
  <si>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</si>
  <si>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</si>
  <si>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</si>
  <si>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</si>
  <si>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</si>
  <si>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</si>
  <si>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</si>
  <si>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</si>
  <si>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</si>
  <si>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</si>
  <si>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</si>
  <si>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</si>
  <si>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</si>
  <si>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</si>
  <si>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</si>
  <si>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</si>
  <si>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</si>
  <si>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</si>
  <si>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</si>
  <si>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</si>
  <si>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</si>
  <si>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</si>
  <si>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</si>
  <si>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</si>
  <si>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</si>
  <si>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</si>
  <si>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</si>
  <si>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</si>
  <si>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</si>
  <si>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</si>
  <si>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</si>
  <si>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Ranking</t>
  </si>
  <si>
    <t>Total Vendido</t>
  </si>
  <si>
    <t>Faça um TOP 3 dos produtos mais vendidos no ano pela marca "Verde"</t>
  </si>
  <si>
    <t>Faça um TOP 5 dos funcionários que mais venderam no ano.</t>
  </si>
  <si>
    <t>Quantas vendas foram realizadas no ano de 2019?</t>
  </si>
  <si>
    <t>Quantas "Camisetas" foram vendidas em 2019?</t>
  </si>
  <si>
    <t>Quantos "Bonés" da marca "Azul" foram vendidos em todo o período?</t>
  </si>
  <si>
    <t>Responda as questões abaixo usando fórmulas:</t>
  </si>
  <si>
    <t>Responda as questões abaixo sem o uso de fórmulas:</t>
  </si>
  <si>
    <t>Qual é a soma do valor de venda da marca "Amarela"?</t>
  </si>
  <si>
    <t>Qual é o valor total vendido de "Saias" da marca "Vermelha"?</t>
  </si>
  <si>
    <t>Quem foi o funcionário que realizou a venda de código "N5E6Q9S3"?</t>
  </si>
  <si>
    <t>Algumas perguntas podem ser respondidas de mais de uma forma, utilizando fórmulas e ferramentas diferentes do Excel. Sempre que se deparar com uma questão como essa, sugiro que responda a mesma questão de todas as formas que conseguir. Pode parecer estranho responder a mesma questão 2 ou 3 vezes, mas vai ser uma excelente prática para você resolver um problema ou desafio no Excel de diversas maneiras possíveis.</t>
  </si>
  <si>
    <t>Você deve responder as questões nas planilhas azuis utilizando as demais planilhas como base de dados. Utilize quaisquer ferramentas aprendidas nos módulos citados anteriormente para responder as questões.</t>
  </si>
  <si>
    <t>Agora pinte a linha inteira de acordo com o País de Destino, não apenas as células da coluna País de Destino. A cor das células da linha deve mudar automaticamente quando o país for alterado.</t>
  </si>
  <si>
    <t>Utilizando a mesma estrutura do exercício anterior, preencha a tabela abaixo considerando apenas as linhas com cor verde.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</si>
</sst>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&quot;R$&quot;\ #,##0"/>
    <numFmt numFmtId="166" formatCode="&quot;R$&quot;#,##0.00"/>
    <numFmt numFmtId="167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212529"/>
      <name val="Arial"/>
      <family val="2"/>
    </font>
    <font>
      <u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4" xfId="0" applyBorder="1"/>
    <xf numFmtId="0" fontId="1" fillId="2" borderId="4" xfId="0" applyFont="1" applyFill="1" applyBorder="1" applyAlignment="1">
      <alignment horizontal="left"/>
    </xf>
    <xf numFmtId="0" fontId="0" fillId="2" borderId="4" xfId="0" applyFill="1" applyBorder="1"/>
    <xf numFmtId="0" fontId="1" fillId="0" borderId="4" xfId="0" applyFont="1" applyBorder="1" applyAlignment="1">
      <alignment horizontal="center"/>
    </xf>
    <xf numFmtId="0" fontId="0" fillId="3" borderId="4" xfId="0" applyFill="1" applyBorder="1"/>
    <xf numFmtId="14" fontId="0" fillId="2" borderId="4" xfId="0" applyNumberFormat="1" applyFill="1" applyBorder="1"/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4" xfId="0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9" borderId="0" xfId="0" applyFill="1"/>
    <xf numFmtId="0" fontId="0" fillId="0" borderId="0" xfId="0" applyAlignment="1">
      <alignment horizontal="right"/>
    </xf>
    <xf numFmtId="0" fontId="5" fillId="10" borderId="5" xfId="0" applyFont="1" applyFill="1" applyBorder="1" applyAlignment="1">
      <alignment vertical="center" textRotation="255"/>
    </xf>
    <xf numFmtId="0" fontId="4" fillId="10" borderId="5" xfId="0" applyFont="1" applyFill="1" applyBorder="1"/>
    <xf numFmtId="0" fontId="5" fillId="10" borderId="8" xfId="0" applyFont="1" applyFill="1" applyBorder="1" applyAlignment="1">
      <alignment vertical="center" textRotation="255"/>
    </xf>
    <xf numFmtId="0" fontId="4" fillId="10" borderId="9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0" fillId="5" borderId="4" xfId="0" applyFill="1" applyBorder="1"/>
    <xf numFmtId="166" fontId="0" fillId="5" borderId="4" xfId="0" applyNumberFormat="1" applyFill="1" applyBorder="1"/>
    <xf numFmtId="166" fontId="0" fillId="5" borderId="1" xfId="0" applyNumberFormat="1" applyFill="1" applyBorder="1"/>
    <xf numFmtId="166" fontId="0" fillId="5" borderId="3" xfId="0" applyNumberFormat="1" applyFill="1" applyBorder="1"/>
    <xf numFmtId="166" fontId="0" fillId="0" borderId="0" xfId="0" applyNumberFormat="1"/>
    <xf numFmtId="166" fontId="0" fillId="0" borderId="2" xfId="0" applyNumberFormat="1" applyBorder="1"/>
    <xf numFmtId="0" fontId="0" fillId="8" borderId="4" xfId="0" applyFill="1" applyBorder="1"/>
    <xf numFmtId="166" fontId="0" fillId="8" borderId="4" xfId="0" applyNumberFormat="1" applyFill="1" applyBorder="1"/>
    <xf numFmtId="166" fontId="0" fillId="8" borderId="1" xfId="0" applyNumberFormat="1" applyFill="1" applyBorder="1"/>
    <xf numFmtId="166" fontId="0" fillId="8" borderId="3" xfId="0" applyNumberFormat="1" applyFill="1" applyBorder="1"/>
    <xf numFmtId="166" fontId="0" fillId="8" borderId="4" xfId="0" quotePrefix="1" applyNumberFormat="1" applyFill="1" applyBorder="1"/>
    <xf numFmtId="166" fontId="1" fillId="8" borderId="4" xfId="0" applyNumberFormat="1" applyFont="1" applyFill="1" applyBorder="1"/>
    <xf numFmtId="166" fontId="1" fillId="0" borderId="0" xfId="0" applyNumberFormat="1" applyFont="1"/>
    <xf numFmtId="44" fontId="0" fillId="0" borderId="0" xfId="0" applyNumberFormat="1"/>
    <xf numFmtId="44" fontId="0" fillId="0" borderId="2" xfId="0" applyNumberFormat="1" applyBorder="1"/>
    <xf numFmtId="0" fontId="0" fillId="7" borderId="4" xfId="0" applyFill="1" applyBorder="1"/>
    <xf numFmtId="164" fontId="0" fillId="7" borderId="4" xfId="0" applyNumberFormat="1" applyFill="1" applyBorder="1"/>
    <xf numFmtId="164" fontId="0" fillId="7" borderId="1" xfId="0" applyNumberFormat="1" applyFill="1" applyBorder="1"/>
    <xf numFmtId="164" fontId="0" fillId="7" borderId="3" xfId="0" applyNumberFormat="1" applyFill="1" applyBorder="1"/>
    <xf numFmtId="164" fontId="0" fillId="7" borderId="4" xfId="0" applyNumberFormat="1" applyFill="1" applyBorder="1" applyAlignment="1">
      <alignment horizontal="left"/>
    </xf>
    <xf numFmtId="0" fontId="0" fillId="7" borderId="5" xfId="0" applyFill="1" applyBorder="1"/>
    <xf numFmtId="164" fontId="0" fillId="7" borderId="5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0" fontId="0" fillId="7" borderId="9" xfId="0" applyFill="1" applyBorder="1"/>
    <xf numFmtId="164" fontId="0" fillId="7" borderId="9" xfId="0" applyNumberFormat="1" applyFill="1" applyBorder="1"/>
    <xf numFmtId="17" fontId="0" fillId="0" borderId="0" xfId="0" applyNumberFormat="1"/>
    <xf numFmtId="167" fontId="0" fillId="0" borderId="0" xfId="1" applyNumberFormat="1" applyFont="1"/>
    <xf numFmtId="8" fontId="0" fillId="0" borderId="0" xfId="0" applyNumberFormat="1"/>
    <xf numFmtId="44" fontId="0" fillId="0" borderId="0" xfId="2" applyFont="1"/>
    <xf numFmtId="164" fontId="0" fillId="0" borderId="0" xfId="2" applyNumberFormat="1" applyFont="1" applyBorder="1"/>
    <xf numFmtId="4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2" applyNumberFormat="1" applyFont="1"/>
    <xf numFmtId="164" fontId="7" fillId="0" borderId="0" xfId="4" applyNumberFormat="1"/>
    <xf numFmtId="10" fontId="0" fillId="0" borderId="0" xfId="3" applyNumberFormat="1" applyFont="1"/>
    <xf numFmtId="164" fontId="0" fillId="0" borderId="0" xfId="0" quotePrefix="1" applyNumberFormat="1"/>
    <xf numFmtId="2" fontId="0" fillId="0" borderId="0" xfId="0" applyNumberFormat="1"/>
    <xf numFmtId="43" fontId="0" fillId="0" borderId="0" xfId="1" applyFont="1"/>
    <xf numFmtId="164" fontId="0" fillId="0" borderId="0" xfId="3" applyNumberFormat="1" applyFont="1"/>
    <xf numFmtId="0" fontId="8" fillId="0" borderId="0" xfId="0" applyFont="1"/>
    <xf numFmtId="164" fontId="1" fillId="0" borderId="0" xfId="0" applyNumberFormat="1" applyFont="1"/>
    <xf numFmtId="16" fontId="0" fillId="0" borderId="0" xfId="0" applyNumberFormat="1"/>
    <xf numFmtId="167" fontId="0" fillId="0" borderId="0" xfId="0" applyNumberFormat="1"/>
    <xf numFmtId="4" fontId="8" fillId="0" borderId="0" xfId="0" applyNumberFormat="1" applyFont="1"/>
    <xf numFmtId="0" fontId="9" fillId="0" borderId="0" xfId="0" applyFont="1"/>
    <xf numFmtId="43" fontId="0" fillId="0" borderId="0" xfId="0" applyNumberFormat="1"/>
    <xf numFmtId="164" fontId="0" fillId="0" borderId="4" xfId="2" applyNumberFormat="1" applyFont="1" applyBorder="1"/>
    <xf numFmtId="0" fontId="4" fillId="11" borderId="0" xfId="0" applyFont="1" applyFill="1"/>
    <xf numFmtId="0" fontId="4" fillId="11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" fontId="4" fillId="10" borderId="1" xfId="0" applyNumberFormat="1" applyFont="1" applyFill="1" applyBorder="1" applyAlignment="1">
      <alignment horizontal="center"/>
    </xf>
    <xf numFmtId="17" fontId="4" fillId="10" borderId="2" xfId="0" applyNumberFormat="1" applyFont="1" applyFill="1" applyBorder="1" applyAlignment="1">
      <alignment horizontal="center"/>
    </xf>
    <xf numFmtId="17" fontId="4" fillId="10" borderId="3" xfId="0" applyNumberFormat="1" applyFont="1" applyFill="1" applyBorder="1" applyAlignment="1">
      <alignment horizontal="center"/>
    </xf>
    <xf numFmtId="17" fontId="4" fillId="10" borderId="6" xfId="0" applyNumberFormat="1" applyFont="1" applyFill="1" applyBorder="1" applyAlignment="1">
      <alignment horizontal="center"/>
    </xf>
    <xf numFmtId="17" fontId="4" fillId="10" borderId="7" xfId="0" applyNumberFormat="1" applyFont="1" applyFill="1" applyBorder="1" applyAlignment="1">
      <alignment horizontal="center"/>
    </xf>
    <xf numFmtId="17" fontId="4" fillId="10" borderId="4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textRotation="255"/>
    </xf>
    <xf numFmtId="0" fontId="0" fillId="7" borderId="5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2" applyNumberFormat="1" applyFont="1" applyFill="1" applyBorder="1" applyAlignment="1">
      <alignment horizont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141514</xdr:rowOff>
    </xdr:from>
    <xdr:to>
      <xdr:col>7</xdr:col>
      <xdr:colOff>333375</xdr:colOff>
      <xdr:row>74</xdr:row>
      <xdr:rowOff>143435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2C2FF5F-286F-4E1F-B411-FEF3F64AE46C}"/>
            </a:ext>
          </a:extLst>
        </xdr:cNvPr>
        <xdr:cNvCxnSpPr/>
      </xdr:nvCxnSpPr>
      <xdr:spPr>
        <a:xfrm>
          <a:off x="6151469" y="141514"/>
          <a:ext cx="0" cy="132696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96981</xdr:colOff>
      <xdr:row>0</xdr:row>
      <xdr:rowOff>131619</xdr:rowOff>
    </xdr:from>
    <xdr:to>
      <xdr:col>1</xdr:col>
      <xdr:colOff>439881</xdr:colOff>
      <xdr:row>2</xdr:row>
      <xdr:rowOff>100447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909F8F5-FA55-4CC0-87A6-AFBC68C861DE}"/>
            </a:ext>
          </a:extLst>
        </xdr:cNvPr>
        <xdr:cNvSpPr/>
      </xdr:nvSpPr>
      <xdr:spPr>
        <a:xfrm>
          <a:off x="135081" y="13161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107373</xdr:colOff>
      <xdr:row>3</xdr:row>
      <xdr:rowOff>173181</xdr:rowOff>
    </xdr:from>
    <xdr:to>
      <xdr:col>2</xdr:col>
      <xdr:colOff>6928</xdr:colOff>
      <xdr:row>5</xdr:row>
      <xdr:rowOff>142008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09F9ACA-C48A-4B53-AB58-8ED3693C7EEB}"/>
            </a:ext>
          </a:extLst>
        </xdr:cNvPr>
        <xdr:cNvSpPr/>
      </xdr:nvSpPr>
      <xdr:spPr>
        <a:xfrm>
          <a:off x="145473" y="72389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</xdr:col>
      <xdr:colOff>110837</xdr:colOff>
      <xdr:row>10</xdr:row>
      <xdr:rowOff>152400</xdr:rowOff>
    </xdr:from>
    <xdr:to>
      <xdr:col>2</xdr:col>
      <xdr:colOff>10392</xdr:colOff>
      <xdr:row>12</xdr:row>
      <xdr:rowOff>121227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980DBC3B-AF8A-4D8E-89F7-CA48FEB72CF3}"/>
            </a:ext>
          </a:extLst>
        </xdr:cNvPr>
        <xdr:cNvSpPr/>
      </xdr:nvSpPr>
      <xdr:spPr>
        <a:xfrm>
          <a:off x="148937" y="1988127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</xdr:col>
      <xdr:colOff>110836</xdr:colOff>
      <xdr:row>13</xdr:row>
      <xdr:rowOff>152400</xdr:rowOff>
    </xdr:from>
    <xdr:to>
      <xdr:col>2</xdr:col>
      <xdr:colOff>10391</xdr:colOff>
      <xdr:row>15</xdr:row>
      <xdr:rowOff>121227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AE15F8A4-41DD-4D9E-8D01-5E54FB3589A2}"/>
            </a:ext>
          </a:extLst>
        </xdr:cNvPr>
        <xdr:cNvSpPr/>
      </xdr:nvSpPr>
      <xdr:spPr>
        <a:xfrm>
          <a:off x="148936" y="2538845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</xdr:col>
      <xdr:colOff>114300</xdr:colOff>
      <xdr:row>15</xdr:row>
      <xdr:rowOff>169719</xdr:rowOff>
    </xdr:from>
    <xdr:to>
      <xdr:col>2</xdr:col>
      <xdr:colOff>13855</xdr:colOff>
      <xdr:row>17</xdr:row>
      <xdr:rowOff>138547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EA9102DF-19A8-4069-8EC6-EA1A7E874154}"/>
            </a:ext>
          </a:extLst>
        </xdr:cNvPr>
        <xdr:cNvSpPr/>
      </xdr:nvSpPr>
      <xdr:spPr>
        <a:xfrm>
          <a:off x="152400" y="2923310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103909</xdr:colOff>
      <xdr:row>20</xdr:row>
      <xdr:rowOff>12429</xdr:rowOff>
    </xdr:from>
    <xdr:to>
      <xdr:col>2</xdr:col>
      <xdr:colOff>3464</xdr:colOff>
      <xdr:row>21</xdr:row>
      <xdr:rowOff>164830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55C57610-C645-451B-815A-37B6B9F0C9A3}"/>
            </a:ext>
          </a:extLst>
        </xdr:cNvPr>
        <xdr:cNvSpPr/>
      </xdr:nvSpPr>
      <xdr:spPr>
        <a:xfrm>
          <a:off x="139768" y="3598311"/>
          <a:ext cx="338825" cy="33169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</xdr:col>
      <xdr:colOff>86591</xdr:colOff>
      <xdr:row>25</xdr:row>
      <xdr:rowOff>164219</xdr:rowOff>
    </xdr:from>
    <xdr:to>
      <xdr:col>1</xdr:col>
      <xdr:colOff>429491</xdr:colOff>
      <xdr:row>27</xdr:row>
      <xdr:rowOff>129461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8F5B03C0-B091-4044-9142-CD898A5B242A}"/>
            </a:ext>
          </a:extLst>
        </xdr:cNvPr>
        <xdr:cNvSpPr/>
      </xdr:nvSpPr>
      <xdr:spPr>
        <a:xfrm>
          <a:off x="124691" y="4736219"/>
          <a:ext cx="342900" cy="33100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</xdr:col>
      <xdr:colOff>62752</xdr:colOff>
      <xdr:row>29</xdr:row>
      <xdr:rowOff>62753</xdr:rowOff>
    </xdr:from>
    <xdr:to>
      <xdr:col>1</xdr:col>
      <xdr:colOff>405652</xdr:colOff>
      <xdr:row>31</xdr:row>
      <xdr:rowOff>31580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7305439F-4736-4106-8354-DEC7BEF6F76F}"/>
            </a:ext>
          </a:extLst>
        </xdr:cNvPr>
        <xdr:cNvSpPr/>
      </xdr:nvSpPr>
      <xdr:spPr>
        <a:xfrm>
          <a:off x="98611" y="5262282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</xdr:col>
      <xdr:colOff>89646</xdr:colOff>
      <xdr:row>32</xdr:row>
      <xdr:rowOff>17929</xdr:rowOff>
    </xdr:from>
    <xdr:to>
      <xdr:col>1</xdr:col>
      <xdr:colOff>432546</xdr:colOff>
      <xdr:row>33</xdr:row>
      <xdr:rowOff>166051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2FECE1F0-50C9-401B-8529-25AD71459263}"/>
            </a:ext>
          </a:extLst>
        </xdr:cNvPr>
        <xdr:cNvSpPr/>
      </xdr:nvSpPr>
      <xdr:spPr>
        <a:xfrm>
          <a:off x="125505" y="5755341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</xdr:col>
      <xdr:colOff>26890</xdr:colOff>
      <xdr:row>39</xdr:row>
      <xdr:rowOff>8965</xdr:rowOff>
    </xdr:from>
    <xdr:to>
      <xdr:col>2</xdr:col>
      <xdr:colOff>116539</xdr:colOff>
      <xdr:row>40</xdr:row>
      <xdr:rowOff>157087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866A3A7C-A277-4F7B-975C-B66CFE46CCA4}"/>
            </a:ext>
          </a:extLst>
        </xdr:cNvPr>
        <xdr:cNvSpPr/>
      </xdr:nvSpPr>
      <xdr:spPr>
        <a:xfrm>
          <a:off x="62749" y="7001436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D648134-D0D1-4CEA-840E-1E69191E976F}"/>
            </a:ext>
          </a:extLst>
        </xdr:cNvPr>
        <xdr:cNvSpPr/>
      </xdr:nvSpPr>
      <xdr:spPr>
        <a:xfrm>
          <a:off x="98612" y="8892988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46</xdr:row>
      <xdr:rowOff>71718</xdr:rowOff>
    </xdr:from>
    <xdr:to>
      <xdr:col>2</xdr:col>
      <xdr:colOff>89649</xdr:colOff>
      <xdr:row>48</xdr:row>
      <xdr:rowOff>40545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D0E0C0F0-37E2-48AE-BEC9-CBF400775893}"/>
            </a:ext>
          </a:extLst>
        </xdr:cNvPr>
        <xdr:cNvSpPr/>
      </xdr:nvSpPr>
      <xdr:spPr>
        <a:xfrm>
          <a:off x="35859" y="8319247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</xdr:col>
      <xdr:colOff>62753</xdr:colOff>
      <xdr:row>52</xdr:row>
      <xdr:rowOff>0</xdr:rowOff>
    </xdr:from>
    <xdr:to>
      <xdr:col>2</xdr:col>
      <xdr:colOff>152402</xdr:colOff>
      <xdr:row>53</xdr:row>
      <xdr:rowOff>148122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F87629D-9CB4-4120-9DC1-9D836B2BB319}"/>
            </a:ext>
          </a:extLst>
        </xdr:cNvPr>
        <xdr:cNvSpPr/>
      </xdr:nvSpPr>
      <xdr:spPr>
        <a:xfrm>
          <a:off x="98612" y="9323294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1</xdr:col>
      <xdr:colOff>8965</xdr:colOff>
      <xdr:row>58</xdr:row>
      <xdr:rowOff>53787</xdr:rowOff>
    </xdr:from>
    <xdr:to>
      <xdr:col>2</xdr:col>
      <xdr:colOff>98614</xdr:colOff>
      <xdr:row>60</xdr:row>
      <xdr:rowOff>22616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BA1C03ED-65A2-4CA0-9A36-4A811C7415CE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1</xdr:col>
      <xdr:colOff>8965</xdr:colOff>
      <xdr:row>64</xdr:row>
      <xdr:rowOff>53787</xdr:rowOff>
    </xdr:from>
    <xdr:to>
      <xdr:col>2</xdr:col>
      <xdr:colOff>98614</xdr:colOff>
      <xdr:row>66</xdr:row>
      <xdr:rowOff>22616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D6D0A0F0-F3C3-478D-8798-1D9473089503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2</xdr:col>
      <xdr:colOff>89649</xdr:colOff>
      <xdr:row>71</xdr:row>
      <xdr:rowOff>148123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B10740E-84A4-41D5-9DE0-04691B84AC0A}"/>
            </a:ext>
          </a:extLst>
        </xdr:cNvPr>
        <xdr:cNvSpPr/>
      </xdr:nvSpPr>
      <xdr:spPr>
        <a:xfrm>
          <a:off x="35859" y="12550588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8966</xdr:colOff>
      <xdr:row>2</xdr:row>
      <xdr:rowOff>148123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470E68B-CFB7-4B8D-8EDA-8F0EFA37BE4A}"/>
            </a:ext>
          </a:extLst>
        </xdr:cNvPr>
        <xdr:cNvSpPr/>
      </xdr:nvSpPr>
      <xdr:spPr>
        <a:xfrm>
          <a:off x="6427694" y="179294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8966</xdr:colOff>
      <xdr:row>6</xdr:row>
      <xdr:rowOff>148123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BB719D97-F3D9-4D67-B5A7-1D9E2DB13FC9}"/>
            </a:ext>
          </a:extLst>
        </xdr:cNvPr>
        <xdr:cNvSpPr/>
      </xdr:nvSpPr>
      <xdr:spPr>
        <a:xfrm>
          <a:off x="6427694" y="896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8966</xdr:colOff>
      <xdr:row>11</xdr:row>
      <xdr:rowOff>148123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1BF1B729-E458-4D72-A374-FE652172B6CA}"/>
            </a:ext>
          </a:extLst>
        </xdr:cNvPr>
        <xdr:cNvSpPr/>
      </xdr:nvSpPr>
      <xdr:spPr>
        <a:xfrm>
          <a:off x="6427694" y="179294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8966</xdr:colOff>
      <xdr:row>24</xdr:row>
      <xdr:rowOff>148123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A63A427B-1D0D-41F7-8508-4B5E299B6FC9}"/>
            </a:ext>
          </a:extLst>
        </xdr:cNvPr>
        <xdr:cNvSpPr/>
      </xdr:nvSpPr>
      <xdr:spPr>
        <a:xfrm>
          <a:off x="6427694" y="3944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9</xdr:col>
      <xdr:colOff>8966</xdr:colOff>
      <xdr:row>36</xdr:row>
      <xdr:rowOff>148123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FCED4027-D12C-4891-BEE0-6C89232FF35E}"/>
            </a:ext>
          </a:extLst>
        </xdr:cNvPr>
        <xdr:cNvSpPr/>
      </xdr:nvSpPr>
      <xdr:spPr>
        <a:xfrm>
          <a:off x="6427694" y="6096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8966</xdr:colOff>
      <xdr:row>45</xdr:row>
      <xdr:rowOff>148123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56CB704E-4990-4357-80FF-646D112E4E2F}"/>
            </a:ext>
          </a:extLst>
        </xdr:cNvPr>
        <xdr:cNvSpPr/>
      </xdr:nvSpPr>
      <xdr:spPr>
        <a:xfrm>
          <a:off x="6427694" y="8068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21</a:t>
          </a:r>
        </a:p>
      </xdr:txBody>
    </xdr:sp>
    <xdr:clientData/>
  </xdr:twoCellAnchor>
  <xdr:twoCellAnchor>
    <xdr:from>
      <xdr:col>8</xdr:col>
      <xdr:colOff>0</xdr:colOff>
      <xdr:row>49</xdr:row>
      <xdr:rowOff>0</xdr:rowOff>
    </xdr:from>
    <xdr:to>
      <xdr:col>9</xdr:col>
      <xdr:colOff>8966</xdr:colOff>
      <xdr:row>50</xdr:row>
      <xdr:rowOff>148123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806C458F-7456-4E59-B959-1F19ADD5F12A}"/>
            </a:ext>
          </a:extLst>
        </xdr:cNvPr>
        <xdr:cNvSpPr/>
      </xdr:nvSpPr>
      <xdr:spPr>
        <a:xfrm>
          <a:off x="6427694" y="9144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22</a:t>
          </a:r>
        </a:p>
      </xdr:txBody>
    </xdr:sp>
    <xdr:clientData/>
  </xdr:twoCellAnchor>
  <xdr:twoCellAnchor>
    <xdr:from>
      <xdr:col>8</xdr:col>
      <xdr:colOff>0</xdr:colOff>
      <xdr:row>59</xdr:row>
      <xdr:rowOff>0</xdr:rowOff>
    </xdr:from>
    <xdr:to>
      <xdr:col>9</xdr:col>
      <xdr:colOff>8966</xdr:colOff>
      <xdr:row>60</xdr:row>
      <xdr:rowOff>148123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CCD96893-52B2-4F78-B40C-D901D1195A6F}"/>
            </a:ext>
          </a:extLst>
        </xdr:cNvPr>
        <xdr:cNvSpPr/>
      </xdr:nvSpPr>
      <xdr:spPr>
        <a:xfrm>
          <a:off x="6427694" y="11116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23</a:t>
          </a:r>
        </a:p>
      </xdr:txBody>
    </xdr:sp>
    <xdr:clientData/>
  </xdr:twoCellAnchor>
  <xdr:twoCellAnchor>
    <xdr:from>
      <xdr:col>8</xdr:col>
      <xdr:colOff>0</xdr:colOff>
      <xdr:row>67</xdr:row>
      <xdr:rowOff>0</xdr:rowOff>
    </xdr:from>
    <xdr:to>
      <xdr:col>9</xdr:col>
      <xdr:colOff>8966</xdr:colOff>
      <xdr:row>68</xdr:row>
      <xdr:rowOff>148123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452D45C-8B6E-49D8-B740-AFDD86DBEFE6}"/>
            </a:ext>
          </a:extLst>
        </xdr:cNvPr>
        <xdr:cNvSpPr/>
      </xdr:nvSpPr>
      <xdr:spPr>
        <a:xfrm>
          <a:off x="6427694" y="8785412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114300</xdr:rowOff>
    </xdr:from>
    <xdr:to>
      <xdr:col>2</xdr:col>
      <xdr:colOff>38100</xdr:colOff>
      <xdr:row>2</xdr:row>
      <xdr:rowOff>83128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0A014C1-27FF-4113-8D57-B552B7FB14D5}"/>
            </a:ext>
          </a:extLst>
        </xdr:cNvPr>
        <xdr:cNvSpPr/>
      </xdr:nvSpPr>
      <xdr:spPr>
        <a:xfrm>
          <a:off x="251460" y="114300"/>
          <a:ext cx="5334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25</a:t>
          </a:r>
        </a:p>
      </xdr:txBody>
    </xdr:sp>
    <xdr:clientData/>
  </xdr:twoCellAnchor>
  <xdr:twoCellAnchor>
    <xdr:from>
      <xdr:col>1</xdr:col>
      <xdr:colOff>106680</xdr:colOff>
      <xdr:row>3</xdr:row>
      <xdr:rowOff>121920</xdr:rowOff>
    </xdr:from>
    <xdr:to>
      <xdr:col>2</xdr:col>
      <xdr:colOff>38100</xdr:colOff>
      <xdr:row>5</xdr:row>
      <xdr:rowOff>90748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C7E9128-CCBA-4D57-BEAB-EC56437D8BB4}"/>
            </a:ext>
          </a:extLst>
        </xdr:cNvPr>
        <xdr:cNvSpPr/>
      </xdr:nvSpPr>
      <xdr:spPr>
        <a:xfrm>
          <a:off x="243840" y="670560"/>
          <a:ext cx="54102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141514</xdr:rowOff>
    </xdr:from>
    <xdr:to>
      <xdr:col>6</xdr:col>
      <xdr:colOff>333375</xdr:colOff>
      <xdr:row>74</xdr:row>
      <xdr:rowOff>143435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E422740A-E95C-4F03-9513-031D17D83133}"/>
            </a:ext>
          </a:extLst>
        </xdr:cNvPr>
        <xdr:cNvCxnSpPr/>
      </xdr:nvCxnSpPr>
      <xdr:spPr>
        <a:xfrm>
          <a:off x="6155055" y="141514"/>
          <a:ext cx="0" cy="135350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112220</xdr:colOff>
      <xdr:row>1</xdr:row>
      <xdr:rowOff>9699</xdr:rowOff>
    </xdr:from>
    <xdr:to>
      <xdr:col>1</xdr:col>
      <xdr:colOff>647699</xdr:colOff>
      <xdr:row>2</xdr:row>
      <xdr:rowOff>161407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7C0688B-2AF9-40C7-81A3-5E6C3472D336}"/>
            </a:ext>
          </a:extLst>
        </xdr:cNvPr>
        <xdr:cNvSpPr/>
      </xdr:nvSpPr>
      <xdr:spPr>
        <a:xfrm>
          <a:off x="150320" y="19257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27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17090BA4-93B6-4DF4-838F-42FF5005031D}"/>
            </a:ext>
          </a:extLst>
        </xdr:cNvPr>
        <xdr:cNvSpPr/>
      </xdr:nvSpPr>
      <xdr:spPr>
        <a:xfrm>
          <a:off x="100853" y="9068696"/>
          <a:ext cx="3429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8</xdr:col>
      <xdr:colOff>8966</xdr:colOff>
      <xdr:row>2</xdr:row>
      <xdr:rowOff>148123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DDA768A3-C687-4E4A-95C3-AC371738C713}"/>
            </a:ext>
          </a:extLst>
        </xdr:cNvPr>
        <xdr:cNvSpPr/>
      </xdr:nvSpPr>
      <xdr:spPr>
        <a:xfrm>
          <a:off x="6431280" y="18288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29</a:t>
          </a:r>
        </a:p>
      </xdr:txBody>
    </xdr:sp>
    <xdr:clientData/>
  </xdr:twoCellAnchor>
  <xdr:twoCellAnchor>
    <xdr:from>
      <xdr:col>7</xdr:col>
      <xdr:colOff>0</xdr:colOff>
      <xdr:row>13</xdr:row>
      <xdr:rowOff>30480</xdr:rowOff>
    </xdr:from>
    <xdr:to>
      <xdr:col>8</xdr:col>
      <xdr:colOff>8966</xdr:colOff>
      <xdr:row>14</xdr:row>
      <xdr:rowOff>178603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DD8CCDB2-CAB1-4F4F-B426-1B92AA05453A}"/>
            </a:ext>
          </a:extLst>
        </xdr:cNvPr>
        <xdr:cNvSpPr/>
      </xdr:nvSpPr>
      <xdr:spPr>
        <a:xfrm>
          <a:off x="6286500" y="240792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30</a:t>
          </a:r>
        </a:p>
      </xdr:txBody>
    </xdr:sp>
    <xdr:clientData/>
  </xdr:twoCellAnchor>
  <xdr:twoCellAnchor>
    <xdr:from>
      <xdr:col>1</xdr:col>
      <xdr:colOff>104600</xdr:colOff>
      <xdr:row>11</xdr:row>
      <xdr:rowOff>40179</xdr:rowOff>
    </xdr:from>
    <xdr:to>
      <xdr:col>1</xdr:col>
      <xdr:colOff>640079</xdr:colOff>
      <xdr:row>13</xdr:row>
      <xdr:rowOff>9007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D950DDC4-A6D0-4765-9DB7-CDEEB29CD0AB}"/>
            </a:ext>
          </a:extLst>
        </xdr:cNvPr>
        <xdr:cNvSpPr/>
      </xdr:nvSpPr>
      <xdr:spPr>
        <a:xfrm>
          <a:off x="142700" y="205185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42A3-CEED-4C71-84C1-F3066409A6CA}">
  <dimension ref="A2:W23"/>
  <sheetViews>
    <sheetView showGridLines="0" workbookViewId="0"/>
  </sheetViews>
  <sheetFormatPr defaultRowHeight="14.4" x14ac:dyDescent="0.3"/>
  <cols>
    <col min="1" max="1" width="8.88671875" customWidth="1"/>
  </cols>
  <sheetData>
    <row r="2" spans="1:23" x14ac:dyDescent="0.3">
      <c r="A2" s="29" t="s">
        <v>72</v>
      </c>
      <c r="B2" t="s">
        <v>3956</v>
      </c>
    </row>
    <row r="3" spans="1:23" ht="9" customHeight="1" x14ac:dyDescent="0.3"/>
    <row r="4" spans="1:23" x14ac:dyDescent="0.3">
      <c r="B4" t="s">
        <v>57</v>
      </c>
    </row>
    <row r="5" spans="1:23" x14ac:dyDescent="0.3">
      <c r="B5" t="s">
        <v>58</v>
      </c>
    </row>
    <row r="6" spans="1:23" x14ac:dyDescent="0.3">
      <c r="B6" t="s">
        <v>59</v>
      </c>
    </row>
    <row r="7" spans="1:23" x14ac:dyDescent="0.3">
      <c r="B7" t="s">
        <v>60</v>
      </c>
    </row>
    <row r="8" spans="1:23" x14ac:dyDescent="0.3">
      <c r="B8" t="s">
        <v>61</v>
      </c>
    </row>
    <row r="9" spans="1:23" x14ac:dyDescent="0.3">
      <c r="B9" t="s">
        <v>62</v>
      </c>
    </row>
    <row r="10" spans="1:23" x14ac:dyDescent="0.3">
      <c r="B10" t="s">
        <v>63</v>
      </c>
    </row>
    <row r="11" spans="1:23" ht="9" customHeight="1" x14ac:dyDescent="0.3"/>
    <row r="12" spans="1:23" x14ac:dyDescent="0.3">
      <c r="A12" s="29" t="s">
        <v>72</v>
      </c>
      <c r="B12" t="s">
        <v>64</v>
      </c>
    </row>
    <row r="13" spans="1:23" ht="9" customHeight="1" x14ac:dyDescent="0.3"/>
    <row r="14" spans="1:23" x14ac:dyDescent="0.3">
      <c r="A14" s="29" t="s">
        <v>72</v>
      </c>
      <c r="B14" t="s">
        <v>7503</v>
      </c>
    </row>
    <row r="15" spans="1:23" x14ac:dyDescent="0.3">
      <c r="B15" s="90" t="s">
        <v>7502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</row>
    <row r="16" spans="1:23" x14ac:dyDescent="0.3"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</row>
    <row r="17" spans="1:23" ht="9" customHeight="1" x14ac:dyDescent="0.3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x14ac:dyDescent="0.3">
      <c r="A18" s="29" t="s">
        <v>72</v>
      </c>
      <c r="B18" s="90" t="s">
        <v>70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</row>
    <row r="19" spans="1:23" ht="9" customHeight="1" x14ac:dyDescent="0.3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ht="14.4" customHeight="1" x14ac:dyDescent="0.3">
      <c r="A20" s="29" t="s">
        <v>72</v>
      </c>
      <c r="B20" s="90" t="s">
        <v>71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3"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</row>
    <row r="22" spans="1:23" ht="9" customHeight="1" x14ac:dyDescent="0.3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x14ac:dyDescent="0.3">
      <c r="A23" s="29" t="s">
        <v>72</v>
      </c>
      <c r="B23" t="s">
        <v>69</v>
      </c>
    </row>
  </sheetData>
  <mergeCells count="3">
    <mergeCell ref="B15:W16"/>
    <mergeCell ref="B18:W18"/>
    <mergeCell ref="B20:W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ACDA-4FDC-4DB6-BF1C-1E02A01F8F24}">
  <dimension ref="A1:E3856"/>
  <sheetViews>
    <sheetView workbookViewId="0"/>
  </sheetViews>
  <sheetFormatPr defaultRowHeight="14.4" x14ac:dyDescent="0.3"/>
  <cols>
    <col min="1" max="1" width="65.6640625" bestFit="1" customWidth="1"/>
    <col min="2" max="2" width="9.6640625" bestFit="1" customWidth="1"/>
    <col min="3" max="3" width="6.88671875" bestFit="1" customWidth="1"/>
    <col min="4" max="4" width="14.5546875" bestFit="1" customWidth="1"/>
    <col min="5" max="5" width="16.21875" bestFit="1" customWidth="1"/>
    <col min="6" max="6" width="13.33203125" bestFit="1" customWidth="1"/>
  </cols>
  <sheetData>
    <row r="1" spans="1:5" x14ac:dyDescent="0.3">
      <c r="A1" t="s">
        <v>73</v>
      </c>
    </row>
    <row r="2" spans="1:5" x14ac:dyDescent="0.3">
      <c r="A2" t="s">
        <v>74</v>
      </c>
      <c r="D2" s="1"/>
      <c r="E2" s="2"/>
    </row>
    <row r="3" spans="1:5" x14ac:dyDescent="0.3">
      <c r="A3" t="s">
        <v>75</v>
      </c>
      <c r="D3" s="1"/>
      <c r="E3" s="2"/>
    </row>
    <row r="4" spans="1:5" x14ac:dyDescent="0.3">
      <c r="A4" t="s">
        <v>76</v>
      </c>
      <c r="D4" s="1"/>
      <c r="E4" s="2"/>
    </row>
    <row r="5" spans="1:5" x14ac:dyDescent="0.3">
      <c r="A5" t="s">
        <v>77</v>
      </c>
      <c r="D5" s="1"/>
      <c r="E5" s="2"/>
    </row>
    <row r="6" spans="1:5" x14ac:dyDescent="0.3">
      <c r="A6" t="s">
        <v>78</v>
      </c>
      <c r="D6" s="1"/>
      <c r="E6" s="2"/>
    </row>
    <row r="7" spans="1:5" x14ac:dyDescent="0.3">
      <c r="A7" t="s">
        <v>79</v>
      </c>
      <c r="D7" s="1"/>
      <c r="E7" s="2"/>
    </row>
    <row r="8" spans="1:5" x14ac:dyDescent="0.3">
      <c r="A8" t="s">
        <v>80</v>
      </c>
      <c r="D8" s="1"/>
      <c r="E8" s="2"/>
    </row>
    <row r="9" spans="1:5" x14ac:dyDescent="0.3">
      <c r="A9" t="s">
        <v>81</v>
      </c>
      <c r="D9" s="1"/>
      <c r="E9" s="2"/>
    </row>
    <row r="10" spans="1:5" x14ac:dyDescent="0.3">
      <c r="A10" t="s">
        <v>82</v>
      </c>
      <c r="D10" s="1"/>
      <c r="E10" s="2"/>
    </row>
    <row r="11" spans="1:5" x14ac:dyDescent="0.3">
      <c r="A11" t="s">
        <v>83</v>
      </c>
      <c r="D11" s="1"/>
      <c r="E11" s="2"/>
    </row>
    <row r="12" spans="1:5" x14ac:dyDescent="0.3">
      <c r="A12" t="s">
        <v>84</v>
      </c>
      <c r="D12" s="1"/>
      <c r="E12" s="2"/>
    </row>
    <row r="13" spans="1:5" x14ac:dyDescent="0.3">
      <c r="A13" t="s">
        <v>85</v>
      </c>
      <c r="D13" s="1"/>
      <c r="E13" s="2"/>
    </row>
    <row r="14" spans="1:5" x14ac:dyDescent="0.3">
      <c r="A14" t="s">
        <v>86</v>
      </c>
      <c r="D14" s="1"/>
      <c r="E14" s="2"/>
    </row>
    <row r="15" spans="1:5" x14ac:dyDescent="0.3">
      <c r="A15" t="s">
        <v>87</v>
      </c>
      <c r="D15" s="1"/>
      <c r="E15" s="2"/>
    </row>
    <row r="16" spans="1:5" x14ac:dyDescent="0.3">
      <c r="A16" t="s">
        <v>88</v>
      </c>
      <c r="D16" s="1"/>
      <c r="E16" s="2"/>
    </row>
    <row r="17" spans="1:5" x14ac:dyDescent="0.3">
      <c r="A17" t="s">
        <v>89</v>
      </c>
      <c r="D17" s="1"/>
      <c r="E17" s="2"/>
    </row>
    <row r="18" spans="1:5" x14ac:dyDescent="0.3">
      <c r="A18" t="s">
        <v>90</v>
      </c>
      <c r="D18" s="1"/>
      <c r="E18" s="2"/>
    </row>
    <row r="19" spans="1:5" x14ac:dyDescent="0.3">
      <c r="A19" t="s">
        <v>91</v>
      </c>
      <c r="D19" s="1"/>
      <c r="E19" s="2"/>
    </row>
    <row r="20" spans="1:5" x14ac:dyDescent="0.3">
      <c r="A20" t="s">
        <v>92</v>
      </c>
      <c r="D20" s="1"/>
      <c r="E20" s="2"/>
    </row>
    <row r="21" spans="1:5" x14ac:dyDescent="0.3">
      <c r="A21" t="s">
        <v>93</v>
      </c>
      <c r="D21" s="1"/>
      <c r="E21" s="2"/>
    </row>
    <row r="22" spans="1:5" x14ac:dyDescent="0.3">
      <c r="A22" t="s">
        <v>94</v>
      </c>
      <c r="D22" s="1"/>
      <c r="E22" s="2"/>
    </row>
    <row r="23" spans="1:5" x14ac:dyDescent="0.3">
      <c r="A23" t="s">
        <v>95</v>
      </c>
      <c r="D23" s="1"/>
      <c r="E23" s="2"/>
    </row>
    <row r="24" spans="1:5" x14ac:dyDescent="0.3">
      <c r="A24" t="s">
        <v>96</v>
      </c>
      <c r="D24" s="1"/>
      <c r="E24" s="2"/>
    </row>
    <row r="25" spans="1:5" x14ac:dyDescent="0.3">
      <c r="A25" t="s">
        <v>97</v>
      </c>
      <c r="D25" s="1"/>
      <c r="E25" s="2"/>
    </row>
    <row r="26" spans="1:5" x14ac:dyDescent="0.3">
      <c r="A26" t="s">
        <v>98</v>
      </c>
      <c r="D26" s="1"/>
      <c r="E26" s="2"/>
    </row>
    <row r="27" spans="1:5" x14ac:dyDescent="0.3">
      <c r="A27" t="s">
        <v>99</v>
      </c>
      <c r="D27" s="1"/>
      <c r="E27" s="2"/>
    </row>
    <row r="28" spans="1:5" x14ac:dyDescent="0.3">
      <c r="A28" t="s">
        <v>100</v>
      </c>
      <c r="D28" s="1"/>
      <c r="E28" s="2"/>
    </row>
    <row r="29" spans="1:5" x14ac:dyDescent="0.3">
      <c r="A29" t="s">
        <v>101</v>
      </c>
      <c r="D29" s="1"/>
      <c r="E29" s="2"/>
    </row>
    <row r="30" spans="1:5" x14ac:dyDescent="0.3">
      <c r="A30" t="s">
        <v>102</v>
      </c>
      <c r="D30" s="1"/>
      <c r="E30" s="2"/>
    </row>
    <row r="31" spans="1:5" x14ac:dyDescent="0.3">
      <c r="A31" t="s">
        <v>103</v>
      </c>
      <c r="D31" s="1"/>
      <c r="E31" s="2"/>
    </row>
    <row r="32" spans="1:5" x14ac:dyDescent="0.3">
      <c r="A32" t="s">
        <v>104</v>
      </c>
      <c r="D32" s="1"/>
      <c r="E32" s="2"/>
    </row>
    <row r="33" spans="1:5" x14ac:dyDescent="0.3">
      <c r="A33" t="s">
        <v>105</v>
      </c>
      <c r="D33" s="1"/>
      <c r="E33" s="2"/>
    </row>
    <row r="34" spans="1:5" x14ac:dyDescent="0.3">
      <c r="A34" t="s">
        <v>106</v>
      </c>
      <c r="D34" s="1"/>
      <c r="E34" s="2"/>
    </row>
    <row r="35" spans="1:5" x14ac:dyDescent="0.3">
      <c r="A35" t="s">
        <v>107</v>
      </c>
      <c r="D35" s="1"/>
      <c r="E35" s="2"/>
    </row>
    <row r="36" spans="1:5" x14ac:dyDescent="0.3">
      <c r="A36" t="s">
        <v>108</v>
      </c>
      <c r="D36" s="1"/>
      <c r="E36" s="2"/>
    </row>
    <row r="37" spans="1:5" x14ac:dyDescent="0.3">
      <c r="A37" t="s">
        <v>109</v>
      </c>
      <c r="D37" s="1"/>
      <c r="E37" s="2"/>
    </row>
    <row r="38" spans="1:5" x14ac:dyDescent="0.3">
      <c r="A38" t="s">
        <v>110</v>
      </c>
      <c r="D38" s="1"/>
      <c r="E38" s="2"/>
    </row>
    <row r="39" spans="1:5" x14ac:dyDescent="0.3">
      <c r="A39" t="s">
        <v>111</v>
      </c>
      <c r="D39" s="1"/>
      <c r="E39" s="2"/>
    </row>
    <row r="40" spans="1:5" x14ac:dyDescent="0.3">
      <c r="A40" t="s">
        <v>112</v>
      </c>
      <c r="D40" s="1"/>
      <c r="E40" s="2"/>
    </row>
    <row r="41" spans="1:5" x14ac:dyDescent="0.3">
      <c r="A41" t="s">
        <v>113</v>
      </c>
      <c r="D41" s="1"/>
      <c r="E41" s="2"/>
    </row>
    <row r="42" spans="1:5" x14ac:dyDescent="0.3">
      <c r="A42" t="s">
        <v>114</v>
      </c>
      <c r="D42" s="1"/>
      <c r="E42" s="2"/>
    </row>
    <row r="43" spans="1:5" x14ac:dyDescent="0.3">
      <c r="A43" t="s">
        <v>104</v>
      </c>
      <c r="D43" s="1"/>
      <c r="E43" s="2"/>
    </row>
    <row r="44" spans="1:5" x14ac:dyDescent="0.3">
      <c r="A44" t="s">
        <v>115</v>
      </c>
      <c r="D44" s="1"/>
      <c r="E44" s="2"/>
    </row>
    <row r="45" spans="1:5" x14ac:dyDescent="0.3">
      <c r="A45" t="s">
        <v>116</v>
      </c>
      <c r="D45" s="1"/>
      <c r="E45" s="2"/>
    </row>
    <row r="46" spans="1:5" x14ac:dyDescent="0.3">
      <c r="A46" t="s">
        <v>117</v>
      </c>
      <c r="D46" s="1"/>
      <c r="E46" s="2"/>
    </row>
    <row r="47" spans="1:5" x14ac:dyDescent="0.3">
      <c r="A47" t="s">
        <v>118</v>
      </c>
      <c r="D47" s="1"/>
      <c r="E47" s="2"/>
    </row>
    <row r="48" spans="1:5" x14ac:dyDescent="0.3">
      <c r="A48" t="s">
        <v>119</v>
      </c>
      <c r="D48" s="1"/>
      <c r="E48" s="2"/>
    </row>
    <row r="49" spans="1:5" x14ac:dyDescent="0.3">
      <c r="A49" t="s">
        <v>120</v>
      </c>
      <c r="D49" s="1"/>
      <c r="E49" s="2"/>
    </row>
    <row r="50" spans="1:5" x14ac:dyDescent="0.3">
      <c r="A50" t="s">
        <v>121</v>
      </c>
      <c r="D50" s="1"/>
      <c r="E50" s="2"/>
    </row>
    <row r="51" spans="1:5" x14ac:dyDescent="0.3">
      <c r="A51" t="s">
        <v>122</v>
      </c>
      <c r="D51" s="1"/>
      <c r="E51" s="2"/>
    </row>
    <row r="52" spans="1:5" x14ac:dyDescent="0.3">
      <c r="A52" t="s">
        <v>123</v>
      </c>
      <c r="D52" s="1"/>
      <c r="E52" s="2"/>
    </row>
    <row r="53" spans="1:5" x14ac:dyDescent="0.3">
      <c r="A53" t="s">
        <v>124</v>
      </c>
      <c r="D53" s="1"/>
      <c r="E53" s="2"/>
    </row>
    <row r="54" spans="1:5" x14ac:dyDescent="0.3">
      <c r="A54" t="s">
        <v>125</v>
      </c>
      <c r="D54" s="1"/>
      <c r="E54" s="2"/>
    </row>
    <row r="55" spans="1:5" x14ac:dyDescent="0.3">
      <c r="A55" t="s">
        <v>126</v>
      </c>
      <c r="D55" s="1"/>
      <c r="E55" s="2"/>
    </row>
    <row r="56" spans="1:5" x14ac:dyDescent="0.3">
      <c r="A56" t="s">
        <v>104</v>
      </c>
      <c r="D56" s="1"/>
      <c r="E56" s="2"/>
    </row>
    <row r="57" spans="1:5" x14ac:dyDescent="0.3">
      <c r="A57" t="s">
        <v>127</v>
      </c>
      <c r="D57" s="1"/>
      <c r="E57" s="2"/>
    </row>
    <row r="58" spans="1:5" x14ac:dyDescent="0.3">
      <c r="A58" t="s">
        <v>128</v>
      </c>
      <c r="D58" s="1"/>
      <c r="E58" s="2"/>
    </row>
    <row r="59" spans="1:5" x14ac:dyDescent="0.3">
      <c r="A59" t="s">
        <v>129</v>
      </c>
      <c r="D59" s="1"/>
      <c r="E59" s="2"/>
    </row>
    <row r="60" spans="1:5" x14ac:dyDescent="0.3">
      <c r="A60" t="s">
        <v>130</v>
      </c>
      <c r="D60" s="1"/>
      <c r="E60" s="2"/>
    </row>
    <row r="61" spans="1:5" x14ac:dyDescent="0.3">
      <c r="A61" t="s">
        <v>131</v>
      </c>
      <c r="D61" s="1"/>
      <c r="E61" s="2"/>
    </row>
    <row r="62" spans="1:5" x14ac:dyDescent="0.3">
      <c r="A62" t="s">
        <v>132</v>
      </c>
      <c r="D62" s="1"/>
      <c r="E62" s="2"/>
    </row>
    <row r="63" spans="1:5" x14ac:dyDescent="0.3">
      <c r="A63" t="s">
        <v>123</v>
      </c>
      <c r="D63" s="1"/>
      <c r="E63" s="2"/>
    </row>
    <row r="64" spans="1:5" x14ac:dyDescent="0.3">
      <c r="A64" t="s">
        <v>133</v>
      </c>
      <c r="D64" s="1"/>
      <c r="E64" s="2"/>
    </row>
    <row r="65" spans="1:5" x14ac:dyDescent="0.3">
      <c r="A65" t="s">
        <v>134</v>
      </c>
      <c r="D65" s="1"/>
      <c r="E65" s="2"/>
    </row>
    <row r="66" spans="1:5" x14ac:dyDescent="0.3">
      <c r="A66" t="s">
        <v>135</v>
      </c>
      <c r="D66" s="1"/>
      <c r="E66" s="2"/>
    </row>
    <row r="67" spans="1:5" x14ac:dyDescent="0.3">
      <c r="A67" t="s">
        <v>136</v>
      </c>
      <c r="D67" s="1"/>
      <c r="E67" s="2"/>
    </row>
    <row r="68" spans="1:5" x14ac:dyDescent="0.3">
      <c r="A68" t="s">
        <v>137</v>
      </c>
      <c r="D68" s="1"/>
      <c r="E68" s="2"/>
    </row>
    <row r="69" spans="1:5" x14ac:dyDescent="0.3">
      <c r="A69" t="s">
        <v>138</v>
      </c>
      <c r="D69" s="1"/>
      <c r="E69" s="2"/>
    </row>
    <row r="70" spans="1:5" x14ac:dyDescent="0.3">
      <c r="A70" t="s">
        <v>123</v>
      </c>
      <c r="D70" s="1"/>
      <c r="E70" s="2"/>
    </row>
    <row r="71" spans="1:5" x14ac:dyDescent="0.3">
      <c r="A71" t="s">
        <v>139</v>
      </c>
      <c r="D71" s="1"/>
      <c r="E71" s="2"/>
    </row>
    <row r="72" spans="1:5" x14ac:dyDescent="0.3">
      <c r="A72" t="s">
        <v>140</v>
      </c>
      <c r="D72" s="1"/>
      <c r="E72" s="2"/>
    </row>
    <row r="73" spans="1:5" x14ac:dyDescent="0.3">
      <c r="A73" t="s">
        <v>141</v>
      </c>
      <c r="D73" s="1"/>
      <c r="E73" s="2"/>
    </row>
    <row r="74" spans="1:5" x14ac:dyDescent="0.3">
      <c r="A74" t="s">
        <v>142</v>
      </c>
      <c r="D74" s="1"/>
      <c r="E74" s="2"/>
    </row>
    <row r="75" spans="1:5" x14ac:dyDescent="0.3">
      <c r="A75" t="s">
        <v>143</v>
      </c>
      <c r="D75" s="1"/>
      <c r="E75" s="2"/>
    </row>
    <row r="76" spans="1:5" x14ac:dyDescent="0.3">
      <c r="A76" t="s">
        <v>144</v>
      </c>
      <c r="D76" s="1"/>
      <c r="E76" s="2"/>
    </row>
    <row r="77" spans="1:5" x14ac:dyDescent="0.3">
      <c r="A77" t="s">
        <v>145</v>
      </c>
      <c r="D77" s="1"/>
      <c r="E77" s="2"/>
    </row>
    <row r="78" spans="1:5" x14ac:dyDescent="0.3">
      <c r="A78" t="s">
        <v>146</v>
      </c>
      <c r="D78" s="1"/>
      <c r="E78" s="2"/>
    </row>
    <row r="79" spans="1:5" x14ac:dyDescent="0.3">
      <c r="A79" t="s">
        <v>147</v>
      </c>
      <c r="D79" s="1"/>
      <c r="E79" s="2"/>
    </row>
    <row r="80" spans="1:5" x14ac:dyDescent="0.3">
      <c r="A80" t="s">
        <v>123</v>
      </c>
      <c r="D80" s="1"/>
      <c r="E80" s="2"/>
    </row>
    <row r="81" spans="1:5" x14ac:dyDescent="0.3">
      <c r="A81" t="s">
        <v>148</v>
      </c>
      <c r="D81" s="1"/>
      <c r="E81" s="2"/>
    </row>
    <row r="82" spans="1:5" x14ac:dyDescent="0.3">
      <c r="A82" t="s">
        <v>149</v>
      </c>
      <c r="D82" s="1"/>
      <c r="E82" s="2"/>
    </row>
    <row r="83" spans="1:5" x14ac:dyDescent="0.3">
      <c r="A83" t="s">
        <v>150</v>
      </c>
      <c r="D83" s="1"/>
      <c r="E83" s="2"/>
    </row>
    <row r="84" spans="1:5" x14ac:dyDescent="0.3">
      <c r="A84" t="s">
        <v>151</v>
      </c>
      <c r="D84" s="1"/>
      <c r="E84" s="2"/>
    </row>
    <row r="85" spans="1:5" x14ac:dyDescent="0.3">
      <c r="A85" t="s">
        <v>152</v>
      </c>
      <c r="D85" s="1"/>
      <c r="E85" s="2"/>
    </row>
    <row r="86" spans="1:5" x14ac:dyDescent="0.3">
      <c r="A86" t="s">
        <v>153</v>
      </c>
      <c r="D86" s="1"/>
      <c r="E86" s="2"/>
    </row>
    <row r="87" spans="1:5" x14ac:dyDescent="0.3">
      <c r="A87" t="s">
        <v>154</v>
      </c>
      <c r="D87" s="1"/>
      <c r="E87" s="2"/>
    </row>
    <row r="88" spans="1:5" x14ac:dyDescent="0.3">
      <c r="A88" t="s">
        <v>155</v>
      </c>
      <c r="D88" s="1"/>
      <c r="E88" s="2"/>
    </row>
    <row r="89" spans="1:5" x14ac:dyDescent="0.3">
      <c r="A89" t="s">
        <v>156</v>
      </c>
      <c r="D89" s="1"/>
      <c r="E89" s="2"/>
    </row>
    <row r="90" spans="1:5" x14ac:dyDescent="0.3">
      <c r="A90" t="s">
        <v>157</v>
      </c>
      <c r="D90" s="1"/>
      <c r="E90" s="2"/>
    </row>
    <row r="91" spans="1:5" x14ac:dyDescent="0.3">
      <c r="A91" t="s">
        <v>158</v>
      </c>
      <c r="D91" s="1"/>
      <c r="E91" s="2"/>
    </row>
    <row r="92" spans="1:5" x14ac:dyDescent="0.3">
      <c r="A92" t="s">
        <v>159</v>
      </c>
      <c r="D92" s="1"/>
      <c r="E92" s="2"/>
    </row>
    <row r="93" spans="1:5" x14ac:dyDescent="0.3">
      <c r="A93" t="s">
        <v>160</v>
      </c>
      <c r="D93" s="1"/>
      <c r="E93" s="2"/>
    </row>
    <row r="94" spans="1:5" x14ac:dyDescent="0.3">
      <c r="A94" t="s">
        <v>161</v>
      </c>
      <c r="D94" s="1"/>
      <c r="E94" s="2"/>
    </row>
    <row r="95" spans="1:5" x14ac:dyDescent="0.3">
      <c r="A95" t="s">
        <v>162</v>
      </c>
      <c r="D95" s="1"/>
      <c r="E95" s="2"/>
    </row>
    <row r="96" spans="1:5" x14ac:dyDescent="0.3">
      <c r="A96" t="s">
        <v>123</v>
      </c>
      <c r="D96" s="1"/>
      <c r="E96" s="2"/>
    </row>
    <row r="97" spans="1:5" x14ac:dyDescent="0.3">
      <c r="A97" t="s">
        <v>163</v>
      </c>
      <c r="D97" s="1"/>
      <c r="E97" s="2"/>
    </row>
    <row r="98" spans="1:5" x14ac:dyDescent="0.3">
      <c r="A98" t="s">
        <v>164</v>
      </c>
      <c r="D98" s="1"/>
      <c r="E98" s="2"/>
    </row>
    <row r="99" spans="1:5" x14ac:dyDescent="0.3">
      <c r="A99" t="s">
        <v>165</v>
      </c>
      <c r="D99" s="1"/>
      <c r="E99" s="2"/>
    </row>
    <row r="100" spans="1:5" x14ac:dyDescent="0.3">
      <c r="A100" t="s">
        <v>166</v>
      </c>
      <c r="D100" s="1"/>
      <c r="E100" s="2"/>
    </row>
    <row r="101" spans="1:5" x14ac:dyDescent="0.3">
      <c r="A101" t="s">
        <v>167</v>
      </c>
      <c r="D101" s="1"/>
      <c r="E101" s="2"/>
    </row>
    <row r="102" spans="1:5" x14ac:dyDescent="0.3">
      <c r="A102" t="s">
        <v>168</v>
      </c>
      <c r="D102" s="1"/>
      <c r="E102" s="2"/>
    </row>
    <row r="103" spans="1:5" x14ac:dyDescent="0.3">
      <c r="A103" t="s">
        <v>169</v>
      </c>
      <c r="D103" s="1"/>
      <c r="E103" s="2"/>
    </row>
    <row r="104" spans="1:5" x14ac:dyDescent="0.3">
      <c r="A104" t="s">
        <v>170</v>
      </c>
      <c r="D104" s="1"/>
      <c r="E104" s="2"/>
    </row>
    <row r="105" spans="1:5" x14ac:dyDescent="0.3">
      <c r="A105" t="s">
        <v>171</v>
      </c>
      <c r="D105" s="1"/>
      <c r="E105" s="2"/>
    </row>
    <row r="106" spans="1:5" x14ac:dyDescent="0.3">
      <c r="A106" t="s">
        <v>172</v>
      </c>
      <c r="D106" s="1"/>
      <c r="E106" s="2"/>
    </row>
    <row r="107" spans="1:5" x14ac:dyDescent="0.3">
      <c r="A107" t="s">
        <v>173</v>
      </c>
      <c r="D107" s="1"/>
      <c r="E107" s="2"/>
    </row>
    <row r="108" spans="1:5" x14ac:dyDescent="0.3">
      <c r="A108" t="s">
        <v>174</v>
      </c>
      <c r="D108" s="1"/>
      <c r="E108" s="2"/>
    </row>
    <row r="109" spans="1:5" x14ac:dyDescent="0.3">
      <c r="A109" t="s">
        <v>175</v>
      </c>
      <c r="D109" s="1"/>
      <c r="E109" s="2"/>
    </row>
    <row r="110" spans="1:5" x14ac:dyDescent="0.3">
      <c r="A110" t="s">
        <v>176</v>
      </c>
      <c r="D110" s="1"/>
      <c r="E110" s="2"/>
    </row>
    <row r="111" spans="1:5" x14ac:dyDescent="0.3">
      <c r="A111" t="s">
        <v>177</v>
      </c>
      <c r="D111" s="1"/>
      <c r="E111" s="2"/>
    </row>
    <row r="112" spans="1:5" x14ac:dyDescent="0.3">
      <c r="A112" t="s">
        <v>178</v>
      </c>
      <c r="D112" s="1"/>
      <c r="E112" s="2"/>
    </row>
    <row r="113" spans="1:5" x14ac:dyDescent="0.3">
      <c r="A113" t="s">
        <v>179</v>
      </c>
      <c r="D113" s="1"/>
      <c r="E113" s="2"/>
    </row>
    <row r="114" spans="1:5" x14ac:dyDescent="0.3">
      <c r="A114" t="s">
        <v>180</v>
      </c>
      <c r="D114" s="1"/>
      <c r="E114" s="2"/>
    </row>
    <row r="115" spans="1:5" x14ac:dyDescent="0.3">
      <c r="A115" t="s">
        <v>181</v>
      </c>
      <c r="D115" s="1"/>
      <c r="E115" s="2"/>
    </row>
    <row r="116" spans="1:5" x14ac:dyDescent="0.3">
      <c r="A116" t="s">
        <v>182</v>
      </c>
      <c r="D116" s="1"/>
      <c r="E116" s="2"/>
    </row>
    <row r="117" spans="1:5" x14ac:dyDescent="0.3">
      <c r="A117" t="s">
        <v>75</v>
      </c>
      <c r="D117" s="1"/>
      <c r="E117" s="2"/>
    </row>
    <row r="118" spans="1:5" x14ac:dyDescent="0.3">
      <c r="A118" t="s">
        <v>183</v>
      </c>
      <c r="D118" s="1"/>
      <c r="E118" s="2"/>
    </row>
    <row r="119" spans="1:5" x14ac:dyDescent="0.3">
      <c r="A119" t="s">
        <v>184</v>
      </c>
      <c r="D119" s="1"/>
      <c r="E119" s="2"/>
    </row>
    <row r="120" spans="1:5" x14ac:dyDescent="0.3">
      <c r="A120" t="s">
        <v>185</v>
      </c>
      <c r="D120" s="1"/>
      <c r="E120" s="2"/>
    </row>
    <row r="121" spans="1:5" x14ac:dyDescent="0.3">
      <c r="A121" t="s">
        <v>186</v>
      </c>
      <c r="D121" s="1"/>
      <c r="E121" s="2"/>
    </row>
    <row r="122" spans="1:5" x14ac:dyDescent="0.3">
      <c r="A122" t="s">
        <v>187</v>
      </c>
      <c r="D122" s="1"/>
      <c r="E122" s="2"/>
    </row>
    <row r="123" spans="1:5" x14ac:dyDescent="0.3">
      <c r="A123" t="s">
        <v>188</v>
      </c>
      <c r="D123" s="1"/>
      <c r="E123" s="2"/>
    </row>
    <row r="124" spans="1:5" x14ac:dyDescent="0.3">
      <c r="A124" t="s">
        <v>189</v>
      </c>
      <c r="D124" s="1"/>
      <c r="E124" s="2"/>
    </row>
    <row r="125" spans="1:5" x14ac:dyDescent="0.3">
      <c r="A125" t="s">
        <v>190</v>
      </c>
      <c r="D125" s="1"/>
      <c r="E125" s="2"/>
    </row>
    <row r="126" spans="1:5" x14ac:dyDescent="0.3">
      <c r="A126" t="s">
        <v>191</v>
      </c>
      <c r="D126" s="1"/>
      <c r="E126" s="2"/>
    </row>
    <row r="127" spans="1:5" x14ac:dyDescent="0.3">
      <c r="A127" t="s">
        <v>192</v>
      </c>
      <c r="D127" s="1"/>
      <c r="E127" s="2"/>
    </row>
    <row r="128" spans="1:5" x14ac:dyDescent="0.3">
      <c r="A128" t="s">
        <v>193</v>
      </c>
      <c r="D128" s="1"/>
      <c r="E128" s="2"/>
    </row>
    <row r="129" spans="1:5" x14ac:dyDescent="0.3">
      <c r="A129" t="s">
        <v>194</v>
      </c>
      <c r="D129" s="1"/>
      <c r="E129" s="2"/>
    </row>
    <row r="130" spans="1:5" x14ac:dyDescent="0.3">
      <c r="A130" t="s">
        <v>195</v>
      </c>
      <c r="D130" s="1"/>
      <c r="E130" s="2"/>
    </row>
    <row r="131" spans="1:5" x14ac:dyDescent="0.3">
      <c r="A131" t="s">
        <v>196</v>
      </c>
      <c r="D131" s="1"/>
      <c r="E131" s="2"/>
    </row>
    <row r="132" spans="1:5" x14ac:dyDescent="0.3">
      <c r="A132" t="s">
        <v>197</v>
      </c>
      <c r="D132" s="1"/>
      <c r="E132" s="2"/>
    </row>
    <row r="133" spans="1:5" x14ac:dyDescent="0.3">
      <c r="A133" t="s">
        <v>198</v>
      </c>
      <c r="D133" s="1"/>
      <c r="E133" s="2"/>
    </row>
    <row r="134" spans="1:5" x14ac:dyDescent="0.3">
      <c r="A134" t="s">
        <v>199</v>
      </c>
      <c r="D134" s="1"/>
      <c r="E134" s="2"/>
    </row>
    <row r="135" spans="1:5" x14ac:dyDescent="0.3">
      <c r="A135" t="s">
        <v>200</v>
      </c>
      <c r="D135" s="1"/>
      <c r="E135" s="2"/>
    </row>
    <row r="136" spans="1:5" x14ac:dyDescent="0.3">
      <c r="A136" t="s">
        <v>201</v>
      </c>
      <c r="D136" s="1"/>
      <c r="E136" s="2"/>
    </row>
    <row r="137" spans="1:5" x14ac:dyDescent="0.3">
      <c r="A137" t="s">
        <v>202</v>
      </c>
      <c r="D137" s="1"/>
      <c r="E137" s="2"/>
    </row>
    <row r="138" spans="1:5" x14ac:dyDescent="0.3">
      <c r="A138" t="s">
        <v>203</v>
      </c>
      <c r="D138" s="1"/>
      <c r="E138" s="2"/>
    </row>
    <row r="139" spans="1:5" x14ac:dyDescent="0.3">
      <c r="A139" t="s">
        <v>204</v>
      </c>
      <c r="D139" s="1"/>
      <c r="E139" s="2"/>
    </row>
    <row r="140" spans="1:5" x14ac:dyDescent="0.3">
      <c r="A140" t="s">
        <v>205</v>
      </c>
      <c r="D140" s="1"/>
      <c r="E140" s="2"/>
    </row>
    <row r="141" spans="1:5" x14ac:dyDescent="0.3">
      <c r="A141" t="s">
        <v>206</v>
      </c>
      <c r="D141" s="1"/>
      <c r="E141" s="2"/>
    </row>
    <row r="142" spans="1:5" x14ac:dyDescent="0.3">
      <c r="A142" t="s">
        <v>207</v>
      </c>
      <c r="D142" s="1"/>
      <c r="E142" s="2"/>
    </row>
    <row r="143" spans="1:5" x14ac:dyDescent="0.3">
      <c r="A143" t="s">
        <v>208</v>
      </c>
      <c r="D143" s="1"/>
      <c r="E143" s="2"/>
    </row>
    <row r="144" spans="1:5" x14ac:dyDescent="0.3">
      <c r="A144" t="s">
        <v>209</v>
      </c>
      <c r="D144" s="1"/>
      <c r="E144" s="2"/>
    </row>
    <row r="145" spans="1:5" x14ac:dyDescent="0.3">
      <c r="A145" t="s">
        <v>210</v>
      </c>
      <c r="D145" s="1"/>
      <c r="E145" s="2"/>
    </row>
    <row r="146" spans="1:5" x14ac:dyDescent="0.3">
      <c r="A146" t="s">
        <v>211</v>
      </c>
      <c r="D146" s="1"/>
      <c r="E146" s="2"/>
    </row>
    <row r="147" spans="1:5" x14ac:dyDescent="0.3">
      <c r="A147" t="s">
        <v>212</v>
      </c>
      <c r="D147" s="1"/>
      <c r="E147" s="2"/>
    </row>
    <row r="148" spans="1:5" x14ac:dyDescent="0.3">
      <c r="A148" t="s">
        <v>213</v>
      </c>
      <c r="D148" s="1"/>
      <c r="E148" s="2"/>
    </row>
    <row r="149" spans="1:5" x14ac:dyDescent="0.3">
      <c r="A149" t="s">
        <v>214</v>
      </c>
      <c r="D149" s="1"/>
      <c r="E149" s="2"/>
    </row>
    <row r="150" spans="1:5" x14ac:dyDescent="0.3">
      <c r="A150" t="s">
        <v>215</v>
      </c>
      <c r="D150" s="1"/>
      <c r="E150" s="2"/>
    </row>
    <row r="151" spans="1:5" x14ac:dyDescent="0.3">
      <c r="A151" t="s">
        <v>216</v>
      </c>
      <c r="D151" s="1"/>
      <c r="E151" s="2"/>
    </row>
    <row r="152" spans="1:5" x14ac:dyDescent="0.3">
      <c r="A152" t="s">
        <v>217</v>
      </c>
      <c r="D152" s="1"/>
      <c r="E152" s="2"/>
    </row>
    <row r="153" spans="1:5" x14ac:dyDescent="0.3">
      <c r="A153" t="s">
        <v>218</v>
      </c>
      <c r="D153" s="1"/>
      <c r="E153" s="2"/>
    </row>
    <row r="154" spans="1:5" x14ac:dyDescent="0.3">
      <c r="A154" t="s">
        <v>219</v>
      </c>
      <c r="D154" s="1"/>
      <c r="E154" s="2"/>
    </row>
    <row r="155" spans="1:5" x14ac:dyDescent="0.3">
      <c r="A155" t="s">
        <v>220</v>
      </c>
      <c r="D155" s="1"/>
      <c r="E155" s="2"/>
    </row>
    <row r="156" spans="1:5" x14ac:dyDescent="0.3">
      <c r="A156" t="s">
        <v>221</v>
      </c>
      <c r="D156" s="1"/>
      <c r="E156" s="2"/>
    </row>
    <row r="157" spans="1:5" x14ac:dyDescent="0.3">
      <c r="A157" t="s">
        <v>222</v>
      </c>
      <c r="D157" s="1"/>
      <c r="E157" s="2"/>
    </row>
    <row r="158" spans="1:5" x14ac:dyDescent="0.3">
      <c r="A158" t="s">
        <v>223</v>
      </c>
      <c r="D158" s="1"/>
      <c r="E158" s="2"/>
    </row>
    <row r="159" spans="1:5" x14ac:dyDescent="0.3">
      <c r="A159" t="s">
        <v>224</v>
      </c>
      <c r="D159" s="1"/>
      <c r="E159" s="2"/>
    </row>
    <row r="160" spans="1:5" x14ac:dyDescent="0.3">
      <c r="A160" t="s">
        <v>225</v>
      </c>
      <c r="D160" s="1"/>
      <c r="E160" s="2"/>
    </row>
    <row r="161" spans="1:5" x14ac:dyDescent="0.3">
      <c r="A161" t="s">
        <v>226</v>
      </c>
      <c r="D161" s="1"/>
      <c r="E161" s="2"/>
    </row>
    <row r="162" spans="1:5" x14ac:dyDescent="0.3">
      <c r="A162" t="s">
        <v>227</v>
      </c>
      <c r="D162" s="1"/>
      <c r="E162" s="2"/>
    </row>
    <row r="163" spans="1:5" x14ac:dyDescent="0.3">
      <c r="A163" t="s">
        <v>228</v>
      </c>
      <c r="D163" s="1"/>
      <c r="E163" s="2"/>
    </row>
    <row r="164" spans="1:5" x14ac:dyDescent="0.3">
      <c r="A164" t="s">
        <v>229</v>
      </c>
      <c r="D164" s="1"/>
      <c r="E164" s="2"/>
    </row>
    <row r="165" spans="1:5" x14ac:dyDescent="0.3">
      <c r="A165" t="s">
        <v>230</v>
      </c>
      <c r="D165" s="1"/>
      <c r="E165" s="2"/>
    </row>
    <row r="166" spans="1:5" x14ac:dyDescent="0.3">
      <c r="A166" t="s">
        <v>231</v>
      </c>
      <c r="D166" s="1"/>
      <c r="E166" s="2"/>
    </row>
    <row r="167" spans="1:5" x14ac:dyDescent="0.3">
      <c r="A167" t="s">
        <v>232</v>
      </c>
      <c r="D167" s="1"/>
      <c r="E167" s="2"/>
    </row>
    <row r="168" spans="1:5" x14ac:dyDescent="0.3">
      <c r="A168" t="s">
        <v>233</v>
      </c>
      <c r="D168" s="1"/>
      <c r="E168" s="2"/>
    </row>
    <row r="169" spans="1:5" x14ac:dyDescent="0.3">
      <c r="A169" t="s">
        <v>234</v>
      </c>
      <c r="D169" s="1"/>
      <c r="E169" s="2"/>
    </row>
    <row r="170" spans="1:5" x14ac:dyDescent="0.3">
      <c r="A170" t="s">
        <v>235</v>
      </c>
      <c r="D170" s="1"/>
      <c r="E170" s="2"/>
    </row>
    <row r="171" spans="1:5" x14ac:dyDescent="0.3">
      <c r="A171" t="s">
        <v>236</v>
      </c>
      <c r="D171" s="1"/>
      <c r="E171" s="2"/>
    </row>
    <row r="172" spans="1:5" x14ac:dyDescent="0.3">
      <c r="A172" t="s">
        <v>237</v>
      </c>
      <c r="D172" s="1"/>
      <c r="E172" s="2"/>
    </row>
    <row r="173" spans="1:5" x14ac:dyDescent="0.3">
      <c r="A173" t="s">
        <v>238</v>
      </c>
      <c r="D173" s="1"/>
      <c r="E173" s="2"/>
    </row>
    <row r="174" spans="1:5" x14ac:dyDescent="0.3">
      <c r="A174" t="s">
        <v>239</v>
      </c>
      <c r="D174" s="1"/>
      <c r="E174" s="2"/>
    </row>
    <row r="175" spans="1:5" x14ac:dyDescent="0.3">
      <c r="A175" t="s">
        <v>240</v>
      </c>
      <c r="D175" s="1"/>
      <c r="E175" s="2"/>
    </row>
    <row r="176" spans="1:5" x14ac:dyDescent="0.3">
      <c r="A176" t="s">
        <v>241</v>
      </c>
      <c r="D176" s="1"/>
      <c r="E176" s="2"/>
    </row>
    <row r="177" spans="1:5" x14ac:dyDescent="0.3">
      <c r="A177" t="s">
        <v>242</v>
      </c>
      <c r="D177" s="1"/>
      <c r="E177" s="2"/>
    </row>
    <row r="178" spans="1:5" x14ac:dyDescent="0.3">
      <c r="A178" t="s">
        <v>243</v>
      </c>
      <c r="D178" s="1"/>
      <c r="E178" s="2"/>
    </row>
    <row r="179" spans="1:5" x14ac:dyDescent="0.3">
      <c r="A179" t="s">
        <v>244</v>
      </c>
      <c r="D179" s="1"/>
      <c r="E179" s="2"/>
    </row>
    <row r="180" spans="1:5" x14ac:dyDescent="0.3">
      <c r="A180" t="s">
        <v>245</v>
      </c>
      <c r="D180" s="1"/>
      <c r="E180" s="2"/>
    </row>
    <row r="181" spans="1:5" x14ac:dyDescent="0.3">
      <c r="A181" t="s">
        <v>246</v>
      </c>
      <c r="D181" s="1"/>
      <c r="E181" s="2"/>
    </row>
    <row r="182" spans="1:5" x14ac:dyDescent="0.3">
      <c r="A182" t="s">
        <v>247</v>
      </c>
      <c r="D182" s="1"/>
      <c r="E182" s="2"/>
    </row>
    <row r="183" spans="1:5" x14ac:dyDescent="0.3">
      <c r="A183" t="s">
        <v>248</v>
      </c>
      <c r="D183" s="1"/>
      <c r="E183" s="2"/>
    </row>
    <row r="184" spans="1:5" x14ac:dyDescent="0.3">
      <c r="A184" t="s">
        <v>249</v>
      </c>
      <c r="D184" s="1"/>
      <c r="E184" s="2"/>
    </row>
    <row r="185" spans="1:5" x14ac:dyDescent="0.3">
      <c r="A185" t="s">
        <v>250</v>
      </c>
      <c r="D185" s="1"/>
      <c r="E185" s="2"/>
    </row>
    <row r="186" spans="1:5" x14ac:dyDescent="0.3">
      <c r="A186" t="s">
        <v>251</v>
      </c>
      <c r="D186" s="1"/>
      <c r="E186" s="2"/>
    </row>
    <row r="187" spans="1:5" x14ac:dyDescent="0.3">
      <c r="A187" t="s">
        <v>252</v>
      </c>
      <c r="D187" s="1"/>
      <c r="E187" s="2"/>
    </row>
    <row r="188" spans="1:5" x14ac:dyDescent="0.3">
      <c r="A188" t="s">
        <v>253</v>
      </c>
      <c r="D188" s="1"/>
      <c r="E188" s="2"/>
    </row>
    <row r="189" spans="1:5" x14ac:dyDescent="0.3">
      <c r="A189" t="s">
        <v>254</v>
      </c>
      <c r="D189" s="1"/>
      <c r="E189" s="2"/>
    </row>
    <row r="190" spans="1:5" x14ac:dyDescent="0.3">
      <c r="A190" t="s">
        <v>255</v>
      </c>
      <c r="D190" s="1"/>
      <c r="E190" s="2"/>
    </row>
    <row r="191" spans="1:5" x14ac:dyDescent="0.3">
      <c r="A191" t="s">
        <v>256</v>
      </c>
      <c r="D191" s="1"/>
      <c r="E191" s="2"/>
    </row>
    <row r="192" spans="1:5" x14ac:dyDescent="0.3">
      <c r="A192" t="s">
        <v>257</v>
      </c>
      <c r="D192" s="1"/>
      <c r="E192" s="2"/>
    </row>
    <row r="193" spans="1:5" x14ac:dyDescent="0.3">
      <c r="A193" t="s">
        <v>258</v>
      </c>
      <c r="D193" s="1"/>
      <c r="E193" s="2"/>
    </row>
    <row r="194" spans="1:5" x14ac:dyDescent="0.3">
      <c r="A194" t="s">
        <v>259</v>
      </c>
      <c r="D194" s="1"/>
      <c r="E194" s="2"/>
    </row>
    <row r="195" spans="1:5" x14ac:dyDescent="0.3">
      <c r="A195" t="s">
        <v>260</v>
      </c>
      <c r="D195" s="1"/>
      <c r="E195" s="2"/>
    </row>
    <row r="196" spans="1:5" x14ac:dyDescent="0.3">
      <c r="A196" t="s">
        <v>261</v>
      </c>
      <c r="D196" s="1"/>
      <c r="E196" s="2"/>
    </row>
    <row r="197" spans="1:5" x14ac:dyDescent="0.3">
      <c r="A197" t="s">
        <v>262</v>
      </c>
      <c r="D197" s="1"/>
      <c r="E197" s="2"/>
    </row>
    <row r="198" spans="1:5" x14ac:dyDescent="0.3">
      <c r="A198" t="s">
        <v>263</v>
      </c>
      <c r="D198" s="1"/>
      <c r="E198" s="2"/>
    </row>
    <row r="199" spans="1:5" x14ac:dyDescent="0.3">
      <c r="A199" t="s">
        <v>264</v>
      </c>
      <c r="D199" s="1"/>
      <c r="E199" s="2"/>
    </row>
    <row r="200" spans="1:5" x14ac:dyDescent="0.3">
      <c r="A200" t="s">
        <v>265</v>
      </c>
      <c r="D200" s="1"/>
      <c r="E200" s="2"/>
    </row>
    <row r="201" spans="1:5" x14ac:dyDescent="0.3">
      <c r="A201" t="s">
        <v>266</v>
      </c>
      <c r="D201" s="1"/>
      <c r="E201" s="2"/>
    </row>
    <row r="202" spans="1:5" x14ac:dyDescent="0.3">
      <c r="A202" t="s">
        <v>267</v>
      </c>
      <c r="D202" s="1"/>
      <c r="E202" s="2"/>
    </row>
    <row r="203" spans="1:5" x14ac:dyDescent="0.3">
      <c r="A203" t="s">
        <v>268</v>
      </c>
      <c r="D203" s="1"/>
      <c r="E203" s="2"/>
    </row>
    <row r="204" spans="1:5" x14ac:dyDescent="0.3">
      <c r="A204" t="s">
        <v>269</v>
      </c>
      <c r="D204" s="1"/>
      <c r="E204" s="2"/>
    </row>
    <row r="205" spans="1:5" x14ac:dyDescent="0.3">
      <c r="A205" t="s">
        <v>270</v>
      </c>
      <c r="D205" s="1"/>
      <c r="E205" s="2"/>
    </row>
    <row r="206" spans="1:5" x14ac:dyDescent="0.3">
      <c r="A206" t="s">
        <v>271</v>
      </c>
      <c r="D206" s="1"/>
      <c r="E206" s="2"/>
    </row>
    <row r="207" spans="1:5" x14ac:dyDescent="0.3">
      <c r="A207" t="s">
        <v>272</v>
      </c>
      <c r="D207" s="1"/>
      <c r="E207" s="2"/>
    </row>
    <row r="208" spans="1:5" x14ac:dyDescent="0.3">
      <c r="A208" t="s">
        <v>273</v>
      </c>
      <c r="D208" s="1"/>
      <c r="E208" s="2"/>
    </row>
    <row r="209" spans="1:5" x14ac:dyDescent="0.3">
      <c r="A209" t="s">
        <v>274</v>
      </c>
      <c r="D209" s="1"/>
      <c r="E209" s="2"/>
    </row>
    <row r="210" spans="1:5" x14ac:dyDescent="0.3">
      <c r="A210" t="s">
        <v>275</v>
      </c>
      <c r="D210" s="1"/>
      <c r="E210" s="2"/>
    </row>
    <row r="211" spans="1:5" x14ac:dyDescent="0.3">
      <c r="A211" t="s">
        <v>276</v>
      </c>
      <c r="D211" s="1"/>
      <c r="E211" s="2"/>
    </row>
    <row r="212" spans="1:5" x14ac:dyDescent="0.3">
      <c r="A212" t="s">
        <v>277</v>
      </c>
      <c r="D212" s="1"/>
      <c r="E212" s="2"/>
    </row>
    <row r="213" spans="1:5" x14ac:dyDescent="0.3">
      <c r="A213" t="s">
        <v>278</v>
      </c>
      <c r="D213" s="1"/>
      <c r="E213" s="2"/>
    </row>
    <row r="214" spans="1:5" x14ac:dyDescent="0.3">
      <c r="A214" t="s">
        <v>279</v>
      </c>
      <c r="D214" s="1"/>
      <c r="E214" s="2"/>
    </row>
    <row r="215" spans="1:5" x14ac:dyDescent="0.3">
      <c r="A215" t="s">
        <v>280</v>
      </c>
      <c r="D215" s="1"/>
      <c r="E215" s="2"/>
    </row>
    <row r="216" spans="1:5" x14ac:dyDescent="0.3">
      <c r="A216" t="s">
        <v>281</v>
      </c>
      <c r="D216" s="1"/>
      <c r="E216" s="2"/>
    </row>
    <row r="217" spans="1:5" x14ac:dyDescent="0.3">
      <c r="A217" t="s">
        <v>282</v>
      </c>
      <c r="D217" s="1"/>
      <c r="E217" s="2"/>
    </row>
    <row r="218" spans="1:5" x14ac:dyDescent="0.3">
      <c r="A218" t="s">
        <v>283</v>
      </c>
      <c r="D218" s="1"/>
      <c r="E218" s="2"/>
    </row>
    <row r="219" spans="1:5" x14ac:dyDescent="0.3">
      <c r="A219" t="s">
        <v>284</v>
      </c>
      <c r="D219" s="1"/>
      <c r="E219" s="2"/>
    </row>
    <row r="220" spans="1:5" x14ac:dyDescent="0.3">
      <c r="A220" t="s">
        <v>285</v>
      </c>
      <c r="D220" s="1"/>
      <c r="E220" s="2"/>
    </row>
    <row r="221" spans="1:5" x14ac:dyDescent="0.3">
      <c r="A221" t="s">
        <v>286</v>
      </c>
      <c r="D221" s="1"/>
      <c r="E221" s="2"/>
    </row>
    <row r="222" spans="1:5" x14ac:dyDescent="0.3">
      <c r="A222" t="s">
        <v>287</v>
      </c>
      <c r="D222" s="1"/>
      <c r="E222" s="2"/>
    </row>
    <row r="223" spans="1:5" x14ac:dyDescent="0.3">
      <c r="A223" t="s">
        <v>288</v>
      </c>
      <c r="D223" s="1"/>
      <c r="E223" s="2"/>
    </row>
    <row r="224" spans="1:5" x14ac:dyDescent="0.3">
      <c r="A224" t="s">
        <v>289</v>
      </c>
      <c r="D224" s="1"/>
      <c r="E224" s="2"/>
    </row>
    <row r="225" spans="1:5" x14ac:dyDescent="0.3">
      <c r="A225" t="s">
        <v>290</v>
      </c>
      <c r="D225" s="1"/>
      <c r="E225" s="2"/>
    </row>
    <row r="226" spans="1:5" x14ac:dyDescent="0.3">
      <c r="A226" t="s">
        <v>291</v>
      </c>
      <c r="D226" s="1"/>
      <c r="E226" s="2"/>
    </row>
    <row r="227" spans="1:5" x14ac:dyDescent="0.3">
      <c r="A227" t="s">
        <v>292</v>
      </c>
      <c r="D227" s="1"/>
      <c r="E227" s="2"/>
    </row>
    <row r="228" spans="1:5" x14ac:dyDescent="0.3">
      <c r="A228" t="s">
        <v>293</v>
      </c>
      <c r="D228" s="1"/>
      <c r="E228" s="2"/>
    </row>
    <row r="229" spans="1:5" x14ac:dyDescent="0.3">
      <c r="A229" t="s">
        <v>294</v>
      </c>
      <c r="D229" s="1"/>
      <c r="E229" s="2"/>
    </row>
    <row r="230" spans="1:5" x14ac:dyDescent="0.3">
      <c r="A230" t="s">
        <v>295</v>
      </c>
      <c r="D230" s="1"/>
      <c r="E230" s="2"/>
    </row>
    <row r="231" spans="1:5" x14ac:dyDescent="0.3">
      <c r="A231" t="s">
        <v>296</v>
      </c>
      <c r="D231" s="1"/>
      <c r="E231" s="2"/>
    </row>
    <row r="232" spans="1:5" x14ac:dyDescent="0.3">
      <c r="A232" t="s">
        <v>297</v>
      </c>
      <c r="D232" s="1"/>
      <c r="E232" s="2"/>
    </row>
    <row r="233" spans="1:5" x14ac:dyDescent="0.3">
      <c r="A233" t="s">
        <v>298</v>
      </c>
      <c r="D233" s="1"/>
      <c r="E233" s="2"/>
    </row>
    <row r="234" spans="1:5" x14ac:dyDescent="0.3">
      <c r="A234" t="s">
        <v>299</v>
      </c>
      <c r="D234" s="1"/>
      <c r="E234" s="2"/>
    </row>
    <row r="235" spans="1:5" x14ac:dyDescent="0.3">
      <c r="A235" t="s">
        <v>300</v>
      </c>
      <c r="D235" s="1"/>
      <c r="E235" s="2"/>
    </row>
    <row r="236" spans="1:5" x14ac:dyDescent="0.3">
      <c r="A236" t="s">
        <v>301</v>
      </c>
      <c r="D236" s="1"/>
      <c r="E236" s="2"/>
    </row>
    <row r="237" spans="1:5" x14ac:dyDescent="0.3">
      <c r="A237" t="s">
        <v>302</v>
      </c>
      <c r="D237" s="1"/>
      <c r="E237" s="2"/>
    </row>
    <row r="238" spans="1:5" x14ac:dyDescent="0.3">
      <c r="A238" t="s">
        <v>303</v>
      </c>
      <c r="D238" s="1"/>
      <c r="E238" s="2"/>
    </row>
    <row r="239" spans="1:5" x14ac:dyDescent="0.3">
      <c r="A239" t="s">
        <v>304</v>
      </c>
      <c r="D239" s="1"/>
      <c r="E239" s="2"/>
    </row>
    <row r="240" spans="1:5" x14ac:dyDescent="0.3">
      <c r="A240" t="s">
        <v>305</v>
      </c>
      <c r="D240" s="1"/>
      <c r="E240" s="2"/>
    </row>
    <row r="241" spans="1:5" x14ac:dyDescent="0.3">
      <c r="A241" t="s">
        <v>306</v>
      </c>
      <c r="D241" s="1"/>
      <c r="E241" s="2"/>
    </row>
    <row r="242" spans="1:5" x14ac:dyDescent="0.3">
      <c r="A242" t="s">
        <v>307</v>
      </c>
      <c r="D242" s="1"/>
      <c r="E242" s="2"/>
    </row>
    <row r="243" spans="1:5" x14ac:dyDescent="0.3">
      <c r="A243" t="s">
        <v>308</v>
      </c>
      <c r="D243" s="1"/>
      <c r="E243" s="2"/>
    </row>
    <row r="244" spans="1:5" x14ac:dyDescent="0.3">
      <c r="A244" t="s">
        <v>309</v>
      </c>
      <c r="D244" s="1"/>
      <c r="E244" s="2"/>
    </row>
    <row r="245" spans="1:5" x14ac:dyDescent="0.3">
      <c r="A245" t="s">
        <v>310</v>
      </c>
      <c r="D245" s="1"/>
      <c r="E245" s="2"/>
    </row>
    <row r="246" spans="1:5" x14ac:dyDescent="0.3">
      <c r="A246" t="s">
        <v>311</v>
      </c>
      <c r="D246" s="1"/>
      <c r="E246" s="2"/>
    </row>
    <row r="247" spans="1:5" x14ac:dyDescent="0.3">
      <c r="A247" t="s">
        <v>312</v>
      </c>
      <c r="D247" s="1"/>
      <c r="E247" s="2"/>
    </row>
    <row r="248" spans="1:5" x14ac:dyDescent="0.3">
      <c r="A248" t="s">
        <v>313</v>
      </c>
      <c r="D248" s="1"/>
      <c r="E248" s="2"/>
    </row>
    <row r="249" spans="1:5" x14ac:dyDescent="0.3">
      <c r="A249" t="s">
        <v>314</v>
      </c>
      <c r="D249" s="1"/>
      <c r="E249" s="2"/>
    </row>
    <row r="250" spans="1:5" x14ac:dyDescent="0.3">
      <c r="A250" t="s">
        <v>315</v>
      </c>
      <c r="D250" s="1"/>
      <c r="E250" s="2"/>
    </row>
    <row r="251" spans="1:5" x14ac:dyDescent="0.3">
      <c r="A251" t="s">
        <v>316</v>
      </c>
      <c r="D251" s="1"/>
      <c r="E251" s="2"/>
    </row>
    <row r="252" spans="1:5" x14ac:dyDescent="0.3">
      <c r="A252" t="s">
        <v>317</v>
      </c>
      <c r="D252" s="1"/>
      <c r="E252" s="2"/>
    </row>
    <row r="253" spans="1:5" x14ac:dyDescent="0.3">
      <c r="A253" t="s">
        <v>318</v>
      </c>
      <c r="D253" s="1"/>
      <c r="E253" s="2"/>
    </row>
    <row r="254" spans="1:5" x14ac:dyDescent="0.3">
      <c r="A254" t="s">
        <v>319</v>
      </c>
      <c r="D254" s="1"/>
      <c r="E254" s="2"/>
    </row>
    <row r="255" spans="1:5" x14ac:dyDescent="0.3">
      <c r="A255" t="s">
        <v>320</v>
      </c>
      <c r="D255" s="1"/>
      <c r="E255" s="2"/>
    </row>
    <row r="256" spans="1:5" x14ac:dyDescent="0.3">
      <c r="A256" t="s">
        <v>321</v>
      </c>
      <c r="D256" s="1"/>
      <c r="E256" s="2"/>
    </row>
    <row r="257" spans="1:5" x14ac:dyDescent="0.3">
      <c r="A257" t="s">
        <v>322</v>
      </c>
      <c r="D257" s="1"/>
      <c r="E257" s="2"/>
    </row>
    <row r="258" spans="1:5" x14ac:dyDescent="0.3">
      <c r="A258" t="s">
        <v>323</v>
      </c>
      <c r="D258" s="1"/>
      <c r="E258" s="2"/>
    </row>
    <row r="259" spans="1:5" x14ac:dyDescent="0.3">
      <c r="A259" t="s">
        <v>324</v>
      </c>
      <c r="D259" s="1"/>
      <c r="E259" s="2"/>
    </row>
    <row r="260" spans="1:5" x14ac:dyDescent="0.3">
      <c r="A260" t="s">
        <v>325</v>
      </c>
      <c r="D260" s="1"/>
      <c r="E260" s="2"/>
    </row>
    <row r="261" spans="1:5" x14ac:dyDescent="0.3">
      <c r="A261" t="s">
        <v>326</v>
      </c>
      <c r="D261" s="1"/>
      <c r="E261" s="2"/>
    </row>
    <row r="262" spans="1:5" x14ac:dyDescent="0.3">
      <c r="A262" t="s">
        <v>327</v>
      </c>
      <c r="D262" s="1"/>
      <c r="E262" s="2"/>
    </row>
    <row r="263" spans="1:5" x14ac:dyDescent="0.3">
      <c r="A263" t="s">
        <v>328</v>
      </c>
      <c r="D263" s="1"/>
      <c r="E263" s="2"/>
    </row>
    <row r="264" spans="1:5" x14ac:dyDescent="0.3">
      <c r="A264" t="s">
        <v>329</v>
      </c>
      <c r="D264" s="1"/>
      <c r="E264" s="2"/>
    </row>
    <row r="265" spans="1:5" x14ac:dyDescent="0.3">
      <c r="A265" t="s">
        <v>330</v>
      </c>
      <c r="D265" s="1"/>
      <c r="E265" s="2"/>
    </row>
    <row r="266" spans="1:5" x14ac:dyDescent="0.3">
      <c r="A266" t="s">
        <v>331</v>
      </c>
      <c r="D266" s="1"/>
      <c r="E266" s="2"/>
    </row>
    <row r="267" spans="1:5" x14ac:dyDescent="0.3">
      <c r="A267" t="s">
        <v>332</v>
      </c>
      <c r="D267" s="1"/>
      <c r="E267" s="2"/>
    </row>
    <row r="268" spans="1:5" x14ac:dyDescent="0.3">
      <c r="A268" t="s">
        <v>333</v>
      </c>
      <c r="D268" s="1"/>
      <c r="E268" s="2"/>
    </row>
    <row r="269" spans="1:5" x14ac:dyDescent="0.3">
      <c r="A269" t="s">
        <v>334</v>
      </c>
      <c r="D269" s="1"/>
      <c r="E269" s="2"/>
    </row>
    <row r="270" spans="1:5" x14ac:dyDescent="0.3">
      <c r="A270" t="s">
        <v>335</v>
      </c>
      <c r="D270" s="1"/>
      <c r="E270" s="2"/>
    </row>
    <row r="271" spans="1:5" x14ac:dyDescent="0.3">
      <c r="A271" t="s">
        <v>336</v>
      </c>
      <c r="D271" s="1"/>
      <c r="E271" s="2"/>
    </row>
    <row r="272" spans="1:5" x14ac:dyDescent="0.3">
      <c r="A272" t="s">
        <v>337</v>
      </c>
      <c r="D272" s="1"/>
      <c r="E272" s="2"/>
    </row>
    <row r="273" spans="1:5" x14ac:dyDescent="0.3">
      <c r="A273" t="s">
        <v>338</v>
      </c>
      <c r="D273" s="1"/>
      <c r="E273" s="2"/>
    </row>
    <row r="274" spans="1:5" x14ac:dyDescent="0.3">
      <c r="A274" t="s">
        <v>339</v>
      </c>
      <c r="D274" s="1"/>
      <c r="E274" s="2"/>
    </row>
    <row r="275" spans="1:5" x14ac:dyDescent="0.3">
      <c r="A275" t="s">
        <v>340</v>
      </c>
      <c r="D275" s="1"/>
      <c r="E275" s="2"/>
    </row>
    <row r="276" spans="1:5" x14ac:dyDescent="0.3">
      <c r="A276" t="s">
        <v>341</v>
      </c>
      <c r="D276" s="1"/>
      <c r="E276" s="2"/>
    </row>
    <row r="277" spans="1:5" x14ac:dyDescent="0.3">
      <c r="A277" t="s">
        <v>342</v>
      </c>
      <c r="D277" s="1"/>
      <c r="E277" s="2"/>
    </row>
    <row r="278" spans="1:5" x14ac:dyDescent="0.3">
      <c r="A278" t="s">
        <v>343</v>
      </c>
      <c r="D278" s="1"/>
      <c r="E278" s="2"/>
    </row>
    <row r="279" spans="1:5" x14ac:dyDescent="0.3">
      <c r="A279" t="s">
        <v>344</v>
      </c>
      <c r="D279" s="1"/>
      <c r="E279" s="2"/>
    </row>
    <row r="280" spans="1:5" x14ac:dyDescent="0.3">
      <c r="A280" t="s">
        <v>345</v>
      </c>
      <c r="D280" s="1"/>
      <c r="E280" s="2"/>
    </row>
    <row r="281" spans="1:5" x14ac:dyDescent="0.3">
      <c r="A281" t="s">
        <v>346</v>
      </c>
      <c r="D281" s="1"/>
      <c r="E281" s="2"/>
    </row>
    <row r="282" spans="1:5" x14ac:dyDescent="0.3">
      <c r="A282" t="s">
        <v>347</v>
      </c>
      <c r="D282" s="1"/>
      <c r="E282" s="2"/>
    </row>
    <row r="283" spans="1:5" x14ac:dyDescent="0.3">
      <c r="A283" t="s">
        <v>348</v>
      </c>
      <c r="D283" s="1"/>
      <c r="E283" s="2"/>
    </row>
    <row r="284" spans="1:5" x14ac:dyDescent="0.3">
      <c r="A284" t="s">
        <v>349</v>
      </c>
      <c r="D284" s="1"/>
      <c r="E284" s="2"/>
    </row>
    <row r="285" spans="1:5" x14ac:dyDescent="0.3">
      <c r="A285" t="s">
        <v>350</v>
      </c>
      <c r="D285" s="1"/>
      <c r="E285" s="2"/>
    </row>
    <row r="286" spans="1:5" x14ac:dyDescent="0.3">
      <c r="A286" t="s">
        <v>351</v>
      </c>
      <c r="D286" s="1"/>
      <c r="E286" s="2"/>
    </row>
    <row r="287" spans="1:5" x14ac:dyDescent="0.3">
      <c r="A287" t="s">
        <v>352</v>
      </c>
      <c r="D287" s="1"/>
      <c r="E287" s="2"/>
    </row>
    <row r="288" spans="1:5" x14ac:dyDescent="0.3">
      <c r="A288" t="s">
        <v>353</v>
      </c>
      <c r="D288" s="1"/>
      <c r="E288" s="2"/>
    </row>
    <row r="289" spans="1:5" x14ac:dyDescent="0.3">
      <c r="A289" t="s">
        <v>354</v>
      </c>
      <c r="D289" s="1"/>
      <c r="E289" s="2"/>
    </row>
    <row r="290" spans="1:5" x14ac:dyDescent="0.3">
      <c r="A290" t="s">
        <v>355</v>
      </c>
      <c r="D290" s="1"/>
      <c r="E290" s="2"/>
    </row>
    <row r="291" spans="1:5" x14ac:dyDescent="0.3">
      <c r="A291" t="s">
        <v>356</v>
      </c>
      <c r="D291" s="1"/>
      <c r="E291" s="2"/>
    </row>
    <row r="292" spans="1:5" x14ac:dyDescent="0.3">
      <c r="A292" t="s">
        <v>357</v>
      </c>
      <c r="D292" s="1"/>
      <c r="E292" s="2"/>
    </row>
    <row r="293" spans="1:5" x14ac:dyDescent="0.3">
      <c r="A293" t="s">
        <v>358</v>
      </c>
      <c r="D293" s="1"/>
      <c r="E293" s="2"/>
    </row>
    <row r="294" spans="1:5" x14ac:dyDescent="0.3">
      <c r="A294" t="s">
        <v>359</v>
      </c>
      <c r="D294" s="1"/>
      <c r="E294" s="2"/>
    </row>
    <row r="295" spans="1:5" x14ac:dyDescent="0.3">
      <c r="A295" t="s">
        <v>360</v>
      </c>
      <c r="D295" s="1"/>
      <c r="E295" s="2"/>
    </row>
    <row r="296" spans="1:5" x14ac:dyDescent="0.3">
      <c r="A296" t="s">
        <v>361</v>
      </c>
      <c r="D296" s="1"/>
      <c r="E296" s="2"/>
    </row>
    <row r="297" spans="1:5" x14ac:dyDescent="0.3">
      <c r="A297" t="s">
        <v>362</v>
      </c>
      <c r="D297" s="1"/>
      <c r="E297" s="2"/>
    </row>
    <row r="298" spans="1:5" x14ac:dyDescent="0.3">
      <c r="A298" t="s">
        <v>363</v>
      </c>
      <c r="D298" s="1"/>
      <c r="E298" s="2"/>
    </row>
    <row r="299" spans="1:5" x14ac:dyDescent="0.3">
      <c r="A299" t="s">
        <v>364</v>
      </c>
      <c r="D299" s="1"/>
      <c r="E299" s="2"/>
    </row>
    <row r="300" spans="1:5" x14ac:dyDescent="0.3">
      <c r="A300" t="s">
        <v>365</v>
      </c>
      <c r="D300" s="1"/>
      <c r="E300" s="2"/>
    </row>
    <row r="301" spans="1:5" x14ac:dyDescent="0.3">
      <c r="A301" t="s">
        <v>366</v>
      </c>
      <c r="D301" s="1"/>
      <c r="E301" s="2"/>
    </row>
    <row r="302" spans="1:5" x14ac:dyDescent="0.3">
      <c r="A302" t="s">
        <v>367</v>
      </c>
      <c r="D302" s="1"/>
      <c r="E302" s="2"/>
    </row>
    <row r="303" spans="1:5" x14ac:dyDescent="0.3">
      <c r="A303" t="s">
        <v>368</v>
      </c>
      <c r="D303" s="1"/>
      <c r="E303" s="2"/>
    </row>
    <row r="304" spans="1:5" x14ac:dyDescent="0.3">
      <c r="A304" t="s">
        <v>369</v>
      </c>
      <c r="D304" s="1"/>
      <c r="E304" s="2"/>
    </row>
    <row r="305" spans="1:5" x14ac:dyDescent="0.3">
      <c r="A305" t="s">
        <v>370</v>
      </c>
      <c r="D305" s="1"/>
      <c r="E305" s="2"/>
    </row>
    <row r="306" spans="1:5" x14ac:dyDescent="0.3">
      <c r="A306" t="s">
        <v>371</v>
      </c>
      <c r="D306" s="1"/>
      <c r="E306" s="2"/>
    </row>
    <row r="307" spans="1:5" x14ac:dyDescent="0.3">
      <c r="A307" t="s">
        <v>372</v>
      </c>
      <c r="D307" s="1"/>
      <c r="E307" s="2"/>
    </row>
    <row r="308" spans="1:5" x14ac:dyDescent="0.3">
      <c r="A308" t="s">
        <v>373</v>
      </c>
      <c r="D308" s="1"/>
      <c r="E308" s="2"/>
    </row>
    <row r="309" spans="1:5" x14ac:dyDescent="0.3">
      <c r="A309" t="s">
        <v>374</v>
      </c>
      <c r="D309" s="1"/>
      <c r="E309" s="2"/>
    </row>
    <row r="310" spans="1:5" x14ac:dyDescent="0.3">
      <c r="A310" t="s">
        <v>375</v>
      </c>
      <c r="D310" s="1"/>
      <c r="E310" s="2"/>
    </row>
    <row r="311" spans="1:5" x14ac:dyDescent="0.3">
      <c r="A311" t="s">
        <v>376</v>
      </c>
      <c r="D311" s="1"/>
      <c r="E311" s="2"/>
    </row>
    <row r="312" spans="1:5" x14ac:dyDescent="0.3">
      <c r="A312" t="s">
        <v>377</v>
      </c>
      <c r="D312" s="1"/>
      <c r="E312" s="2"/>
    </row>
    <row r="313" spans="1:5" x14ac:dyDescent="0.3">
      <c r="A313" t="s">
        <v>378</v>
      </c>
      <c r="D313" s="1"/>
      <c r="E313" s="2"/>
    </row>
    <row r="314" spans="1:5" x14ac:dyDescent="0.3">
      <c r="A314" t="s">
        <v>379</v>
      </c>
      <c r="D314" s="1"/>
      <c r="E314" s="2"/>
    </row>
    <row r="315" spans="1:5" x14ac:dyDescent="0.3">
      <c r="A315" t="s">
        <v>380</v>
      </c>
      <c r="D315" s="1"/>
      <c r="E315" s="2"/>
    </row>
    <row r="316" spans="1:5" x14ac:dyDescent="0.3">
      <c r="A316" t="s">
        <v>381</v>
      </c>
      <c r="D316" s="1"/>
      <c r="E316" s="2"/>
    </row>
    <row r="317" spans="1:5" x14ac:dyDescent="0.3">
      <c r="A317" t="s">
        <v>382</v>
      </c>
      <c r="D317" s="1"/>
      <c r="E317" s="2"/>
    </row>
    <row r="318" spans="1:5" x14ac:dyDescent="0.3">
      <c r="A318" t="s">
        <v>383</v>
      </c>
      <c r="D318" s="1"/>
      <c r="E318" s="2"/>
    </row>
    <row r="319" spans="1:5" x14ac:dyDescent="0.3">
      <c r="A319" t="s">
        <v>384</v>
      </c>
      <c r="D319" s="1"/>
      <c r="E319" s="2"/>
    </row>
    <row r="320" spans="1:5" x14ac:dyDescent="0.3">
      <c r="A320" t="s">
        <v>385</v>
      </c>
      <c r="D320" s="1"/>
      <c r="E320" s="2"/>
    </row>
    <row r="321" spans="1:5" x14ac:dyDescent="0.3">
      <c r="A321" t="s">
        <v>386</v>
      </c>
      <c r="D321" s="1"/>
      <c r="E321" s="2"/>
    </row>
    <row r="322" spans="1:5" x14ac:dyDescent="0.3">
      <c r="A322" t="s">
        <v>387</v>
      </c>
      <c r="D322" s="1"/>
      <c r="E322" s="2"/>
    </row>
    <row r="323" spans="1:5" x14ac:dyDescent="0.3">
      <c r="A323" t="s">
        <v>388</v>
      </c>
      <c r="D323" s="1"/>
      <c r="E323" s="2"/>
    </row>
    <row r="324" spans="1:5" x14ac:dyDescent="0.3">
      <c r="A324" t="s">
        <v>389</v>
      </c>
      <c r="D324" s="1"/>
      <c r="E324" s="2"/>
    </row>
    <row r="325" spans="1:5" x14ac:dyDescent="0.3">
      <c r="A325" t="s">
        <v>390</v>
      </c>
      <c r="D325" s="1"/>
      <c r="E325" s="2"/>
    </row>
    <row r="326" spans="1:5" x14ac:dyDescent="0.3">
      <c r="A326" t="s">
        <v>391</v>
      </c>
      <c r="D326" s="1"/>
      <c r="E326" s="2"/>
    </row>
    <row r="327" spans="1:5" x14ac:dyDescent="0.3">
      <c r="A327" t="s">
        <v>392</v>
      </c>
      <c r="D327" s="1"/>
      <c r="E327" s="2"/>
    </row>
    <row r="328" spans="1:5" x14ac:dyDescent="0.3">
      <c r="A328" t="s">
        <v>393</v>
      </c>
      <c r="D328" s="1"/>
      <c r="E328" s="2"/>
    </row>
    <row r="329" spans="1:5" x14ac:dyDescent="0.3">
      <c r="A329" t="s">
        <v>394</v>
      </c>
      <c r="D329" s="1"/>
      <c r="E329" s="2"/>
    </row>
    <row r="330" spans="1:5" x14ac:dyDescent="0.3">
      <c r="A330" t="s">
        <v>395</v>
      </c>
      <c r="D330" s="1"/>
      <c r="E330" s="2"/>
    </row>
    <row r="331" spans="1:5" x14ac:dyDescent="0.3">
      <c r="A331" t="s">
        <v>396</v>
      </c>
      <c r="D331" s="1"/>
      <c r="E331" s="2"/>
    </row>
    <row r="332" spans="1:5" x14ac:dyDescent="0.3">
      <c r="A332" t="s">
        <v>397</v>
      </c>
      <c r="D332" s="1"/>
      <c r="E332" s="2"/>
    </row>
    <row r="333" spans="1:5" x14ac:dyDescent="0.3">
      <c r="A333" t="s">
        <v>398</v>
      </c>
      <c r="D333" s="1"/>
      <c r="E333" s="2"/>
    </row>
    <row r="334" spans="1:5" x14ac:dyDescent="0.3">
      <c r="A334" t="s">
        <v>399</v>
      </c>
      <c r="D334" s="1"/>
      <c r="E334" s="2"/>
    </row>
    <row r="335" spans="1:5" x14ac:dyDescent="0.3">
      <c r="A335" t="s">
        <v>400</v>
      </c>
      <c r="D335" s="1"/>
      <c r="E335" s="2"/>
    </row>
    <row r="336" spans="1:5" x14ac:dyDescent="0.3">
      <c r="A336" t="s">
        <v>401</v>
      </c>
      <c r="D336" s="1"/>
      <c r="E336" s="2"/>
    </row>
    <row r="337" spans="1:5" x14ac:dyDescent="0.3">
      <c r="A337" t="s">
        <v>402</v>
      </c>
      <c r="D337" s="1"/>
      <c r="E337" s="2"/>
    </row>
    <row r="338" spans="1:5" x14ac:dyDescent="0.3">
      <c r="A338" t="s">
        <v>403</v>
      </c>
      <c r="D338" s="1"/>
      <c r="E338" s="2"/>
    </row>
    <row r="339" spans="1:5" x14ac:dyDescent="0.3">
      <c r="A339" t="s">
        <v>404</v>
      </c>
      <c r="D339" s="1"/>
      <c r="E339" s="2"/>
    </row>
    <row r="340" spans="1:5" x14ac:dyDescent="0.3">
      <c r="A340" t="s">
        <v>405</v>
      </c>
      <c r="D340" s="1"/>
      <c r="E340" s="2"/>
    </row>
    <row r="341" spans="1:5" x14ac:dyDescent="0.3">
      <c r="A341" t="s">
        <v>406</v>
      </c>
      <c r="D341" s="1"/>
      <c r="E341" s="2"/>
    </row>
    <row r="342" spans="1:5" x14ac:dyDescent="0.3">
      <c r="A342" t="s">
        <v>407</v>
      </c>
      <c r="D342" s="1"/>
      <c r="E342" s="2"/>
    </row>
    <row r="343" spans="1:5" x14ac:dyDescent="0.3">
      <c r="A343" t="s">
        <v>408</v>
      </c>
      <c r="D343" s="1"/>
      <c r="E343" s="2"/>
    </row>
    <row r="344" spans="1:5" x14ac:dyDescent="0.3">
      <c r="A344" t="s">
        <v>409</v>
      </c>
      <c r="D344" s="1"/>
      <c r="E344" s="2"/>
    </row>
    <row r="345" spans="1:5" x14ac:dyDescent="0.3">
      <c r="A345" t="s">
        <v>410</v>
      </c>
      <c r="D345" s="1"/>
      <c r="E345" s="2"/>
    </row>
    <row r="346" spans="1:5" x14ac:dyDescent="0.3">
      <c r="A346" t="s">
        <v>411</v>
      </c>
      <c r="D346" s="1"/>
      <c r="E346" s="2"/>
    </row>
    <row r="347" spans="1:5" x14ac:dyDescent="0.3">
      <c r="A347" t="s">
        <v>412</v>
      </c>
      <c r="D347" s="1"/>
      <c r="E347" s="2"/>
    </row>
    <row r="348" spans="1:5" x14ac:dyDescent="0.3">
      <c r="A348" t="s">
        <v>413</v>
      </c>
      <c r="D348" s="1"/>
      <c r="E348" s="2"/>
    </row>
    <row r="349" spans="1:5" x14ac:dyDescent="0.3">
      <c r="A349" t="s">
        <v>414</v>
      </c>
      <c r="D349" s="1"/>
      <c r="E349" s="2"/>
    </row>
    <row r="350" spans="1:5" x14ac:dyDescent="0.3">
      <c r="A350" t="s">
        <v>415</v>
      </c>
      <c r="D350" s="1"/>
      <c r="E350" s="2"/>
    </row>
    <row r="351" spans="1:5" x14ac:dyDescent="0.3">
      <c r="A351" t="s">
        <v>416</v>
      </c>
      <c r="D351" s="1"/>
      <c r="E351" s="2"/>
    </row>
    <row r="352" spans="1:5" x14ac:dyDescent="0.3">
      <c r="A352" t="s">
        <v>417</v>
      </c>
      <c r="D352" s="1"/>
      <c r="E352" s="2"/>
    </row>
    <row r="353" spans="1:5" x14ac:dyDescent="0.3">
      <c r="A353" t="s">
        <v>418</v>
      </c>
      <c r="D353" s="1"/>
      <c r="E353" s="2"/>
    </row>
    <row r="354" spans="1:5" x14ac:dyDescent="0.3">
      <c r="A354" t="s">
        <v>419</v>
      </c>
      <c r="D354" s="1"/>
      <c r="E354" s="2"/>
    </row>
    <row r="355" spans="1:5" x14ac:dyDescent="0.3">
      <c r="A355" t="s">
        <v>420</v>
      </c>
      <c r="D355" s="1"/>
      <c r="E355" s="2"/>
    </row>
    <row r="356" spans="1:5" x14ac:dyDescent="0.3">
      <c r="A356" t="s">
        <v>421</v>
      </c>
      <c r="D356" s="1"/>
      <c r="E356" s="2"/>
    </row>
    <row r="357" spans="1:5" x14ac:dyDescent="0.3">
      <c r="A357" t="s">
        <v>422</v>
      </c>
      <c r="D357" s="1"/>
      <c r="E357" s="2"/>
    </row>
    <row r="358" spans="1:5" x14ac:dyDescent="0.3">
      <c r="A358" t="s">
        <v>423</v>
      </c>
      <c r="D358" s="1"/>
      <c r="E358" s="2"/>
    </row>
    <row r="359" spans="1:5" x14ac:dyDescent="0.3">
      <c r="A359" t="s">
        <v>424</v>
      </c>
      <c r="D359" s="1"/>
      <c r="E359" s="2"/>
    </row>
    <row r="360" spans="1:5" x14ac:dyDescent="0.3">
      <c r="A360" t="s">
        <v>425</v>
      </c>
      <c r="D360" s="1"/>
      <c r="E360" s="2"/>
    </row>
    <row r="361" spans="1:5" x14ac:dyDescent="0.3">
      <c r="A361" t="s">
        <v>426</v>
      </c>
      <c r="D361" s="1"/>
      <c r="E361" s="2"/>
    </row>
    <row r="362" spans="1:5" x14ac:dyDescent="0.3">
      <c r="A362" t="s">
        <v>427</v>
      </c>
      <c r="D362" s="1"/>
      <c r="E362" s="2"/>
    </row>
    <row r="363" spans="1:5" x14ac:dyDescent="0.3">
      <c r="A363" t="s">
        <v>428</v>
      </c>
      <c r="D363" s="1"/>
      <c r="E363" s="2"/>
    </row>
    <row r="364" spans="1:5" x14ac:dyDescent="0.3">
      <c r="A364" t="s">
        <v>429</v>
      </c>
      <c r="D364" s="1"/>
      <c r="E364" s="2"/>
    </row>
    <row r="365" spans="1:5" x14ac:dyDescent="0.3">
      <c r="A365" t="s">
        <v>430</v>
      </c>
      <c r="D365" s="1"/>
      <c r="E365" s="2"/>
    </row>
    <row r="366" spans="1:5" x14ac:dyDescent="0.3">
      <c r="A366" t="s">
        <v>431</v>
      </c>
      <c r="D366" s="1"/>
      <c r="E366" s="2"/>
    </row>
    <row r="367" spans="1:5" x14ac:dyDescent="0.3">
      <c r="A367" t="s">
        <v>432</v>
      </c>
      <c r="D367" s="1"/>
      <c r="E367" s="2"/>
    </row>
    <row r="368" spans="1:5" x14ac:dyDescent="0.3">
      <c r="A368" t="s">
        <v>433</v>
      </c>
      <c r="D368" s="1"/>
      <c r="E368" s="2"/>
    </row>
    <row r="369" spans="1:5" x14ac:dyDescent="0.3">
      <c r="A369" t="s">
        <v>434</v>
      </c>
      <c r="D369" s="1"/>
      <c r="E369" s="2"/>
    </row>
    <row r="370" spans="1:5" x14ac:dyDescent="0.3">
      <c r="A370" t="s">
        <v>435</v>
      </c>
      <c r="D370" s="1"/>
      <c r="E370" s="2"/>
    </row>
    <row r="371" spans="1:5" x14ac:dyDescent="0.3">
      <c r="A371" t="s">
        <v>436</v>
      </c>
      <c r="D371" s="1"/>
      <c r="E371" s="2"/>
    </row>
    <row r="372" spans="1:5" x14ac:dyDescent="0.3">
      <c r="A372" t="s">
        <v>437</v>
      </c>
      <c r="D372" s="1"/>
      <c r="E372" s="2"/>
    </row>
    <row r="373" spans="1:5" x14ac:dyDescent="0.3">
      <c r="A373" t="s">
        <v>438</v>
      </c>
      <c r="D373" s="1"/>
      <c r="E373" s="2"/>
    </row>
    <row r="374" spans="1:5" x14ac:dyDescent="0.3">
      <c r="A374" t="s">
        <v>439</v>
      </c>
      <c r="D374" s="1"/>
      <c r="E374" s="2"/>
    </row>
    <row r="375" spans="1:5" x14ac:dyDescent="0.3">
      <c r="A375" t="s">
        <v>440</v>
      </c>
      <c r="D375" s="1"/>
      <c r="E375" s="2"/>
    </row>
    <row r="376" spans="1:5" x14ac:dyDescent="0.3">
      <c r="A376" t="s">
        <v>441</v>
      </c>
      <c r="D376" s="1"/>
      <c r="E376" s="2"/>
    </row>
    <row r="377" spans="1:5" x14ac:dyDescent="0.3">
      <c r="A377" t="s">
        <v>442</v>
      </c>
      <c r="D377" s="1"/>
      <c r="E377" s="2"/>
    </row>
    <row r="378" spans="1:5" x14ac:dyDescent="0.3">
      <c r="A378" t="s">
        <v>443</v>
      </c>
      <c r="D378" s="1"/>
      <c r="E378" s="2"/>
    </row>
    <row r="379" spans="1:5" x14ac:dyDescent="0.3">
      <c r="A379" t="s">
        <v>444</v>
      </c>
      <c r="D379" s="1"/>
      <c r="E379" s="2"/>
    </row>
    <row r="380" spans="1:5" x14ac:dyDescent="0.3">
      <c r="A380" t="s">
        <v>445</v>
      </c>
      <c r="D380" s="1"/>
      <c r="E380" s="2"/>
    </row>
    <row r="381" spans="1:5" x14ac:dyDescent="0.3">
      <c r="A381" t="s">
        <v>446</v>
      </c>
      <c r="D381" s="1"/>
      <c r="E381" s="2"/>
    </row>
    <row r="382" spans="1:5" x14ac:dyDescent="0.3">
      <c r="A382" t="s">
        <v>447</v>
      </c>
      <c r="D382" s="1"/>
      <c r="E382" s="2"/>
    </row>
    <row r="383" spans="1:5" x14ac:dyDescent="0.3">
      <c r="A383" t="s">
        <v>448</v>
      </c>
      <c r="D383" s="1"/>
      <c r="E383" s="2"/>
    </row>
    <row r="384" spans="1:5" x14ac:dyDescent="0.3">
      <c r="A384" t="s">
        <v>449</v>
      </c>
      <c r="D384" s="1"/>
      <c r="E384" s="2"/>
    </row>
    <row r="385" spans="1:5" x14ac:dyDescent="0.3">
      <c r="A385" t="s">
        <v>450</v>
      </c>
      <c r="D385" s="1"/>
      <c r="E385" s="2"/>
    </row>
    <row r="386" spans="1:5" x14ac:dyDescent="0.3">
      <c r="A386" t="s">
        <v>451</v>
      </c>
      <c r="D386" s="1"/>
      <c r="E386" s="2"/>
    </row>
    <row r="387" spans="1:5" x14ac:dyDescent="0.3">
      <c r="A387" t="s">
        <v>452</v>
      </c>
      <c r="D387" s="1"/>
      <c r="E387" s="2"/>
    </row>
    <row r="388" spans="1:5" x14ac:dyDescent="0.3">
      <c r="A388" t="s">
        <v>453</v>
      </c>
      <c r="D388" s="1"/>
      <c r="E388" s="2"/>
    </row>
    <row r="389" spans="1:5" x14ac:dyDescent="0.3">
      <c r="A389" t="s">
        <v>454</v>
      </c>
      <c r="D389" s="1"/>
      <c r="E389" s="2"/>
    </row>
    <row r="390" spans="1:5" x14ac:dyDescent="0.3">
      <c r="A390" t="s">
        <v>455</v>
      </c>
      <c r="D390" s="1"/>
      <c r="E390" s="2"/>
    </row>
    <row r="391" spans="1:5" x14ac:dyDescent="0.3">
      <c r="A391" t="s">
        <v>456</v>
      </c>
      <c r="D391" s="1"/>
      <c r="E391" s="2"/>
    </row>
    <row r="392" spans="1:5" x14ac:dyDescent="0.3">
      <c r="A392" t="s">
        <v>457</v>
      </c>
      <c r="D392" s="1"/>
      <c r="E392" s="2"/>
    </row>
    <row r="393" spans="1:5" x14ac:dyDescent="0.3">
      <c r="A393" t="s">
        <v>458</v>
      </c>
      <c r="D393" s="1"/>
      <c r="E393" s="2"/>
    </row>
    <row r="394" spans="1:5" x14ac:dyDescent="0.3">
      <c r="A394" t="s">
        <v>459</v>
      </c>
      <c r="D394" s="1"/>
      <c r="E394" s="2"/>
    </row>
    <row r="395" spans="1:5" x14ac:dyDescent="0.3">
      <c r="A395" t="s">
        <v>460</v>
      </c>
      <c r="D395" s="1"/>
      <c r="E395" s="2"/>
    </row>
    <row r="396" spans="1:5" x14ac:dyDescent="0.3">
      <c r="A396" t="s">
        <v>461</v>
      </c>
      <c r="D396" s="1"/>
      <c r="E396" s="2"/>
    </row>
    <row r="397" spans="1:5" x14ac:dyDescent="0.3">
      <c r="A397" t="s">
        <v>462</v>
      </c>
      <c r="D397" s="1"/>
      <c r="E397" s="2"/>
    </row>
    <row r="398" spans="1:5" x14ac:dyDescent="0.3">
      <c r="A398" t="s">
        <v>463</v>
      </c>
      <c r="D398" s="1"/>
      <c r="E398" s="2"/>
    </row>
    <row r="399" spans="1:5" x14ac:dyDescent="0.3">
      <c r="A399" t="s">
        <v>464</v>
      </c>
      <c r="D399" s="1"/>
      <c r="E399" s="2"/>
    </row>
    <row r="400" spans="1:5" x14ac:dyDescent="0.3">
      <c r="A400" t="s">
        <v>465</v>
      </c>
      <c r="D400" s="1"/>
      <c r="E400" s="2"/>
    </row>
    <row r="401" spans="1:5" x14ac:dyDescent="0.3">
      <c r="A401" t="s">
        <v>466</v>
      </c>
      <c r="D401" s="1"/>
      <c r="E401" s="2"/>
    </row>
    <row r="402" spans="1:5" x14ac:dyDescent="0.3">
      <c r="A402" t="s">
        <v>467</v>
      </c>
      <c r="D402" s="1"/>
      <c r="E402" s="2"/>
    </row>
    <row r="403" spans="1:5" x14ac:dyDescent="0.3">
      <c r="A403" t="s">
        <v>468</v>
      </c>
      <c r="D403" s="1"/>
      <c r="E403" s="2"/>
    </row>
    <row r="404" spans="1:5" x14ac:dyDescent="0.3">
      <c r="A404" t="s">
        <v>469</v>
      </c>
      <c r="D404" s="1"/>
      <c r="E404" s="2"/>
    </row>
    <row r="405" spans="1:5" x14ac:dyDescent="0.3">
      <c r="A405" t="s">
        <v>470</v>
      </c>
      <c r="D405" s="1"/>
      <c r="E405" s="2"/>
    </row>
    <row r="406" spans="1:5" x14ac:dyDescent="0.3">
      <c r="A406" t="s">
        <v>471</v>
      </c>
      <c r="D406" s="1"/>
      <c r="E406" s="2"/>
    </row>
    <row r="407" spans="1:5" x14ac:dyDescent="0.3">
      <c r="A407" t="s">
        <v>472</v>
      </c>
      <c r="D407" s="1"/>
      <c r="E407" s="2"/>
    </row>
    <row r="408" spans="1:5" x14ac:dyDescent="0.3">
      <c r="A408" t="s">
        <v>473</v>
      </c>
      <c r="D408" s="1"/>
      <c r="E408" s="2"/>
    </row>
    <row r="409" spans="1:5" x14ac:dyDescent="0.3">
      <c r="A409" t="s">
        <v>474</v>
      </c>
      <c r="D409" s="1"/>
      <c r="E409" s="2"/>
    </row>
    <row r="410" spans="1:5" x14ac:dyDescent="0.3">
      <c r="A410" t="s">
        <v>475</v>
      </c>
      <c r="D410" s="1"/>
      <c r="E410" s="2"/>
    </row>
    <row r="411" spans="1:5" x14ac:dyDescent="0.3">
      <c r="A411" t="s">
        <v>476</v>
      </c>
      <c r="D411" s="1"/>
      <c r="E411" s="2"/>
    </row>
    <row r="412" spans="1:5" x14ac:dyDescent="0.3">
      <c r="A412" t="s">
        <v>477</v>
      </c>
      <c r="D412" s="1"/>
      <c r="E412" s="2"/>
    </row>
    <row r="413" spans="1:5" x14ac:dyDescent="0.3">
      <c r="A413" t="s">
        <v>478</v>
      </c>
      <c r="D413" s="1"/>
      <c r="E413" s="2"/>
    </row>
    <row r="414" spans="1:5" x14ac:dyDescent="0.3">
      <c r="A414" t="s">
        <v>479</v>
      </c>
      <c r="D414" s="1"/>
      <c r="E414" s="2"/>
    </row>
    <row r="415" spans="1:5" x14ac:dyDescent="0.3">
      <c r="A415" t="s">
        <v>480</v>
      </c>
      <c r="D415" s="1"/>
      <c r="E415" s="2"/>
    </row>
    <row r="416" spans="1:5" x14ac:dyDescent="0.3">
      <c r="A416" t="s">
        <v>481</v>
      </c>
      <c r="D416" s="1"/>
      <c r="E416" s="2"/>
    </row>
    <row r="417" spans="1:5" x14ac:dyDescent="0.3">
      <c r="A417" t="s">
        <v>482</v>
      </c>
      <c r="D417" s="1"/>
      <c r="E417" s="2"/>
    </row>
    <row r="418" spans="1:5" x14ac:dyDescent="0.3">
      <c r="A418" t="s">
        <v>483</v>
      </c>
      <c r="D418" s="1"/>
      <c r="E418" s="2"/>
    </row>
    <row r="419" spans="1:5" x14ac:dyDescent="0.3">
      <c r="A419" t="s">
        <v>484</v>
      </c>
      <c r="D419" s="1"/>
      <c r="E419" s="2"/>
    </row>
    <row r="420" spans="1:5" x14ac:dyDescent="0.3">
      <c r="A420" t="s">
        <v>485</v>
      </c>
      <c r="D420" s="1"/>
      <c r="E420" s="2"/>
    </row>
    <row r="421" spans="1:5" x14ac:dyDescent="0.3">
      <c r="A421" t="s">
        <v>486</v>
      </c>
      <c r="D421" s="1"/>
      <c r="E421" s="2"/>
    </row>
    <row r="422" spans="1:5" x14ac:dyDescent="0.3">
      <c r="A422" t="s">
        <v>487</v>
      </c>
      <c r="D422" s="1"/>
      <c r="E422" s="2"/>
    </row>
    <row r="423" spans="1:5" x14ac:dyDescent="0.3">
      <c r="A423" t="s">
        <v>488</v>
      </c>
      <c r="D423" s="1"/>
      <c r="E423" s="2"/>
    </row>
    <row r="424" spans="1:5" x14ac:dyDescent="0.3">
      <c r="A424" t="s">
        <v>489</v>
      </c>
      <c r="D424" s="1"/>
      <c r="E424" s="2"/>
    </row>
    <row r="425" spans="1:5" x14ac:dyDescent="0.3">
      <c r="A425" t="s">
        <v>490</v>
      </c>
      <c r="D425" s="1"/>
      <c r="E425" s="2"/>
    </row>
    <row r="426" spans="1:5" x14ac:dyDescent="0.3">
      <c r="A426" t="s">
        <v>491</v>
      </c>
      <c r="D426" s="1"/>
      <c r="E426" s="2"/>
    </row>
    <row r="427" spans="1:5" x14ac:dyDescent="0.3">
      <c r="A427" t="s">
        <v>492</v>
      </c>
      <c r="D427" s="1"/>
      <c r="E427" s="2"/>
    </row>
    <row r="428" spans="1:5" x14ac:dyDescent="0.3">
      <c r="A428" t="s">
        <v>493</v>
      </c>
      <c r="D428" s="1"/>
      <c r="E428" s="2"/>
    </row>
    <row r="429" spans="1:5" x14ac:dyDescent="0.3">
      <c r="A429" t="s">
        <v>494</v>
      </c>
      <c r="D429" s="1"/>
      <c r="E429" s="2"/>
    </row>
    <row r="430" spans="1:5" x14ac:dyDescent="0.3">
      <c r="A430" t="s">
        <v>495</v>
      </c>
      <c r="D430" s="1"/>
      <c r="E430" s="2"/>
    </row>
    <row r="431" spans="1:5" x14ac:dyDescent="0.3">
      <c r="A431" t="s">
        <v>496</v>
      </c>
      <c r="D431" s="1"/>
      <c r="E431" s="2"/>
    </row>
    <row r="432" spans="1:5" x14ac:dyDescent="0.3">
      <c r="A432" t="s">
        <v>497</v>
      </c>
      <c r="D432" s="1"/>
      <c r="E432" s="2"/>
    </row>
    <row r="433" spans="1:5" x14ac:dyDescent="0.3">
      <c r="A433" t="s">
        <v>498</v>
      </c>
      <c r="D433" s="1"/>
      <c r="E433" s="2"/>
    </row>
    <row r="434" spans="1:5" x14ac:dyDescent="0.3">
      <c r="A434" t="s">
        <v>499</v>
      </c>
      <c r="D434" s="1"/>
      <c r="E434" s="2"/>
    </row>
    <row r="435" spans="1:5" x14ac:dyDescent="0.3">
      <c r="A435" t="s">
        <v>500</v>
      </c>
      <c r="D435" s="1"/>
      <c r="E435" s="2"/>
    </row>
    <row r="436" spans="1:5" x14ac:dyDescent="0.3">
      <c r="A436" t="s">
        <v>501</v>
      </c>
      <c r="D436" s="1"/>
      <c r="E436" s="2"/>
    </row>
    <row r="437" spans="1:5" x14ac:dyDescent="0.3">
      <c r="A437" t="s">
        <v>502</v>
      </c>
      <c r="D437" s="1"/>
      <c r="E437" s="2"/>
    </row>
    <row r="438" spans="1:5" x14ac:dyDescent="0.3">
      <c r="A438" t="s">
        <v>503</v>
      </c>
      <c r="D438" s="1"/>
      <c r="E438" s="2"/>
    </row>
    <row r="439" spans="1:5" x14ac:dyDescent="0.3">
      <c r="A439" t="s">
        <v>504</v>
      </c>
      <c r="D439" s="1"/>
      <c r="E439" s="2"/>
    </row>
    <row r="440" spans="1:5" x14ac:dyDescent="0.3">
      <c r="A440" t="s">
        <v>505</v>
      </c>
      <c r="D440" s="1"/>
      <c r="E440" s="2"/>
    </row>
    <row r="441" spans="1:5" x14ac:dyDescent="0.3">
      <c r="A441" t="s">
        <v>506</v>
      </c>
      <c r="D441" s="1"/>
      <c r="E441" s="2"/>
    </row>
    <row r="442" spans="1:5" x14ac:dyDescent="0.3">
      <c r="A442" t="s">
        <v>507</v>
      </c>
      <c r="D442" s="1"/>
      <c r="E442" s="2"/>
    </row>
    <row r="443" spans="1:5" x14ac:dyDescent="0.3">
      <c r="A443" t="s">
        <v>508</v>
      </c>
      <c r="D443" s="1"/>
      <c r="E443" s="2"/>
    </row>
    <row r="444" spans="1:5" x14ac:dyDescent="0.3">
      <c r="A444" t="s">
        <v>509</v>
      </c>
      <c r="D444" s="1"/>
      <c r="E444" s="2"/>
    </row>
    <row r="445" spans="1:5" x14ac:dyDescent="0.3">
      <c r="A445" t="s">
        <v>510</v>
      </c>
      <c r="D445" s="1"/>
      <c r="E445" s="2"/>
    </row>
    <row r="446" spans="1:5" x14ac:dyDescent="0.3">
      <c r="A446" t="s">
        <v>511</v>
      </c>
      <c r="D446" s="1"/>
      <c r="E446" s="2"/>
    </row>
    <row r="447" spans="1:5" x14ac:dyDescent="0.3">
      <c r="A447" t="s">
        <v>512</v>
      </c>
      <c r="D447" s="1"/>
      <c r="E447" s="2"/>
    </row>
    <row r="448" spans="1:5" x14ac:dyDescent="0.3">
      <c r="A448" t="s">
        <v>513</v>
      </c>
      <c r="D448" s="1"/>
      <c r="E448" s="2"/>
    </row>
    <row r="449" spans="1:5" x14ac:dyDescent="0.3">
      <c r="A449" t="s">
        <v>514</v>
      </c>
      <c r="D449" s="1"/>
      <c r="E449" s="2"/>
    </row>
    <row r="450" spans="1:5" x14ac:dyDescent="0.3">
      <c r="A450" t="s">
        <v>515</v>
      </c>
      <c r="D450" s="1"/>
      <c r="E450" s="2"/>
    </row>
    <row r="451" spans="1:5" x14ac:dyDescent="0.3">
      <c r="A451" t="s">
        <v>516</v>
      </c>
      <c r="D451" s="1"/>
      <c r="E451" s="2"/>
    </row>
    <row r="452" spans="1:5" x14ac:dyDescent="0.3">
      <c r="A452" t="s">
        <v>517</v>
      </c>
      <c r="D452" s="1"/>
      <c r="E452" s="2"/>
    </row>
    <row r="453" spans="1:5" x14ac:dyDescent="0.3">
      <c r="A453" t="s">
        <v>518</v>
      </c>
      <c r="D453" s="1"/>
      <c r="E453" s="2"/>
    </row>
    <row r="454" spans="1:5" x14ac:dyDescent="0.3">
      <c r="A454" t="s">
        <v>519</v>
      </c>
      <c r="D454" s="1"/>
      <c r="E454" s="2"/>
    </row>
    <row r="455" spans="1:5" x14ac:dyDescent="0.3">
      <c r="A455" t="s">
        <v>520</v>
      </c>
      <c r="D455" s="1"/>
      <c r="E455" s="2"/>
    </row>
    <row r="456" spans="1:5" x14ac:dyDescent="0.3">
      <c r="A456" t="s">
        <v>521</v>
      </c>
      <c r="D456" s="1"/>
      <c r="E456" s="2"/>
    </row>
    <row r="457" spans="1:5" x14ac:dyDescent="0.3">
      <c r="A457" t="s">
        <v>522</v>
      </c>
      <c r="D457" s="1"/>
      <c r="E457" s="2"/>
    </row>
    <row r="458" spans="1:5" x14ac:dyDescent="0.3">
      <c r="A458" t="s">
        <v>523</v>
      </c>
      <c r="D458" s="1"/>
      <c r="E458" s="2"/>
    </row>
    <row r="459" spans="1:5" x14ac:dyDescent="0.3">
      <c r="A459" t="s">
        <v>524</v>
      </c>
      <c r="D459" s="1"/>
      <c r="E459" s="2"/>
    </row>
    <row r="460" spans="1:5" x14ac:dyDescent="0.3">
      <c r="A460" t="s">
        <v>525</v>
      </c>
      <c r="D460" s="1"/>
      <c r="E460" s="2"/>
    </row>
    <row r="461" spans="1:5" x14ac:dyDescent="0.3">
      <c r="A461" t="s">
        <v>526</v>
      </c>
      <c r="D461" s="1"/>
      <c r="E461" s="2"/>
    </row>
    <row r="462" spans="1:5" x14ac:dyDescent="0.3">
      <c r="A462" t="s">
        <v>527</v>
      </c>
      <c r="D462" s="1"/>
      <c r="E462" s="2"/>
    </row>
    <row r="463" spans="1:5" x14ac:dyDescent="0.3">
      <c r="A463" t="s">
        <v>528</v>
      </c>
      <c r="D463" s="1"/>
      <c r="E463" s="2"/>
    </row>
    <row r="464" spans="1:5" x14ac:dyDescent="0.3">
      <c r="A464" t="s">
        <v>529</v>
      </c>
      <c r="D464" s="1"/>
      <c r="E464" s="2"/>
    </row>
    <row r="465" spans="1:5" x14ac:dyDescent="0.3">
      <c r="A465" t="s">
        <v>530</v>
      </c>
      <c r="D465" s="1"/>
      <c r="E465" s="2"/>
    </row>
    <row r="466" spans="1:5" x14ac:dyDescent="0.3">
      <c r="A466" t="s">
        <v>531</v>
      </c>
      <c r="D466" s="1"/>
      <c r="E466" s="2"/>
    </row>
    <row r="467" spans="1:5" x14ac:dyDescent="0.3">
      <c r="A467" t="s">
        <v>532</v>
      </c>
      <c r="D467" s="1"/>
      <c r="E467" s="2"/>
    </row>
    <row r="468" spans="1:5" x14ac:dyDescent="0.3">
      <c r="A468" t="s">
        <v>533</v>
      </c>
      <c r="D468" s="1"/>
      <c r="E468" s="2"/>
    </row>
    <row r="469" spans="1:5" x14ac:dyDescent="0.3">
      <c r="A469" t="s">
        <v>534</v>
      </c>
      <c r="D469" s="1"/>
      <c r="E469" s="2"/>
    </row>
    <row r="470" spans="1:5" x14ac:dyDescent="0.3">
      <c r="A470" t="s">
        <v>535</v>
      </c>
      <c r="D470" s="1"/>
      <c r="E470" s="2"/>
    </row>
    <row r="471" spans="1:5" x14ac:dyDescent="0.3">
      <c r="A471" t="s">
        <v>536</v>
      </c>
      <c r="D471" s="1"/>
      <c r="E471" s="2"/>
    </row>
    <row r="472" spans="1:5" x14ac:dyDescent="0.3">
      <c r="A472" t="s">
        <v>537</v>
      </c>
      <c r="D472" s="1"/>
      <c r="E472" s="2"/>
    </row>
    <row r="473" spans="1:5" x14ac:dyDescent="0.3">
      <c r="A473" t="s">
        <v>538</v>
      </c>
      <c r="D473" s="1"/>
      <c r="E473" s="2"/>
    </row>
    <row r="474" spans="1:5" x14ac:dyDescent="0.3">
      <c r="A474" t="s">
        <v>539</v>
      </c>
      <c r="D474" s="1"/>
      <c r="E474" s="2"/>
    </row>
    <row r="475" spans="1:5" x14ac:dyDescent="0.3">
      <c r="A475" t="s">
        <v>540</v>
      </c>
      <c r="D475" s="1"/>
      <c r="E475" s="2"/>
    </row>
    <row r="476" spans="1:5" x14ac:dyDescent="0.3">
      <c r="A476" t="s">
        <v>541</v>
      </c>
      <c r="D476" s="1"/>
      <c r="E476" s="2"/>
    </row>
    <row r="477" spans="1:5" x14ac:dyDescent="0.3">
      <c r="A477" t="s">
        <v>542</v>
      </c>
      <c r="D477" s="1"/>
      <c r="E477" s="2"/>
    </row>
    <row r="478" spans="1:5" x14ac:dyDescent="0.3">
      <c r="A478" t="s">
        <v>543</v>
      </c>
      <c r="D478" s="1"/>
      <c r="E478" s="2"/>
    </row>
    <row r="479" spans="1:5" x14ac:dyDescent="0.3">
      <c r="A479" t="s">
        <v>544</v>
      </c>
      <c r="D479" s="1"/>
      <c r="E479" s="2"/>
    </row>
    <row r="480" spans="1:5" x14ac:dyDescent="0.3">
      <c r="A480" t="s">
        <v>545</v>
      </c>
      <c r="D480" s="1"/>
      <c r="E480" s="2"/>
    </row>
    <row r="481" spans="1:5" x14ac:dyDescent="0.3">
      <c r="A481" t="s">
        <v>546</v>
      </c>
      <c r="D481" s="1"/>
      <c r="E481" s="2"/>
    </row>
    <row r="482" spans="1:5" x14ac:dyDescent="0.3">
      <c r="A482" t="s">
        <v>547</v>
      </c>
      <c r="D482" s="1"/>
      <c r="E482" s="2"/>
    </row>
    <row r="483" spans="1:5" x14ac:dyDescent="0.3">
      <c r="A483" t="s">
        <v>548</v>
      </c>
      <c r="D483" s="1"/>
      <c r="E483" s="2"/>
    </row>
    <row r="484" spans="1:5" x14ac:dyDescent="0.3">
      <c r="A484" t="s">
        <v>549</v>
      </c>
      <c r="D484" s="1"/>
      <c r="E484" s="2"/>
    </row>
    <row r="485" spans="1:5" x14ac:dyDescent="0.3">
      <c r="A485" t="s">
        <v>550</v>
      </c>
      <c r="D485" s="1"/>
      <c r="E485" s="2"/>
    </row>
    <row r="486" spans="1:5" x14ac:dyDescent="0.3">
      <c r="A486" t="s">
        <v>551</v>
      </c>
      <c r="D486" s="1"/>
      <c r="E486" s="2"/>
    </row>
    <row r="487" spans="1:5" x14ac:dyDescent="0.3">
      <c r="A487" t="s">
        <v>552</v>
      </c>
      <c r="D487" s="1"/>
      <c r="E487" s="2"/>
    </row>
    <row r="488" spans="1:5" x14ac:dyDescent="0.3">
      <c r="A488" t="s">
        <v>553</v>
      </c>
      <c r="D488" s="1"/>
      <c r="E488" s="2"/>
    </row>
    <row r="489" spans="1:5" x14ac:dyDescent="0.3">
      <c r="A489" t="s">
        <v>554</v>
      </c>
      <c r="D489" s="1"/>
      <c r="E489" s="2"/>
    </row>
    <row r="490" spans="1:5" x14ac:dyDescent="0.3">
      <c r="A490" t="s">
        <v>555</v>
      </c>
      <c r="D490" s="1"/>
      <c r="E490" s="2"/>
    </row>
    <row r="491" spans="1:5" x14ac:dyDescent="0.3">
      <c r="A491" t="s">
        <v>556</v>
      </c>
      <c r="D491" s="1"/>
      <c r="E491" s="2"/>
    </row>
    <row r="492" spans="1:5" x14ac:dyDescent="0.3">
      <c r="A492" t="s">
        <v>557</v>
      </c>
      <c r="D492" s="1"/>
      <c r="E492" s="2"/>
    </row>
    <row r="493" spans="1:5" x14ac:dyDescent="0.3">
      <c r="A493" t="s">
        <v>558</v>
      </c>
      <c r="D493" s="1"/>
      <c r="E493" s="2"/>
    </row>
    <row r="494" spans="1:5" x14ac:dyDescent="0.3">
      <c r="A494" t="s">
        <v>559</v>
      </c>
      <c r="D494" s="1"/>
      <c r="E494" s="2"/>
    </row>
    <row r="495" spans="1:5" x14ac:dyDescent="0.3">
      <c r="A495" t="s">
        <v>560</v>
      </c>
      <c r="D495" s="1"/>
      <c r="E495" s="2"/>
    </row>
    <row r="496" spans="1:5" x14ac:dyDescent="0.3">
      <c r="A496" t="s">
        <v>561</v>
      </c>
      <c r="D496" s="1"/>
      <c r="E496" s="2"/>
    </row>
    <row r="497" spans="1:5" x14ac:dyDescent="0.3">
      <c r="A497" t="s">
        <v>562</v>
      </c>
      <c r="D497" s="1"/>
      <c r="E497" s="2"/>
    </row>
    <row r="498" spans="1:5" x14ac:dyDescent="0.3">
      <c r="A498" t="s">
        <v>563</v>
      </c>
      <c r="D498" s="1"/>
      <c r="E498" s="2"/>
    </row>
    <row r="499" spans="1:5" x14ac:dyDescent="0.3">
      <c r="A499" t="s">
        <v>564</v>
      </c>
      <c r="D499" s="1"/>
      <c r="E499" s="2"/>
    </row>
    <row r="500" spans="1:5" x14ac:dyDescent="0.3">
      <c r="A500" t="s">
        <v>565</v>
      </c>
      <c r="D500" s="1"/>
      <c r="E500" s="2"/>
    </row>
    <row r="501" spans="1:5" x14ac:dyDescent="0.3">
      <c r="A501" t="s">
        <v>566</v>
      </c>
      <c r="D501" s="1"/>
      <c r="E501" s="2"/>
    </row>
    <row r="502" spans="1:5" x14ac:dyDescent="0.3">
      <c r="A502" t="s">
        <v>567</v>
      </c>
      <c r="D502" s="1"/>
      <c r="E502" s="2"/>
    </row>
    <row r="503" spans="1:5" x14ac:dyDescent="0.3">
      <c r="A503" t="s">
        <v>568</v>
      </c>
      <c r="D503" s="1"/>
      <c r="E503" s="2"/>
    </row>
    <row r="504" spans="1:5" x14ac:dyDescent="0.3">
      <c r="A504" t="s">
        <v>569</v>
      </c>
      <c r="D504" s="1"/>
      <c r="E504" s="2"/>
    </row>
    <row r="505" spans="1:5" x14ac:dyDescent="0.3">
      <c r="A505" t="s">
        <v>570</v>
      </c>
      <c r="D505" s="1"/>
      <c r="E505" s="2"/>
    </row>
    <row r="506" spans="1:5" x14ac:dyDescent="0.3">
      <c r="A506" t="s">
        <v>571</v>
      </c>
      <c r="D506" s="1"/>
      <c r="E506" s="2"/>
    </row>
    <row r="507" spans="1:5" x14ac:dyDescent="0.3">
      <c r="A507" t="s">
        <v>572</v>
      </c>
      <c r="D507" s="1"/>
      <c r="E507" s="2"/>
    </row>
    <row r="508" spans="1:5" x14ac:dyDescent="0.3">
      <c r="A508" t="s">
        <v>573</v>
      </c>
      <c r="D508" s="1"/>
      <c r="E508" s="2"/>
    </row>
    <row r="509" spans="1:5" x14ac:dyDescent="0.3">
      <c r="A509" t="s">
        <v>574</v>
      </c>
      <c r="D509" s="1"/>
      <c r="E509" s="2"/>
    </row>
    <row r="510" spans="1:5" x14ac:dyDescent="0.3">
      <c r="A510" t="s">
        <v>575</v>
      </c>
      <c r="D510" s="1"/>
      <c r="E510" s="2"/>
    </row>
    <row r="511" spans="1:5" x14ac:dyDescent="0.3">
      <c r="A511" t="s">
        <v>576</v>
      </c>
      <c r="D511" s="1"/>
      <c r="E511" s="2"/>
    </row>
    <row r="512" spans="1:5" x14ac:dyDescent="0.3">
      <c r="A512" t="s">
        <v>577</v>
      </c>
      <c r="D512" s="1"/>
      <c r="E512" s="2"/>
    </row>
    <row r="513" spans="1:5" x14ac:dyDescent="0.3">
      <c r="A513" t="s">
        <v>578</v>
      </c>
      <c r="D513" s="1"/>
      <c r="E513" s="2"/>
    </row>
    <row r="514" spans="1:5" x14ac:dyDescent="0.3">
      <c r="A514" t="s">
        <v>579</v>
      </c>
      <c r="D514" s="1"/>
      <c r="E514" s="2"/>
    </row>
    <row r="515" spans="1:5" x14ac:dyDescent="0.3">
      <c r="A515" t="s">
        <v>580</v>
      </c>
      <c r="D515" s="1"/>
      <c r="E515" s="2"/>
    </row>
    <row r="516" spans="1:5" x14ac:dyDescent="0.3">
      <c r="A516" t="s">
        <v>581</v>
      </c>
      <c r="D516" s="1"/>
      <c r="E516" s="2"/>
    </row>
    <row r="517" spans="1:5" x14ac:dyDescent="0.3">
      <c r="A517" t="s">
        <v>582</v>
      </c>
      <c r="D517" s="1"/>
      <c r="E517" s="2"/>
    </row>
    <row r="518" spans="1:5" x14ac:dyDescent="0.3">
      <c r="A518" t="s">
        <v>583</v>
      </c>
      <c r="D518" s="1"/>
      <c r="E518" s="2"/>
    </row>
    <row r="519" spans="1:5" x14ac:dyDescent="0.3">
      <c r="A519" t="s">
        <v>584</v>
      </c>
      <c r="D519" s="1"/>
      <c r="E519" s="2"/>
    </row>
    <row r="520" spans="1:5" x14ac:dyDescent="0.3">
      <c r="A520" t="s">
        <v>585</v>
      </c>
      <c r="D520" s="1"/>
      <c r="E520" s="2"/>
    </row>
    <row r="521" spans="1:5" x14ac:dyDescent="0.3">
      <c r="A521" t="s">
        <v>586</v>
      </c>
      <c r="D521" s="1"/>
      <c r="E521" s="2"/>
    </row>
    <row r="522" spans="1:5" x14ac:dyDescent="0.3">
      <c r="A522" t="s">
        <v>587</v>
      </c>
      <c r="D522" s="1"/>
      <c r="E522" s="2"/>
    </row>
    <row r="523" spans="1:5" x14ac:dyDescent="0.3">
      <c r="A523" t="s">
        <v>588</v>
      </c>
      <c r="D523" s="1"/>
      <c r="E523" s="2"/>
    </row>
    <row r="524" spans="1:5" x14ac:dyDescent="0.3">
      <c r="A524" t="s">
        <v>589</v>
      </c>
      <c r="D524" s="1"/>
      <c r="E524" s="2"/>
    </row>
    <row r="525" spans="1:5" x14ac:dyDescent="0.3">
      <c r="A525" t="s">
        <v>590</v>
      </c>
      <c r="D525" s="1"/>
      <c r="E525" s="2"/>
    </row>
    <row r="526" spans="1:5" x14ac:dyDescent="0.3">
      <c r="A526" t="s">
        <v>591</v>
      </c>
      <c r="D526" s="1"/>
      <c r="E526" s="2"/>
    </row>
    <row r="527" spans="1:5" x14ac:dyDescent="0.3">
      <c r="A527" t="s">
        <v>592</v>
      </c>
      <c r="D527" s="1"/>
      <c r="E527" s="2"/>
    </row>
    <row r="528" spans="1:5" x14ac:dyDescent="0.3">
      <c r="A528" t="s">
        <v>593</v>
      </c>
      <c r="D528" s="1"/>
      <c r="E528" s="2"/>
    </row>
    <row r="529" spans="1:5" x14ac:dyDescent="0.3">
      <c r="A529" t="s">
        <v>594</v>
      </c>
      <c r="D529" s="1"/>
      <c r="E529" s="2"/>
    </row>
    <row r="530" spans="1:5" x14ac:dyDescent="0.3">
      <c r="A530" t="s">
        <v>595</v>
      </c>
      <c r="D530" s="1"/>
      <c r="E530" s="2"/>
    </row>
    <row r="531" spans="1:5" x14ac:dyDescent="0.3">
      <c r="A531" t="s">
        <v>596</v>
      </c>
      <c r="D531" s="1"/>
      <c r="E531" s="2"/>
    </row>
    <row r="532" spans="1:5" x14ac:dyDescent="0.3">
      <c r="A532" t="s">
        <v>597</v>
      </c>
      <c r="D532" s="1"/>
      <c r="E532" s="2"/>
    </row>
    <row r="533" spans="1:5" x14ac:dyDescent="0.3">
      <c r="A533" t="s">
        <v>598</v>
      </c>
      <c r="D533" s="1"/>
      <c r="E533" s="2"/>
    </row>
    <row r="534" spans="1:5" x14ac:dyDescent="0.3">
      <c r="A534" t="s">
        <v>599</v>
      </c>
      <c r="D534" s="1"/>
      <c r="E534" s="2"/>
    </row>
    <row r="535" spans="1:5" x14ac:dyDescent="0.3">
      <c r="A535" t="s">
        <v>600</v>
      </c>
      <c r="D535" s="1"/>
      <c r="E535" s="2"/>
    </row>
    <row r="536" spans="1:5" x14ac:dyDescent="0.3">
      <c r="A536" t="s">
        <v>601</v>
      </c>
      <c r="D536" s="1"/>
      <c r="E536" s="2"/>
    </row>
    <row r="537" spans="1:5" x14ac:dyDescent="0.3">
      <c r="A537" t="s">
        <v>602</v>
      </c>
      <c r="D537" s="1"/>
      <c r="E537" s="2"/>
    </row>
    <row r="538" spans="1:5" x14ac:dyDescent="0.3">
      <c r="A538" t="s">
        <v>603</v>
      </c>
      <c r="D538" s="1"/>
      <c r="E538" s="2"/>
    </row>
    <row r="539" spans="1:5" x14ac:dyDescent="0.3">
      <c r="A539" t="s">
        <v>604</v>
      </c>
      <c r="D539" s="1"/>
      <c r="E539" s="2"/>
    </row>
    <row r="540" spans="1:5" x14ac:dyDescent="0.3">
      <c r="A540" t="s">
        <v>605</v>
      </c>
      <c r="D540" s="1"/>
      <c r="E540" s="2"/>
    </row>
    <row r="541" spans="1:5" x14ac:dyDescent="0.3">
      <c r="A541" t="s">
        <v>606</v>
      </c>
      <c r="D541" s="1"/>
      <c r="E541" s="2"/>
    </row>
    <row r="542" spans="1:5" x14ac:dyDescent="0.3">
      <c r="A542" t="s">
        <v>607</v>
      </c>
      <c r="D542" s="1"/>
      <c r="E542" s="2"/>
    </row>
    <row r="543" spans="1:5" x14ac:dyDescent="0.3">
      <c r="A543" t="s">
        <v>608</v>
      </c>
      <c r="D543" s="1"/>
      <c r="E543" s="2"/>
    </row>
    <row r="544" spans="1:5" x14ac:dyDescent="0.3">
      <c r="A544" t="s">
        <v>609</v>
      </c>
      <c r="D544" s="1"/>
      <c r="E544" s="2"/>
    </row>
    <row r="545" spans="1:5" x14ac:dyDescent="0.3">
      <c r="A545" t="s">
        <v>610</v>
      </c>
      <c r="D545" s="1"/>
      <c r="E545" s="2"/>
    </row>
    <row r="546" spans="1:5" x14ac:dyDescent="0.3">
      <c r="A546" t="s">
        <v>611</v>
      </c>
      <c r="D546" s="1"/>
      <c r="E546" s="2"/>
    </row>
    <row r="547" spans="1:5" x14ac:dyDescent="0.3">
      <c r="A547" t="s">
        <v>612</v>
      </c>
      <c r="D547" s="1"/>
      <c r="E547" s="2"/>
    </row>
    <row r="548" spans="1:5" x14ac:dyDescent="0.3">
      <c r="A548" t="s">
        <v>613</v>
      </c>
      <c r="D548" s="1"/>
      <c r="E548" s="2"/>
    </row>
    <row r="549" spans="1:5" x14ac:dyDescent="0.3">
      <c r="A549" t="s">
        <v>614</v>
      </c>
      <c r="D549" s="1"/>
      <c r="E549" s="2"/>
    </row>
    <row r="550" spans="1:5" x14ac:dyDescent="0.3">
      <c r="A550" t="s">
        <v>615</v>
      </c>
      <c r="D550" s="1"/>
      <c r="E550" s="2"/>
    </row>
    <row r="551" spans="1:5" x14ac:dyDescent="0.3">
      <c r="A551" t="s">
        <v>616</v>
      </c>
      <c r="D551" s="1"/>
      <c r="E551" s="2"/>
    </row>
    <row r="552" spans="1:5" x14ac:dyDescent="0.3">
      <c r="A552" t="s">
        <v>617</v>
      </c>
      <c r="D552" s="1"/>
      <c r="E552" s="2"/>
    </row>
    <row r="553" spans="1:5" x14ac:dyDescent="0.3">
      <c r="A553" t="s">
        <v>618</v>
      </c>
      <c r="D553" s="1"/>
      <c r="E553" s="2"/>
    </row>
    <row r="554" spans="1:5" x14ac:dyDescent="0.3">
      <c r="A554" t="s">
        <v>619</v>
      </c>
      <c r="D554" s="1"/>
      <c r="E554" s="2"/>
    </row>
    <row r="555" spans="1:5" x14ac:dyDescent="0.3">
      <c r="A555" t="s">
        <v>620</v>
      </c>
      <c r="D555" s="1"/>
      <c r="E555" s="2"/>
    </row>
    <row r="556" spans="1:5" x14ac:dyDescent="0.3">
      <c r="A556" t="s">
        <v>621</v>
      </c>
      <c r="D556" s="1"/>
      <c r="E556" s="2"/>
    </row>
    <row r="557" spans="1:5" x14ac:dyDescent="0.3">
      <c r="A557" t="s">
        <v>622</v>
      </c>
      <c r="D557" s="1"/>
      <c r="E557" s="2"/>
    </row>
    <row r="558" spans="1:5" x14ac:dyDescent="0.3">
      <c r="A558" t="s">
        <v>623</v>
      </c>
      <c r="D558" s="1"/>
      <c r="E558" s="2"/>
    </row>
    <row r="559" spans="1:5" x14ac:dyDescent="0.3">
      <c r="A559" t="s">
        <v>624</v>
      </c>
      <c r="D559" s="1"/>
      <c r="E559" s="2"/>
    </row>
    <row r="560" spans="1:5" x14ac:dyDescent="0.3">
      <c r="A560" t="s">
        <v>625</v>
      </c>
      <c r="D560" s="1"/>
      <c r="E560" s="2"/>
    </row>
    <row r="561" spans="1:5" x14ac:dyDescent="0.3">
      <c r="A561" t="s">
        <v>626</v>
      </c>
      <c r="D561" s="1"/>
      <c r="E561" s="2"/>
    </row>
    <row r="562" spans="1:5" x14ac:dyDescent="0.3">
      <c r="A562" t="s">
        <v>627</v>
      </c>
      <c r="D562" s="1"/>
      <c r="E562" s="2"/>
    </row>
    <row r="563" spans="1:5" x14ac:dyDescent="0.3">
      <c r="A563" t="s">
        <v>628</v>
      </c>
      <c r="D563" s="1"/>
      <c r="E563" s="2"/>
    </row>
    <row r="564" spans="1:5" x14ac:dyDescent="0.3">
      <c r="A564" t="s">
        <v>629</v>
      </c>
      <c r="D564" s="1"/>
      <c r="E564" s="2"/>
    </row>
    <row r="565" spans="1:5" x14ac:dyDescent="0.3">
      <c r="A565" t="s">
        <v>630</v>
      </c>
      <c r="D565" s="1"/>
      <c r="E565" s="2"/>
    </row>
    <row r="566" spans="1:5" x14ac:dyDescent="0.3">
      <c r="A566" t="s">
        <v>631</v>
      </c>
      <c r="D566" s="1"/>
      <c r="E566" s="2"/>
    </row>
    <row r="567" spans="1:5" x14ac:dyDescent="0.3">
      <c r="A567" t="s">
        <v>632</v>
      </c>
      <c r="D567" s="1"/>
      <c r="E567" s="2"/>
    </row>
    <row r="568" spans="1:5" x14ac:dyDescent="0.3">
      <c r="A568" t="s">
        <v>633</v>
      </c>
      <c r="D568" s="1"/>
      <c r="E568" s="2"/>
    </row>
    <row r="569" spans="1:5" x14ac:dyDescent="0.3">
      <c r="A569" t="s">
        <v>634</v>
      </c>
      <c r="D569" s="1"/>
      <c r="E569" s="2"/>
    </row>
    <row r="570" spans="1:5" x14ac:dyDescent="0.3">
      <c r="A570" t="s">
        <v>635</v>
      </c>
      <c r="D570" s="1"/>
      <c r="E570" s="2"/>
    </row>
    <row r="571" spans="1:5" x14ac:dyDescent="0.3">
      <c r="A571" t="s">
        <v>636</v>
      </c>
      <c r="D571" s="1"/>
      <c r="E571" s="2"/>
    </row>
    <row r="572" spans="1:5" x14ac:dyDescent="0.3">
      <c r="A572" t="s">
        <v>637</v>
      </c>
      <c r="D572" s="1"/>
      <c r="E572" s="2"/>
    </row>
    <row r="573" spans="1:5" x14ac:dyDescent="0.3">
      <c r="A573" t="s">
        <v>638</v>
      </c>
      <c r="D573" s="1"/>
      <c r="E573" s="2"/>
    </row>
    <row r="574" spans="1:5" x14ac:dyDescent="0.3">
      <c r="A574" t="s">
        <v>639</v>
      </c>
      <c r="D574" s="1"/>
      <c r="E574" s="2"/>
    </row>
    <row r="575" spans="1:5" x14ac:dyDescent="0.3">
      <c r="A575" t="s">
        <v>640</v>
      </c>
      <c r="D575" s="1"/>
      <c r="E575" s="2"/>
    </row>
    <row r="576" spans="1:5" x14ac:dyDescent="0.3">
      <c r="A576" t="s">
        <v>641</v>
      </c>
      <c r="D576" s="1"/>
      <c r="E576" s="2"/>
    </row>
    <row r="577" spans="1:5" x14ac:dyDescent="0.3">
      <c r="A577" t="s">
        <v>642</v>
      </c>
      <c r="D577" s="1"/>
      <c r="E577" s="2"/>
    </row>
    <row r="578" spans="1:5" x14ac:dyDescent="0.3">
      <c r="A578" t="s">
        <v>643</v>
      </c>
      <c r="D578" s="1"/>
      <c r="E578" s="2"/>
    </row>
    <row r="579" spans="1:5" x14ac:dyDescent="0.3">
      <c r="A579" t="s">
        <v>644</v>
      </c>
      <c r="D579" s="1"/>
      <c r="E579" s="2"/>
    </row>
    <row r="580" spans="1:5" x14ac:dyDescent="0.3">
      <c r="A580" t="s">
        <v>645</v>
      </c>
      <c r="D580" s="1"/>
      <c r="E580" s="2"/>
    </row>
    <row r="581" spans="1:5" x14ac:dyDescent="0.3">
      <c r="A581" t="s">
        <v>646</v>
      </c>
      <c r="D581" s="1"/>
      <c r="E581" s="2"/>
    </row>
    <row r="582" spans="1:5" x14ac:dyDescent="0.3">
      <c r="A582" t="s">
        <v>647</v>
      </c>
      <c r="D582" s="1"/>
      <c r="E582" s="2"/>
    </row>
    <row r="583" spans="1:5" x14ac:dyDescent="0.3">
      <c r="A583" t="s">
        <v>648</v>
      </c>
      <c r="D583" s="1"/>
      <c r="E583" s="2"/>
    </row>
    <row r="584" spans="1:5" x14ac:dyDescent="0.3">
      <c r="A584" t="s">
        <v>649</v>
      </c>
      <c r="D584" s="1"/>
      <c r="E584" s="2"/>
    </row>
    <row r="585" spans="1:5" x14ac:dyDescent="0.3">
      <c r="A585" t="s">
        <v>650</v>
      </c>
      <c r="D585" s="1"/>
      <c r="E585" s="2"/>
    </row>
    <row r="586" spans="1:5" x14ac:dyDescent="0.3">
      <c r="A586" t="s">
        <v>651</v>
      </c>
      <c r="D586" s="1"/>
      <c r="E586" s="2"/>
    </row>
    <row r="587" spans="1:5" x14ac:dyDescent="0.3">
      <c r="A587" t="s">
        <v>652</v>
      </c>
      <c r="D587" s="1"/>
      <c r="E587" s="2"/>
    </row>
    <row r="588" spans="1:5" x14ac:dyDescent="0.3">
      <c r="A588" t="s">
        <v>653</v>
      </c>
      <c r="D588" s="1"/>
      <c r="E588" s="2"/>
    </row>
    <row r="589" spans="1:5" x14ac:dyDescent="0.3">
      <c r="A589" t="s">
        <v>654</v>
      </c>
      <c r="D589" s="1"/>
      <c r="E589" s="2"/>
    </row>
    <row r="590" spans="1:5" x14ac:dyDescent="0.3">
      <c r="A590" t="s">
        <v>655</v>
      </c>
      <c r="D590" s="1"/>
      <c r="E590" s="2"/>
    </row>
    <row r="591" spans="1:5" x14ac:dyDescent="0.3">
      <c r="A591" t="s">
        <v>656</v>
      </c>
      <c r="D591" s="1"/>
      <c r="E591" s="2"/>
    </row>
    <row r="592" spans="1:5" x14ac:dyDescent="0.3">
      <c r="A592" t="s">
        <v>657</v>
      </c>
      <c r="D592" s="1"/>
      <c r="E592" s="2"/>
    </row>
    <row r="593" spans="1:5" x14ac:dyDescent="0.3">
      <c r="A593" t="s">
        <v>658</v>
      </c>
      <c r="D593" s="1"/>
      <c r="E593" s="2"/>
    </row>
    <row r="594" spans="1:5" x14ac:dyDescent="0.3">
      <c r="A594" t="s">
        <v>659</v>
      </c>
      <c r="D594" s="1"/>
      <c r="E594" s="2"/>
    </row>
    <row r="595" spans="1:5" x14ac:dyDescent="0.3">
      <c r="A595" t="s">
        <v>660</v>
      </c>
      <c r="D595" s="1"/>
      <c r="E595" s="2"/>
    </row>
    <row r="596" spans="1:5" x14ac:dyDescent="0.3">
      <c r="A596" t="s">
        <v>661</v>
      </c>
      <c r="D596" s="1"/>
      <c r="E596" s="2"/>
    </row>
    <row r="597" spans="1:5" x14ac:dyDescent="0.3">
      <c r="A597" t="s">
        <v>662</v>
      </c>
      <c r="D597" s="1"/>
      <c r="E597" s="2"/>
    </row>
    <row r="598" spans="1:5" x14ac:dyDescent="0.3">
      <c r="A598" t="s">
        <v>663</v>
      </c>
      <c r="D598" s="1"/>
      <c r="E598" s="2"/>
    </row>
    <row r="599" spans="1:5" x14ac:dyDescent="0.3">
      <c r="A599" t="s">
        <v>664</v>
      </c>
      <c r="D599" s="1"/>
      <c r="E599" s="2"/>
    </row>
    <row r="600" spans="1:5" x14ac:dyDescent="0.3">
      <c r="A600" t="s">
        <v>665</v>
      </c>
      <c r="D600" s="1"/>
      <c r="E600" s="2"/>
    </row>
    <row r="601" spans="1:5" x14ac:dyDescent="0.3">
      <c r="A601" t="s">
        <v>666</v>
      </c>
      <c r="D601" s="1"/>
      <c r="E601" s="2"/>
    </row>
    <row r="602" spans="1:5" x14ac:dyDescent="0.3">
      <c r="A602" t="s">
        <v>667</v>
      </c>
      <c r="D602" s="1"/>
      <c r="E602" s="2"/>
    </row>
    <row r="603" spans="1:5" x14ac:dyDescent="0.3">
      <c r="A603" t="s">
        <v>668</v>
      </c>
      <c r="D603" s="1"/>
      <c r="E603" s="2"/>
    </row>
    <row r="604" spans="1:5" x14ac:dyDescent="0.3">
      <c r="A604" t="s">
        <v>669</v>
      </c>
      <c r="D604" s="1"/>
      <c r="E604" s="2"/>
    </row>
    <row r="605" spans="1:5" x14ac:dyDescent="0.3">
      <c r="A605" t="s">
        <v>670</v>
      </c>
      <c r="D605" s="1"/>
      <c r="E605" s="2"/>
    </row>
    <row r="606" spans="1:5" x14ac:dyDescent="0.3">
      <c r="A606" t="s">
        <v>671</v>
      </c>
      <c r="D606" s="1"/>
      <c r="E606" s="2"/>
    </row>
    <row r="607" spans="1:5" x14ac:dyDescent="0.3">
      <c r="A607" t="s">
        <v>672</v>
      </c>
      <c r="D607" s="1"/>
      <c r="E607" s="2"/>
    </row>
    <row r="608" spans="1:5" x14ac:dyDescent="0.3">
      <c r="A608" t="s">
        <v>673</v>
      </c>
      <c r="D608" s="1"/>
      <c r="E608" s="2"/>
    </row>
    <row r="609" spans="1:5" x14ac:dyDescent="0.3">
      <c r="A609" t="s">
        <v>674</v>
      </c>
      <c r="D609" s="1"/>
      <c r="E609" s="2"/>
    </row>
    <row r="610" spans="1:5" x14ac:dyDescent="0.3">
      <c r="A610" t="s">
        <v>675</v>
      </c>
      <c r="D610" s="1"/>
      <c r="E610" s="2"/>
    </row>
    <row r="611" spans="1:5" x14ac:dyDescent="0.3">
      <c r="A611" t="s">
        <v>676</v>
      </c>
      <c r="D611" s="1"/>
      <c r="E611" s="2"/>
    </row>
    <row r="612" spans="1:5" x14ac:dyDescent="0.3">
      <c r="A612" t="s">
        <v>677</v>
      </c>
      <c r="D612" s="1"/>
      <c r="E612" s="2"/>
    </row>
    <row r="613" spans="1:5" x14ac:dyDescent="0.3">
      <c r="A613" t="s">
        <v>678</v>
      </c>
      <c r="D613" s="1"/>
      <c r="E613" s="2"/>
    </row>
    <row r="614" spans="1:5" x14ac:dyDescent="0.3">
      <c r="A614" t="s">
        <v>679</v>
      </c>
      <c r="D614" s="1"/>
      <c r="E614" s="2"/>
    </row>
    <row r="615" spans="1:5" x14ac:dyDescent="0.3">
      <c r="A615" t="s">
        <v>680</v>
      </c>
      <c r="D615" s="1"/>
      <c r="E615" s="2"/>
    </row>
    <row r="616" spans="1:5" x14ac:dyDescent="0.3">
      <c r="A616" t="s">
        <v>681</v>
      </c>
      <c r="D616" s="1"/>
      <c r="E616" s="2"/>
    </row>
    <row r="617" spans="1:5" x14ac:dyDescent="0.3">
      <c r="A617" t="s">
        <v>682</v>
      </c>
      <c r="D617" s="1"/>
      <c r="E617" s="2"/>
    </row>
    <row r="618" spans="1:5" x14ac:dyDescent="0.3">
      <c r="A618" t="s">
        <v>683</v>
      </c>
      <c r="D618" s="1"/>
      <c r="E618" s="2"/>
    </row>
    <row r="619" spans="1:5" x14ac:dyDescent="0.3">
      <c r="A619" t="s">
        <v>684</v>
      </c>
      <c r="D619" s="1"/>
      <c r="E619" s="2"/>
    </row>
    <row r="620" spans="1:5" x14ac:dyDescent="0.3">
      <c r="A620" t="s">
        <v>685</v>
      </c>
      <c r="D620" s="1"/>
      <c r="E620" s="2"/>
    </row>
    <row r="621" spans="1:5" x14ac:dyDescent="0.3">
      <c r="A621" t="s">
        <v>686</v>
      </c>
      <c r="D621" s="1"/>
      <c r="E621" s="2"/>
    </row>
    <row r="622" spans="1:5" x14ac:dyDescent="0.3">
      <c r="A622" t="s">
        <v>687</v>
      </c>
      <c r="D622" s="1"/>
      <c r="E622" s="2"/>
    </row>
    <row r="623" spans="1:5" x14ac:dyDescent="0.3">
      <c r="A623" t="s">
        <v>688</v>
      </c>
      <c r="D623" s="1"/>
      <c r="E623" s="2"/>
    </row>
    <row r="624" spans="1:5" x14ac:dyDescent="0.3">
      <c r="A624" t="s">
        <v>689</v>
      </c>
      <c r="D624" s="1"/>
      <c r="E624" s="2"/>
    </row>
    <row r="625" spans="1:5" x14ac:dyDescent="0.3">
      <c r="A625" t="s">
        <v>690</v>
      </c>
      <c r="D625" s="1"/>
      <c r="E625" s="2"/>
    </row>
    <row r="626" spans="1:5" x14ac:dyDescent="0.3">
      <c r="A626" t="s">
        <v>691</v>
      </c>
      <c r="D626" s="1"/>
      <c r="E626" s="2"/>
    </row>
    <row r="627" spans="1:5" x14ac:dyDescent="0.3">
      <c r="A627" t="s">
        <v>692</v>
      </c>
      <c r="D627" s="1"/>
      <c r="E627" s="2"/>
    </row>
    <row r="628" spans="1:5" x14ac:dyDescent="0.3">
      <c r="A628" t="s">
        <v>693</v>
      </c>
      <c r="D628" s="1"/>
      <c r="E628" s="2"/>
    </row>
    <row r="629" spans="1:5" x14ac:dyDescent="0.3">
      <c r="A629" t="s">
        <v>694</v>
      </c>
      <c r="D629" s="1"/>
      <c r="E629" s="2"/>
    </row>
    <row r="630" spans="1:5" x14ac:dyDescent="0.3">
      <c r="A630" t="s">
        <v>695</v>
      </c>
      <c r="D630" s="1"/>
      <c r="E630" s="2"/>
    </row>
    <row r="631" spans="1:5" x14ac:dyDescent="0.3">
      <c r="A631" t="s">
        <v>696</v>
      </c>
      <c r="D631" s="1"/>
      <c r="E631" s="2"/>
    </row>
    <row r="632" spans="1:5" x14ac:dyDescent="0.3">
      <c r="A632" t="s">
        <v>697</v>
      </c>
      <c r="D632" s="1"/>
      <c r="E632" s="2"/>
    </row>
    <row r="633" spans="1:5" x14ac:dyDescent="0.3">
      <c r="A633" t="s">
        <v>698</v>
      </c>
      <c r="D633" s="1"/>
      <c r="E633" s="2"/>
    </row>
    <row r="634" spans="1:5" x14ac:dyDescent="0.3">
      <c r="A634" t="s">
        <v>699</v>
      </c>
      <c r="D634" s="1"/>
      <c r="E634" s="2"/>
    </row>
    <row r="635" spans="1:5" x14ac:dyDescent="0.3">
      <c r="A635" t="s">
        <v>700</v>
      </c>
      <c r="D635" s="1"/>
      <c r="E635" s="2"/>
    </row>
    <row r="636" spans="1:5" x14ac:dyDescent="0.3">
      <c r="A636" t="s">
        <v>701</v>
      </c>
      <c r="D636" s="1"/>
      <c r="E636" s="2"/>
    </row>
    <row r="637" spans="1:5" x14ac:dyDescent="0.3">
      <c r="A637" t="s">
        <v>702</v>
      </c>
      <c r="D637" s="1"/>
      <c r="E637" s="2"/>
    </row>
    <row r="638" spans="1:5" x14ac:dyDescent="0.3">
      <c r="A638" t="s">
        <v>703</v>
      </c>
      <c r="D638" s="1"/>
      <c r="E638" s="2"/>
    </row>
    <row r="639" spans="1:5" x14ac:dyDescent="0.3">
      <c r="A639" t="s">
        <v>704</v>
      </c>
      <c r="D639" s="1"/>
      <c r="E639" s="2"/>
    </row>
    <row r="640" spans="1:5" x14ac:dyDescent="0.3">
      <c r="A640" t="s">
        <v>705</v>
      </c>
      <c r="D640" s="1"/>
      <c r="E640" s="2"/>
    </row>
    <row r="641" spans="1:5" x14ac:dyDescent="0.3">
      <c r="A641" t="s">
        <v>706</v>
      </c>
      <c r="D641" s="1"/>
      <c r="E641" s="2"/>
    </row>
    <row r="642" spans="1:5" x14ac:dyDescent="0.3">
      <c r="A642" t="s">
        <v>707</v>
      </c>
      <c r="D642" s="1"/>
      <c r="E642" s="2"/>
    </row>
    <row r="643" spans="1:5" x14ac:dyDescent="0.3">
      <c r="A643" t="s">
        <v>708</v>
      </c>
      <c r="D643" s="1"/>
      <c r="E643" s="2"/>
    </row>
    <row r="644" spans="1:5" x14ac:dyDescent="0.3">
      <c r="A644" t="s">
        <v>709</v>
      </c>
      <c r="D644" s="1"/>
      <c r="E644" s="2"/>
    </row>
    <row r="645" spans="1:5" x14ac:dyDescent="0.3">
      <c r="A645" t="s">
        <v>710</v>
      </c>
      <c r="D645" s="1"/>
      <c r="E645" s="2"/>
    </row>
    <row r="646" spans="1:5" x14ac:dyDescent="0.3">
      <c r="A646" t="s">
        <v>711</v>
      </c>
      <c r="D646" s="1"/>
      <c r="E646" s="2"/>
    </row>
    <row r="647" spans="1:5" x14ac:dyDescent="0.3">
      <c r="A647" t="s">
        <v>712</v>
      </c>
      <c r="D647" s="1"/>
      <c r="E647" s="2"/>
    </row>
    <row r="648" spans="1:5" x14ac:dyDescent="0.3">
      <c r="A648" t="s">
        <v>713</v>
      </c>
      <c r="D648" s="1"/>
      <c r="E648" s="2"/>
    </row>
    <row r="649" spans="1:5" x14ac:dyDescent="0.3">
      <c r="A649" t="s">
        <v>714</v>
      </c>
      <c r="D649" s="1"/>
      <c r="E649" s="2"/>
    </row>
    <row r="650" spans="1:5" x14ac:dyDescent="0.3">
      <c r="A650" t="s">
        <v>715</v>
      </c>
      <c r="D650" s="1"/>
      <c r="E650" s="2"/>
    </row>
    <row r="651" spans="1:5" x14ac:dyDescent="0.3">
      <c r="A651" t="s">
        <v>716</v>
      </c>
      <c r="D651" s="1"/>
      <c r="E651" s="2"/>
    </row>
    <row r="652" spans="1:5" x14ac:dyDescent="0.3">
      <c r="A652" t="s">
        <v>717</v>
      </c>
      <c r="D652" s="1"/>
      <c r="E652" s="2"/>
    </row>
    <row r="653" spans="1:5" x14ac:dyDescent="0.3">
      <c r="A653" t="s">
        <v>718</v>
      </c>
      <c r="D653" s="1"/>
      <c r="E653" s="2"/>
    </row>
    <row r="654" spans="1:5" x14ac:dyDescent="0.3">
      <c r="A654" t="s">
        <v>719</v>
      </c>
      <c r="D654" s="1"/>
      <c r="E654" s="2"/>
    </row>
    <row r="655" spans="1:5" x14ac:dyDescent="0.3">
      <c r="A655" t="s">
        <v>720</v>
      </c>
      <c r="D655" s="1"/>
      <c r="E655" s="2"/>
    </row>
    <row r="656" spans="1:5" x14ac:dyDescent="0.3">
      <c r="A656" t="s">
        <v>721</v>
      </c>
      <c r="D656" s="1"/>
      <c r="E656" s="2"/>
    </row>
    <row r="657" spans="1:5" x14ac:dyDescent="0.3">
      <c r="A657" t="s">
        <v>722</v>
      </c>
      <c r="D657" s="1"/>
      <c r="E657" s="2"/>
    </row>
    <row r="658" spans="1:5" x14ac:dyDescent="0.3">
      <c r="A658" t="s">
        <v>723</v>
      </c>
      <c r="D658" s="1"/>
      <c r="E658" s="2"/>
    </row>
    <row r="659" spans="1:5" x14ac:dyDescent="0.3">
      <c r="A659" t="s">
        <v>724</v>
      </c>
      <c r="D659" s="1"/>
      <c r="E659" s="2"/>
    </row>
    <row r="660" spans="1:5" x14ac:dyDescent="0.3">
      <c r="A660" t="s">
        <v>725</v>
      </c>
      <c r="D660" s="1"/>
      <c r="E660" s="2"/>
    </row>
    <row r="661" spans="1:5" x14ac:dyDescent="0.3">
      <c r="A661" t="s">
        <v>726</v>
      </c>
      <c r="D661" s="1"/>
      <c r="E661" s="2"/>
    </row>
    <row r="662" spans="1:5" x14ac:dyDescent="0.3">
      <c r="A662" t="s">
        <v>727</v>
      </c>
      <c r="D662" s="1"/>
      <c r="E662" s="2"/>
    </row>
    <row r="663" spans="1:5" x14ac:dyDescent="0.3">
      <c r="A663" t="s">
        <v>728</v>
      </c>
      <c r="D663" s="1"/>
      <c r="E663" s="2"/>
    </row>
    <row r="664" spans="1:5" x14ac:dyDescent="0.3">
      <c r="A664" t="s">
        <v>729</v>
      </c>
      <c r="D664" s="1"/>
      <c r="E664" s="2"/>
    </row>
    <row r="665" spans="1:5" x14ac:dyDescent="0.3">
      <c r="A665" t="s">
        <v>730</v>
      </c>
      <c r="D665" s="1"/>
      <c r="E665" s="2"/>
    </row>
    <row r="666" spans="1:5" x14ac:dyDescent="0.3">
      <c r="A666" t="s">
        <v>731</v>
      </c>
      <c r="D666" s="1"/>
      <c r="E666" s="2"/>
    </row>
    <row r="667" spans="1:5" x14ac:dyDescent="0.3">
      <c r="A667" t="s">
        <v>732</v>
      </c>
      <c r="D667" s="1"/>
      <c r="E667" s="2"/>
    </row>
    <row r="668" spans="1:5" x14ac:dyDescent="0.3">
      <c r="A668" t="s">
        <v>733</v>
      </c>
      <c r="D668" s="1"/>
      <c r="E668" s="2"/>
    </row>
    <row r="669" spans="1:5" x14ac:dyDescent="0.3">
      <c r="A669" t="s">
        <v>734</v>
      </c>
      <c r="D669" s="1"/>
      <c r="E669" s="2"/>
    </row>
    <row r="670" spans="1:5" x14ac:dyDescent="0.3">
      <c r="A670" t="s">
        <v>735</v>
      </c>
      <c r="D670" s="1"/>
      <c r="E670" s="2"/>
    </row>
    <row r="671" spans="1:5" x14ac:dyDescent="0.3">
      <c r="A671" t="s">
        <v>736</v>
      </c>
      <c r="D671" s="1"/>
      <c r="E671" s="2"/>
    </row>
    <row r="672" spans="1:5" x14ac:dyDescent="0.3">
      <c r="A672" t="s">
        <v>737</v>
      </c>
      <c r="D672" s="1"/>
      <c r="E672" s="2"/>
    </row>
    <row r="673" spans="1:5" x14ac:dyDescent="0.3">
      <c r="A673" t="s">
        <v>738</v>
      </c>
      <c r="D673" s="1"/>
      <c r="E673" s="2"/>
    </row>
    <row r="674" spans="1:5" x14ac:dyDescent="0.3">
      <c r="A674" t="s">
        <v>739</v>
      </c>
      <c r="D674" s="1"/>
      <c r="E674" s="2"/>
    </row>
    <row r="675" spans="1:5" x14ac:dyDescent="0.3">
      <c r="A675" t="s">
        <v>740</v>
      </c>
      <c r="D675" s="1"/>
      <c r="E675" s="2"/>
    </row>
    <row r="676" spans="1:5" x14ac:dyDescent="0.3">
      <c r="A676" t="s">
        <v>741</v>
      </c>
      <c r="D676" s="1"/>
      <c r="E676" s="2"/>
    </row>
    <row r="677" spans="1:5" x14ac:dyDescent="0.3">
      <c r="A677" t="s">
        <v>742</v>
      </c>
      <c r="D677" s="1"/>
      <c r="E677" s="2"/>
    </row>
    <row r="678" spans="1:5" x14ac:dyDescent="0.3">
      <c r="A678" t="s">
        <v>743</v>
      </c>
      <c r="D678" s="1"/>
      <c r="E678" s="2"/>
    </row>
    <row r="679" spans="1:5" x14ac:dyDescent="0.3">
      <c r="A679" t="s">
        <v>744</v>
      </c>
      <c r="D679" s="1"/>
      <c r="E679" s="2"/>
    </row>
    <row r="680" spans="1:5" x14ac:dyDescent="0.3">
      <c r="A680" t="s">
        <v>745</v>
      </c>
      <c r="D680" s="1"/>
      <c r="E680" s="2"/>
    </row>
    <row r="681" spans="1:5" x14ac:dyDescent="0.3">
      <c r="A681" t="s">
        <v>746</v>
      </c>
      <c r="D681" s="1"/>
      <c r="E681" s="2"/>
    </row>
    <row r="682" spans="1:5" x14ac:dyDescent="0.3">
      <c r="A682" t="s">
        <v>747</v>
      </c>
      <c r="D682" s="1"/>
      <c r="E682" s="2"/>
    </row>
    <row r="683" spans="1:5" x14ac:dyDescent="0.3">
      <c r="A683" t="s">
        <v>748</v>
      </c>
      <c r="D683" s="1"/>
      <c r="E683" s="2"/>
    </row>
    <row r="684" spans="1:5" x14ac:dyDescent="0.3">
      <c r="A684" t="s">
        <v>749</v>
      </c>
      <c r="D684" s="1"/>
      <c r="E684" s="2"/>
    </row>
    <row r="685" spans="1:5" x14ac:dyDescent="0.3">
      <c r="A685" t="s">
        <v>750</v>
      </c>
      <c r="D685" s="1"/>
      <c r="E685" s="2"/>
    </row>
    <row r="686" spans="1:5" x14ac:dyDescent="0.3">
      <c r="A686" t="s">
        <v>751</v>
      </c>
      <c r="D686" s="1"/>
      <c r="E686" s="2"/>
    </row>
    <row r="687" spans="1:5" x14ac:dyDescent="0.3">
      <c r="A687" t="s">
        <v>752</v>
      </c>
      <c r="D687" s="1"/>
      <c r="E687" s="2"/>
    </row>
    <row r="688" spans="1:5" x14ac:dyDescent="0.3">
      <c r="A688" t="s">
        <v>753</v>
      </c>
      <c r="D688" s="1"/>
      <c r="E688" s="2"/>
    </row>
    <row r="689" spans="1:5" x14ac:dyDescent="0.3">
      <c r="A689" t="s">
        <v>754</v>
      </c>
      <c r="D689" s="1"/>
      <c r="E689" s="2"/>
    </row>
    <row r="690" spans="1:5" x14ac:dyDescent="0.3">
      <c r="A690" t="s">
        <v>755</v>
      </c>
      <c r="D690" s="1"/>
      <c r="E690" s="2"/>
    </row>
    <row r="691" spans="1:5" x14ac:dyDescent="0.3">
      <c r="A691" t="s">
        <v>756</v>
      </c>
      <c r="D691" s="1"/>
      <c r="E691" s="2"/>
    </row>
    <row r="692" spans="1:5" x14ac:dyDescent="0.3">
      <c r="A692" t="s">
        <v>757</v>
      </c>
      <c r="D692" s="1"/>
      <c r="E692" s="2"/>
    </row>
    <row r="693" spans="1:5" x14ac:dyDescent="0.3">
      <c r="A693" t="s">
        <v>758</v>
      </c>
      <c r="D693" s="1"/>
      <c r="E693" s="2"/>
    </row>
    <row r="694" spans="1:5" x14ac:dyDescent="0.3">
      <c r="A694" t="s">
        <v>759</v>
      </c>
      <c r="D694" s="1"/>
      <c r="E694" s="2"/>
    </row>
    <row r="695" spans="1:5" x14ac:dyDescent="0.3">
      <c r="A695" t="s">
        <v>760</v>
      </c>
      <c r="D695" s="1"/>
      <c r="E695" s="2"/>
    </row>
    <row r="696" spans="1:5" x14ac:dyDescent="0.3">
      <c r="A696" t="s">
        <v>761</v>
      </c>
      <c r="D696" s="1"/>
      <c r="E696" s="2"/>
    </row>
    <row r="697" spans="1:5" x14ac:dyDescent="0.3">
      <c r="A697" t="s">
        <v>762</v>
      </c>
      <c r="D697" s="1"/>
      <c r="E697" s="2"/>
    </row>
    <row r="698" spans="1:5" x14ac:dyDescent="0.3">
      <c r="A698" t="s">
        <v>763</v>
      </c>
      <c r="D698" s="1"/>
      <c r="E698" s="2"/>
    </row>
    <row r="699" spans="1:5" x14ac:dyDescent="0.3">
      <c r="A699" t="s">
        <v>764</v>
      </c>
      <c r="D699" s="1"/>
      <c r="E699" s="2"/>
    </row>
    <row r="700" spans="1:5" x14ac:dyDescent="0.3">
      <c r="A700" t="s">
        <v>765</v>
      </c>
      <c r="D700" s="1"/>
      <c r="E700" s="2"/>
    </row>
    <row r="701" spans="1:5" x14ac:dyDescent="0.3">
      <c r="A701" t="s">
        <v>766</v>
      </c>
      <c r="D701" s="1"/>
      <c r="E701" s="2"/>
    </row>
    <row r="702" spans="1:5" x14ac:dyDescent="0.3">
      <c r="A702" t="s">
        <v>767</v>
      </c>
      <c r="D702" s="1"/>
      <c r="E702" s="2"/>
    </row>
    <row r="703" spans="1:5" x14ac:dyDescent="0.3">
      <c r="A703" t="s">
        <v>768</v>
      </c>
      <c r="D703" s="1"/>
      <c r="E703" s="2"/>
    </row>
    <row r="704" spans="1:5" x14ac:dyDescent="0.3">
      <c r="A704" t="s">
        <v>769</v>
      </c>
      <c r="D704" s="1"/>
      <c r="E704" s="2"/>
    </row>
    <row r="705" spans="1:5" x14ac:dyDescent="0.3">
      <c r="A705" t="s">
        <v>770</v>
      </c>
      <c r="D705" s="1"/>
      <c r="E705" s="2"/>
    </row>
    <row r="706" spans="1:5" x14ac:dyDescent="0.3">
      <c r="A706" t="s">
        <v>771</v>
      </c>
      <c r="D706" s="1"/>
      <c r="E706" s="2"/>
    </row>
    <row r="707" spans="1:5" x14ac:dyDescent="0.3">
      <c r="A707" t="s">
        <v>772</v>
      </c>
      <c r="D707" s="1"/>
      <c r="E707" s="2"/>
    </row>
    <row r="708" spans="1:5" x14ac:dyDescent="0.3">
      <c r="A708" t="s">
        <v>773</v>
      </c>
      <c r="D708" s="1"/>
      <c r="E708" s="2"/>
    </row>
    <row r="709" spans="1:5" x14ac:dyDescent="0.3">
      <c r="A709" t="s">
        <v>774</v>
      </c>
      <c r="D709" s="1"/>
      <c r="E709" s="2"/>
    </row>
    <row r="710" spans="1:5" x14ac:dyDescent="0.3">
      <c r="A710" t="s">
        <v>775</v>
      </c>
      <c r="D710" s="1"/>
      <c r="E710" s="2"/>
    </row>
    <row r="711" spans="1:5" x14ac:dyDescent="0.3">
      <c r="A711" t="s">
        <v>776</v>
      </c>
      <c r="D711" s="1"/>
      <c r="E711" s="2"/>
    </row>
    <row r="712" spans="1:5" x14ac:dyDescent="0.3">
      <c r="A712" t="s">
        <v>777</v>
      </c>
      <c r="D712" s="1"/>
      <c r="E712" s="2"/>
    </row>
    <row r="713" spans="1:5" x14ac:dyDescent="0.3">
      <c r="A713" t="s">
        <v>778</v>
      </c>
      <c r="D713" s="1"/>
      <c r="E713" s="2"/>
    </row>
    <row r="714" spans="1:5" x14ac:dyDescent="0.3">
      <c r="A714" t="s">
        <v>779</v>
      </c>
      <c r="D714" s="1"/>
      <c r="E714" s="2"/>
    </row>
    <row r="715" spans="1:5" x14ac:dyDescent="0.3">
      <c r="A715" t="s">
        <v>780</v>
      </c>
      <c r="D715" s="1"/>
      <c r="E715" s="2"/>
    </row>
    <row r="716" spans="1:5" x14ac:dyDescent="0.3">
      <c r="A716" t="s">
        <v>781</v>
      </c>
      <c r="D716" s="1"/>
      <c r="E716" s="2"/>
    </row>
    <row r="717" spans="1:5" x14ac:dyDescent="0.3">
      <c r="A717" t="s">
        <v>782</v>
      </c>
      <c r="D717" s="1"/>
      <c r="E717" s="2"/>
    </row>
    <row r="718" spans="1:5" x14ac:dyDescent="0.3">
      <c r="A718" t="s">
        <v>783</v>
      </c>
      <c r="D718" s="1"/>
      <c r="E718" s="2"/>
    </row>
    <row r="719" spans="1:5" x14ac:dyDescent="0.3">
      <c r="A719" t="s">
        <v>784</v>
      </c>
      <c r="D719" s="1"/>
      <c r="E719" s="2"/>
    </row>
    <row r="720" spans="1:5" x14ac:dyDescent="0.3">
      <c r="A720" t="s">
        <v>785</v>
      </c>
      <c r="D720" s="1"/>
      <c r="E720" s="2"/>
    </row>
    <row r="721" spans="1:5" x14ac:dyDescent="0.3">
      <c r="A721" t="s">
        <v>786</v>
      </c>
      <c r="D721" s="1"/>
      <c r="E721" s="2"/>
    </row>
    <row r="722" spans="1:5" x14ac:dyDescent="0.3">
      <c r="A722" t="s">
        <v>787</v>
      </c>
      <c r="D722" s="1"/>
      <c r="E722" s="2"/>
    </row>
    <row r="723" spans="1:5" x14ac:dyDescent="0.3">
      <c r="A723" t="s">
        <v>788</v>
      </c>
      <c r="D723" s="1"/>
      <c r="E723" s="2"/>
    </row>
    <row r="724" spans="1:5" x14ac:dyDescent="0.3">
      <c r="A724" t="s">
        <v>789</v>
      </c>
      <c r="D724" s="1"/>
      <c r="E724" s="2"/>
    </row>
    <row r="725" spans="1:5" x14ac:dyDescent="0.3">
      <c r="A725" t="s">
        <v>790</v>
      </c>
      <c r="D725" s="1"/>
      <c r="E725" s="2"/>
    </row>
    <row r="726" spans="1:5" x14ac:dyDescent="0.3">
      <c r="A726" t="s">
        <v>791</v>
      </c>
      <c r="D726" s="1"/>
      <c r="E726" s="2"/>
    </row>
    <row r="727" spans="1:5" x14ac:dyDescent="0.3">
      <c r="A727" t="s">
        <v>792</v>
      </c>
      <c r="D727" s="1"/>
      <c r="E727" s="2"/>
    </row>
    <row r="728" spans="1:5" x14ac:dyDescent="0.3">
      <c r="A728" t="s">
        <v>793</v>
      </c>
      <c r="D728" s="1"/>
      <c r="E728" s="2"/>
    </row>
    <row r="729" spans="1:5" x14ac:dyDescent="0.3">
      <c r="A729" t="s">
        <v>794</v>
      </c>
      <c r="D729" s="1"/>
      <c r="E729" s="2"/>
    </row>
    <row r="730" spans="1:5" x14ac:dyDescent="0.3">
      <c r="A730" t="s">
        <v>795</v>
      </c>
      <c r="D730" s="1"/>
      <c r="E730" s="2"/>
    </row>
    <row r="731" spans="1:5" x14ac:dyDescent="0.3">
      <c r="A731" t="s">
        <v>796</v>
      </c>
      <c r="D731" s="1"/>
      <c r="E731" s="2"/>
    </row>
    <row r="732" spans="1:5" x14ac:dyDescent="0.3">
      <c r="A732" t="s">
        <v>797</v>
      </c>
      <c r="D732" s="1"/>
      <c r="E732" s="2"/>
    </row>
    <row r="733" spans="1:5" x14ac:dyDescent="0.3">
      <c r="A733" t="s">
        <v>798</v>
      </c>
      <c r="D733" s="1"/>
      <c r="E733" s="2"/>
    </row>
    <row r="734" spans="1:5" x14ac:dyDescent="0.3">
      <c r="A734" t="s">
        <v>799</v>
      </c>
      <c r="D734" s="1"/>
      <c r="E734" s="2"/>
    </row>
    <row r="735" spans="1:5" x14ac:dyDescent="0.3">
      <c r="A735" t="s">
        <v>800</v>
      </c>
      <c r="D735" s="1"/>
      <c r="E735" s="2"/>
    </row>
    <row r="736" spans="1:5" x14ac:dyDescent="0.3">
      <c r="A736" t="s">
        <v>801</v>
      </c>
      <c r="D736" s="1"/>
      <c r="E736" s="2"/>
    </row>
    <row r="737" spans="1:5" x14ac:dyDescent="0.3">
      <c r="A737" t="s">
        <v>802</v>
      </c>
      <c r="D737" s="1"/>
      <c r="E737" s="2"/>
    </row>
    <row r="738" spans="1:5" x14ac:dyDescent="0.3">
      <c r="A738" t="s">
        <v>803</v>
      </c>
      <c r="D738" s="1"/>
      <c r="E738" s="2"/>
    </row>
    <row r="739" spans="1:5" x14ac:dyDescent="0.3">
      <c r="A739" t="s">
        <v>804</v>
      </c>
      <c r="D739" s="1"/>
      <c r="E739" s="2"/>
    </row>
    <row r="740" spans="1:5" x14ac:dyDescent="0.3">
      <c r="A740" t="s">
        <v>805</v>
      </c>
      <c r="D740" s="1"/>
      <c r="E740" s="2"/>
    </row>
    <row r="741" spans="1:5" x14ac:dyDescent="0.3">
      <c r="A741" t="s">
        <v>806</v>
      </c>
      <c r="D741" s="1"/>
      <c r="E741" s="2"/>
    </row>
    <row r="742" spans="1:5" x14ac:dyDescent="0.3">
      <c r="A742" t="s">
        <v>807</v>
      </c>
      <c r="D742" s="1"/>
      <c r="E742" s="2"/>
    </row>
    <row r="743" spans="1:5" x14ac:dyDescent="0.3">
      <c r="A743" t="s">
        <v>808</v>
      </c>
      <c r="D743" s="1"/>
      <c r="E743" s="2"/>
    </row>
    <row r="744" spans="1:5" x14ac:dyDescent="0.3">
      <c r="A744" t="s">
        <v>809</v>
      </c>
      <c r="D744" s="1"/>
      <c r="E744" s="2"/>
    </row>
    <row r="745" spans="1:5" x14ac:dyDescent="0.3">
      <c r="A745" t="s">
        <v>810</v>
      </c>
      <c r="D745" s="1"/>
      <c r="E745" s="2"/>
    </row>
    <row r="746" spans="1:5" x14ac:dyDescent="0.3">
      <c r="A746" t="s">
        <v>811</v>
      </c>
      <c r="D746" s="1"/>
      <c r="E746" s="2"/>
    </row>
    <row r="747" spans="1:5" x14ac:dyDescent="0.3">
      <c r="A747" t="s">
        <v>812</v>
      </c>
      <c r="D747" s="1"/>
      <c r="E747" s="2"/>
    </row>
    <row r="748" spans="1:5" x14ac:dyDescent="0.3">
      <c r="A748" t="s">
        <v>813</v>
      </c>
      <c r="D748" s="1"/>
      <c r="E748" s="2"/>
    </row>
    <row r="749" spans="1:5" x14ac:dyDescent="0.3">
      <c r="A749" t="s">
        <v>814</v>
      </c>
      <c r="D749" s="1"/>
      <c r="E749" s="2"/>
    </row>
    <row r="750" spans="1:5" x14ac:dyDescent="0.3">
      <c r="A750" t="s">
        <v>815</v>
      </c>
      <c r="D750" s="1"/>
      <c r="E750" s="2"/>
    </row>
    <row r="751" spans="1:5" x14ac:dyDescent="0.3">
      <c r="A751" t="s">
        <v>816</v>
      </c>
      <c r="D751" s="1"/>
      <c r="E751" s="2"/>
    </row>
    <row r="752" spans="1:5" x14ac:dyDescent="0.3">
      <c r="A752" t="s">
        <v>817</v>
      </c>
      <c r="D752" s="1"/>
      <c r="E752" s="2"/>
    </row>
    <row r="753" spans="1:5" x14ac:dyDescent="0.3">
      <c r="A753" t="s">
        <v>818</v>
      </c>
      <c r="D753" s="1"/>
      <c r="E753" s="2"/>
    </row>
    <row r="754" spans="1:5" x14ac:dyDescent="0.3">
      <c r="A754" t="s">
        <v>819</v>
      </c>
      <c r="D754" s="1"/>
      <c r="E754" s="2"/>
    </row>
    <row r="755" spans="1:5" x14ac:dyDescent="0.3">
      <c r="A755" t="s">
        <v>820</v>
      </c>
      <c r="D755" s="1"/>
      <c r="E755" s="2"/>
    </row>
    <row r="756" spans="1:5" x14ac:dyDescent="0.3">
      <c r="A756" t="s">
        <v>821</v>
      </c>
      <c r="D756" s="1"/>
      <c r="E756" s="2"/>
    </row>
    <row r="757" spans="1:5" x14ac:dyDescent="0.3">
      <c r="A757" t="s">
        <v>822</v>
      </c>
      <c r="D757" s="1"/>
      <c r="E757" s="2"/>
    </row>
    <row r="758" spans="1:5" x14ac:dyDescent="0.3">
      <c r="A758" t="s">
        <v>823</v>
      </c>
      <c r="D758" s="1"/>
      <c r="E758" s="2"/>
    </row>
    <row r="759" spans="1:5" x14ac:dyDescent="0.3">
      <c r="A759" t="s">
        <v>824</v>
      </c>
      <c r="D759" s="1"/>
      <c r="E759" s="2"/>
    </row>
    <row r="760" spans="1:5" x14ac:dyDescent="0.3">
      <c r="A760" t="s">
        <v>825</v>
      </c>
      <c r="D760" s="1"/>
      <c r="E760" s="2"/>
    </row>
    <row r="761" spans="1:5" x14ac:dyDescent="0.3">
      <c r="A761" t="s">
        <v>826</v>
      </c>
      <c r="D761" s="1"/>
      <c r="E761" s="2"/>
    </row>
    <row r="762" spans="1:5" x14ac:dyDescent="0.3">
      <c r="A762" t="s">
        <v>827</v>
      </c>
      <c r="D762" s="1"/>
      <c r="E762" s="2"/>
    </row>
    <row r="763" spans="1:5" x14ac:dyDescent="0.3">
      <c r="A763" t="s">
        <v>828</v>
      </c>
      <c r="D763" s="1"/>
      <c r="E763" s="2"/>
    </row>
    <row r="764" spans="1:5" x14ac:dyDescent="0.3">
      <c r="A764" t="s">
        <v>829</v>
      </c>
      <c r="D764" s="1"/>
      <c r="E764" s="2"/>
    </row>
    <row r="765" spans="1:5" x14ac:dyDescent="0.3">
      <c r="A765" t="s">
        <v>830</v>
      </c>
      <c r="D765" s="1"/>
      <c r="E765" s="2"/>
    </row>
    <row r="766" spans="1:5" x14ac:dyDescent="0.3">
      <c r="A766" t="s">
        <v>831</v>
      </c>
      <c r="D766" s="1"/>
      <c r="E766" s="2"/>
    </row>
    <row r="767" spans="1:5" x14ac:dyDescent="0.3">
      <c r="A767" t="s">
        <v>832</v>
      </c>
      <c r="D767" s="1"/>
      <c r="E767" s="2"/>
    </row>
    <row r="768" spans="1:5" x14ac:dyDescent="0.3">
      <c r="A768" t="s">
        <v>833</v>
      </c>
      <c r="D768" s="1"/>
      <c r="E768" s="2"/>
    </row>
    <row r="769" spans="1:5" x14ac:dyDescent="0.3">
      <c r="A769" t="s">
        <v>834</v>
      </c>
      <c r="D769" s="1"/>
      <c r="E769" s="2"/>
    </row>
    <row r="770" spans="1:5" x14ac:dyDescent="0.3">
      <c r="A770" t="s">
        <v>835</v>
      </c>
      <c r="D770" s="1"/>
      <c r="E770" s="2"/>
    </row>
    <row r="771" spans="1:5" x14ac:dyDescent="0.3">
      <c r="A771" t="s">
        <v>836</v>
      </c>
      <c r="D771" s="1"/>
      <c r="E771" s="2"/>
    </row>
    <row r="772" spans="1:5" x14ac:dyDescent="0.3">
      <c r="A772" t="s">
        <v>837</v>
      </c>
      <c r="D772" s="1"/>
      <c r="E772" s="2"/>
    </row>
    <row r="773" spans="1:5" x14ac:dyDescent="0.3">
      <c r="A773" t="s">
        <v>838</v>
      </c>
      <c r="D773" s="1"/>
      <c r="E773" s="2"/>
    </row>
    <row r="774" spans="1:5" x14ac:dyDescent="0.3">
      <c r="A774" t="s">
        <v>839</v>
      </c>
      <c r="D774" s="1"/>
      <c r="E774" s="2"/>
    </row>
    <row r="775" spans="1:5" x14ac:dyDescent="0.3">
      <c r="A775" t="s">
        <v>840</v>
      </c>
      <c r="D775" s="1"/>
      <c r="E775" s="2"/>
    </row>
    <row r="776" spans="1:5" x14ac:dyDescent="0.3">
      <c r="A776" t="s">
        <v>841</v>
      </c>
      <c r="D776" s="1"/>
      <c r="E776" s="2"/>
    </row>
    <row r="777" spans="1:5" x14ac:dyDescent="0.3">
      <c r="A777" t="s">
        <v>842</v>
      </c>
      <c r="D777" s="1"/>
      <c r="E777" s="2"/>
    </row>
    <row r="778" spans="1:5" x14ac:dyDescent="0.3">
      <c r="A778" t="s">
        <v>843</v>
      </c>
      <c r="D778" s="1"/>
      <c r="E778" s="2"/>
    </row>
    <row r="779" spans="1:5" x14ac:dyDescent="0.3">
      <c r="A779" t="s">
        <v>844</v>
      </c>
      <c r="D779" s="1"/>
      <c r="E779" s="2"/>
    </row>
    <row r="780" spans="1:5" x14ac:dyDescent="0.3">
      <c r="A780" t="s">
        <v>845</v>
      </c>
      <c r="D780" s="1"/>
      <c r="E780" s="2"/>
    </row>
    <row r="781" spans="1:5" x14ac:dyDescent="0.3">
      <c r="A781" t="s">
        <v>846</v>
      </c>
      <c r="D781" s="1"/>
      <c r="E781" s="2"/>
    </row>
    <row r="782" spans="1:5" x14ac:dyDescent="0.3">
      <c r="A782" t="s">
        <v>847</v>
      </c>
      <c r="D782" s="1"/>
      <c r="E782" s="2"/>
    </row>
    <row r="783" spans="1:5" x14ac:dyDescent="0.3">
      <c r="A783" t="s">
        <v>848</v>
      </c>
      <c r="D783" s="1"/>
      <c r="E783" s="2"/>
    </row>
    <row r="784" spans="1:5" x14ac:dyDescent="0.3">
      <c r="A784" t="s">
        <v>849</v>
      </c>
      <c r="D784" s="1"/>
      <c r="E784" s="2"/>
    </row>
    <row r="785" spans="1:5" x14ac:dyDescent="0.3">
      <c r="A785" t="s">
        <v>850</v>
      </c>
      <c r="D785" s="1"/>
      <c r="E785" s="2"/>
    </row>
    <row r="786" spans="1:5" x14ac:dyDescent="0.3">
      <c r="A786" t="s">
        <v>851</v>
      </c>
      <c r="D786" s="1"/>
      <c r="E786" s="2"/>
    </row>
    <row r="787" spans="1:5" x14ac:dyDescent="0.3">
      <c r="A787" t="s">
        <v>852</v>
      </c>
      <c r="D787" s="1"/>
      <c r="E787" s="2"/>
    </row>
    <row r="788" spans="1:5" x14ac:dyDescent="0.3">
      <c r="A788" t="s">
        <v>853</v>
      </c>
      <c r="D788" s="1"/>
      <c r="E788" s="2"/>
    </row>
    <row r="789" spans="1:5" x14ac:dyDescent="0.3">
      <c r="A789" t="s">
        <v>854</v>
      </c>
      <c r="D789" s="1"/>
      <c r="E789" s="2"/>
    </row>
    <row r="790" spans="1:5" x14ac:dyDescent="0.3">
      <c r="A790" t="s">
        <v>855</v>
      </c>
      <c r="D790" s="1"/>
      <c r="E790" s="2"/>
    </row>
    <row r="791" spans="1:5" x14ac:dyDescent="0.3">
      <c r="A791" t="s">
        <v>856</v>
      </c>
      <c r="D791" s="1"/>
      <c r="E791" s="2"/>
    </row>
    <row r="792" spans="1:5" x14ac:dyDescent="0.3">
      <c r="A792" t="s">
        <v>857</v>
      </c>
      <c r="D792" s="1"/>
      <c r="E792" s="2"/>
    </row>
    <row r="793" spans="1:5" x14ac:dyDescent="0.3">
      <c r="A793" t="s">
        <v>858</v>
      </c>
      <c r="D793" s="1"/>
      <c r="E793" s="2"/>
    </row>
    <row r="794" spans="1:5" x14ac:dyDescent="0.3">
      <c r="A794" t="s">
        <v>859</v>
      </c>
      <c r="D794" s="1"/>
      <c r="E794" s="2"/>
    </row>
    <row r="795" spans="1:5" x14ac:dyDescent="0.3">
      <c r="A795" t="s">
        <v>860</v>
      </c>
      <c r="D795" s="1"/>
      <c r="E795" s="2"/>
    </row>
    <row r="796" spans="1:5" x14ac:dyDescent="0.3">
      <c r="A796" t="s">
        <v>861</v>
      </c>
      <c r="D796" s="1"/>
      <c r="E796" s="2"/>
    </row>
    <row r="797" spans="1:5" x14ac:dyDescent="0.3">
      <c r="A797" t="s">
        <v>862</v>
      </c>
      <c r="D797" s="1"/>
      <c r="E797" s="2"/>
    </row>
    <row r="798" spans="1:5" x14ac:dyDescent="0.3">
      <c r="A798" t="s">
        <v>863</v>
      </c>
      <c r="D798" s="1"/>
      <c r="E798" s="2"/>
    </row>
    <row r="799" spans="1:5" x14ac:dyDescent="0.3">
      <c r="A799" t="s">
        <v>864</v>
      </c>
      <c r="D799" s="1"/>
      <c r="E799" s="2"/>
    </row>
    <row r="800" spans="1:5" x14ac:dyDescent="0.3">
      <c r="A800" t="s">
        <v>865</v>
      </c>
      <c r="D800" s="1"/>
      <c r="E800" s="2"/>
    </row>
    <row r="801" spans="1:5" x14ac:dyDescent="0.3">
      <c r="A801" t="s">
        <v>866</v>
      </c>
      <c r="D801" s="1"/>
      <c r="E801" s="2"/>
    </row>
    <row r="802" spans="1:5" x14ac:dyDescent="0.3">
      <c r="A802" t="s">
        <v>867</v>
      </c>
      <c r="D802" s="1"/>
      <c r="E802" s="2"/>
    </row>
    <row r="803" spans="1:5" x14ac:dyDescent="0.3">
      <c r="A803" t="s">
        <v>868</v>
      </c>
      <c r="D803" s="1"/>
      <c r="E803" s="2"/>
    </row>
    <row r="804" spans="1:5" x14ac:dyDescent="0.3">
      <c r="A804" t="s">
        <v>869</v>
      </c>
      <c r="D804" s="1"/>
      <c r="E804" s="2"/>
    </row>
    <row r="805" spans="1:5" x14ac:dyDescent="0.3">
      <c r="A805" t="s">
        <v>870</v>
      </c>
      <c r="D805" s="1"/>
      <c r="E805" s="2"/>
    </row>
    <row r="806" spans="1:5" x14ac:dyDescent="0.3">
      <c r="A806" t="s">
        <v>871</v>
      </c>
      <c r="D806" s="1"/>
      <c r="E806" s="2"/>
    </row>
    <row r="807" spans="1:5" x14ac:dyDescent="0.3">
      <c r="A807" t="s">
        <v>872</v>
      </c>
      <c r="D807" s="1"/>
      <c r="E807" s="2"/>
    </row>
    <row r="808" spans="1:5" x14ac:dyDescent="0.3">
      <c r="A808" t="s">
        <v>873</v>
      </c>
      <c r="D808" s="1"/>
      <c r="E808" s="2"/>
    </row>
    <row r="809" spans="1:5" x14ac:dyDescent="0.3">
      <c r="A809" t="s">
        <v>874</v>
      </c>
      <c r="D809" s="1"/>
      <c r="E809" s="2"/>
    </row>
    <row r="810" spans="1:5" x14ac:dyDescent="0.3">
      <c r="A810" t="s">
        <v>875</v>
      </c>
      <c r="D810" s="1"/>
      <c r="E810" s="2"/>
    </row>
    <row r="811" spans="1:5" x14ac:dyDescent="0.3">
      <c r="A811" t="s">
        <v>876</v>
      </c>
      <c r="D811" s="1"/>
      <c r="E811" s="2"/>
    </row>
    <row r="812" spans="1:5" x14ac:dyDescent="0.3">
      <c r="A812" t="s">
        <v>877</v>
      </c>
      <c r="D812" s="1"/>
      <c r="E812" s="2"/>
    </row>
    <row r="813" spans="1:5" x14ac:dyDescent="0.3">
      <c r="A813" t="s">
        <v>878</v>
      </c>
      <c r="D813" s="1"/>
      <c r="E813" s="2"/>
    </row>
    <row r="814" spans="1:5" x14ac:dyDescent="0.3">
      <c r="A814" t="s">
        <v>879</v>
      </c>
      <c r="D814" s="1"/>
      <c r="E814" s="2"/>
    </row>
    <row r="815" spans="1:5" x14ac:dyDescent="0.3">
      <c r="A815" t="s">
        <v>880</v>
      </c>
      <c r="D815" s="1"/>
      <c r="E815" s="2"/>
    </row>
    <row r="816" spans="1:5" x14ac:dyDescent="0.3">
      <c r="A816" t="s">
        <v>881</v>
      </c>
      <c r="D816" s="1"/>
      <c r="E816" s="2"/>
    </row>
    <row r="817" spans="1:5" x14ac:dyDescent="0.3">
      <c r="A817" t="s">
        <v>882</v>
      </c>
      <c r="D817" s="1"/>
      <c r="E817" s="2"/>
    </row>
    <row r="818" spans="1:5" x14ac:dyDescent="0.3">
      <c r="A818" t="s">
        <v>883</v>
      </c>
      <c r="D818" s="1"/>
      <c r="E818" s="2"/>
    </row>
    <row r="819" spans="1:5" x14ac:dyDescent="0.3">
      <c r="A819" t="s">
        <v>884</v>
      </c>
      <c r="D819" s="1"/>
      <c r="E819" s="2"/>
    </row>
    <row r="820" spans="1:5" x14ac:dyDescent="0.3">
      <c r="A820" t="s">
        <v>885</v>
      </c>
      <c r="D820" s="1"/>
      <c r="E820" s="2"/>
    </row>
    <row r="821" spans="1:5" x14ac:dyDescent="0.3">
      <c r="A821" t="s">
        <v>886</v>
      </c>
      <c r="D821" s="1"/>
      <c r="E821" s="2"/>
    </row>
    <row r="822" spans="1:5" x14ac:dyDescent="0.3">
      <c r="A822" t="s">
        <v>887</v>
      </c>
      <c r="D822" s="1"/>
      <c r="E822" s="2"/>
    </row>
    <row r="823" spans="1:5" x14ac:dyDescent="0.3">
      <c r="A823" t="s">
        <v>888</v>
      </c>
      <c r="D823" s="1"/>
      <c r="E823" s="2"/>
    </row>
    <row r="824" spans="1:5" x14ac:dyDescent="0.3">
      <c r="A824" t="s">
        <v>889</v>
      </c>
      <c r="D824" s="1"/>
      <c r="E824" s="2"/>
    </row>
    <row r="825" spans="1:5" x14ac:dyDescent="0.3">
      <c r="A825" t="s">
        <v>890</v>
      </c>
      <c r="D825" s="1"/>
      <c r="E825" s="2"/>
    </row>
    <row r="826" spans="1:5" x14ac:dyDescent="0.3">
      <c r="A826" t="s">
        <v>891</v>
      </c>
      <c r="D826" s="1"/>
      <c r="E826" s="2"/>
    </row>
    <row r="827" spans="1:5" x14ac:dyDescent="0.3">
      <c r="A827" t="s">
        <v>892</v>
      </c>
      <c r="D827" s="1"/>
      <c r="E827" s="2"/>
    </row>
    <row r="828" spans="1:5" x14ac:dyDescent="0.3">
      <c r="A828" t="s">
        <v>893</v>
      </c>
      <c r="D828" s="1"/>
      <c r="E828" s="2"/>
    </row>
    <row r="829" spans="1:5" x14ac:dyDescent="0.3">
      <c r="A829" t="s">
        <v>894</v>
      </c>
      <c r="D829" s="1"/>
      <c r="E829" s="2"/>
    </row>
    <row r="830" spans="1:5" x14ac:dyDescent="0.3">
      <c r="A830" t="s">
        <v>895</v>
      </c>
      <c r="D830" s="1"/>
      <c r="E830" s="2"/>
    </row>
    <row r="831" spans="1:5" x14ac:dyDescent="0.3">
      <c r="A831" t="s">
        <v>896</v>
      </c>
      <c r="D831" s="1"/>
      <c r="E831" s="2"/>
    </row>
    <row r="832" spans="1:5" x14ac:dyDescent="0.3">
      <c r="A832" t="s">
        <v>897</v>
      </c>
      <c r="D832" s="1"/>
      <c r="E832" s="2"/>
    </row>
    <row r="833" spans="1:5" x14ac:dyDescent="0.3">
      <c r="A833" t="s">
        <v>898</v>
      </c>
      <c r="D833" s="1"/>
      <c r="E833" s="2"/>
    </row>
    <row r="834" spans="1:5" x14ac:dyDescent="0.3">
      <c r="A834" t="s">
        <v>899</v>
      </c>
      <c r="D834" s="1"/>
      <c r="E834" s="2"/>
    </row>
    <row r="835" spans="1:5" x14ac:dyDescent="0.3">
      <c r="A835" t="s">
        <v>900</v>
      </c>
      <c r="D835" s="1"/>
      <c r="E835" s="2"/>
    </row>
    <row r="836" spans="1:5" x14ac:dyDescent="0.3">
      <c r="A836" t="s">
        <v>901</v>
      </c>
      <c r="D836" s="1"/>
      <c r="E836" s="2"/>
    </row>
    <row r="837" spans="1:5" x14ac:dyDescent="0.3">
      <c r="A837" t="s">
        <v>902</v>
      </c>
      <c r="D837" s="1"/>
      <c r="E837" s="2"/>
    </row>
    <row r="838" spans="1:5" x14ac:dyDescent="0.3">
      <c r="A838" t="s">
        <v>903</v>
      </c>
      <c r="D838" s="1"/>
      <c r="E838" s="2"/>
    </row>
    <row r="839" spans="1:5" x14ac:dyDescent="0.3">
      <c r="A839" t="s">
        <v>904</v>
      </c>
      <c r="D839" s="1"/>
      <c r="E839" s="2"/>
    </row>
    <row r="840" spans="1:5" x14ac:dyDescent="0.3">
      <c r="A840" t="s">
        <v>905</v>
      </c>
      <c r="D840" s="1"/>
      <c r="E840" s="2"/>
    </row>
    <row r="841" spans="1:5" x14ac:dyDescent="0.3">
      <c r="A841" t="s">
        <v>906</v>
      </c>
      <c r="D841" s="1"/>
      <c r="E841" s="2"/>
    </row>
    <row r="842" spans="1:5" x14ac:dyDescent="0.3">
      <c r="A842" t="s">
        <v>907</v>
      </c>
      <c r="D842" s="1"/>
      <c r="E842" s="2"/>
    </row>
    <row r="843" spans="1:5" x14ac:dyDescent="0.3">
      <c r="A843" t="s">
        <v>908</v>
      </c>
      <c r="D843" s="1"/>
      <c r="E843" s="2"/>
    </row>
    <row r="844" spans="1:5" x14ac:dyDescent="0.3">
      <c r="A844" t="s">
        <v>909</v>
      </c>
      <c r="D844" s="1"/>
      <c r="E844" s="2"/>
    </row>
    <row r="845" spans="1:5" x14ac:dyDescent="0.3">
      <c r="A845" t="s">
        <v>910</v>
      </c>
      <c r="D845" s="1"/>
      <c r="E845" s="2"/>
    </row>
    <row r="846" spans="1:5" x14ac:dyDescent="0.3">
      <c r="A846" t="s">
        <v>911</v>
      </c>
      <c r="D846" s="1"/>
      <c r="E846" s="2"/>
    </row>
    <row r="847" spans="1:5" x14ac:dyDescent="0.3">
      <c r="A847" t="s">
        <v>912</v>
      </c>
      <c r="D847" s="1"/>
      <c r="E847" s="2"/>
    </row>
    <row r="848" spans="1:5" x14ac:dyDescent="0.3">
      <c r="A848" t="s">
        <v>913</v>
      </c>
      <c r="D848" s="1"/>
      <c r="E848" s="2"/>
    </row>
    <row r="849" spans="1:5" x14ac:dyDescent="0.3">
      <c r="A849" t="s">
        <v>914</v>
      </c>
      <c r="D849" s="1"/>
      <c r="E849" s="2"/>
    </row>
    <row r="850" spans="1:5" x14ac:dyDescent="0.3">
      <c r="A850" t="s">
        <v>915</v>
      </c>
      <c r="D850" s="1"/>
      <c r="E850" s="2"/>
    </row>
    <row r="851" spans="1:5" x14ac:dyDescent="0.3">
      <c r="A851" t="s">
        <v>916</v>
      </c>
      <c r="D851" s="1"/>
      <c r="E851" s="2"/>
    </row>
    <row r="852" spans="1:5" x14ac:dyDescent="0.3">
      <c r="A852" t="s">
        <v>917</v>
      </c>
      <c r="D852" s="1"/>
      <c r="E852" s="2"/>
    </row>
    <row r="853" spans="1:5" x14ac:dyDescent="0.3">
      <c r="A853" t="s">
        <v>918</v>
      </c>
      <c r="D853" s="1"/>
      <c r="E853" s="2"/>
    </row>
    <row r="854" spans="1:5" x14ac:dyDescent="0.3">
      <c r="A854" t="s">
        <v>919</v>
      </c>
      <c r="D854" s="1"/>
      <c r="E854" s="2"/>
    </row>
    <row r="855" spans="1:5" x14ac:dyDescent="0.3">
      <c r="A855" t="s">
        <v>920</v>
      </c>
      <c r="D855" s="1"/>
      <c r="E855" s="2"/>
    </row>
    <row r="856" spans="1:5" x14ac:dyDescent="0.3">
      <c r="A856" t="s">
        <v>921</v>
      </c>
      <c r="D856" s="1"/>
      <c r="E856" s="2"/>
    </row>
    <row r="857" spans="1:5" x14ac:dyDescent="0.3">
      <c r="A857" t="s">
        <v>922</v>
      </c>
      <c r="D857" s="1"/>
      <c r="E857" s="2"/>
    </row>
    <row r="858" spans="1:5" x14ac:dyDescent="0.3">
      <c r="A858" t="s">
        <v>923</v>
      </c>
      <c r="D858" s="1"/>
      <c r="E858" s="2"/>
    </row>
    <row r="859" spans="1:5" x14ac:dyDescent="0.3">
      <c r="A859" t="s">
        <v>924</v>
      </c>
      <c r="D859" s="1"/>
      <c r="E859" s="2"/>
    </row>
    <row r="860" spans="1:5" x14ac:dyDescent="0.3">
      <c r="A860" t="s">
        <v>925</v>
      </c>
      <c r="D860" s="1"/>
      <c r="E860" s="2"/>
    </row>
    <row r="861" spans="1:5" x14ac:dyDescent="0.3">
      <c r="A861" t="s">
        <v>926</v>
      </c>
      <c r="D861" s="1"/>
      <c r="E861" s="2"/>
    </row>
    <row r="862" spans="1:5" x14ac:dyDescent="0.3">
      <c r="A862" t="s">
        <v>927</v>
      </c>
      <c r="D862" s="1"/>
      <c r="E862" s="2"/>
    </row>
    <row r="863" spans="1:5" x14ac:dyDescent="0.3">
      <c r="A863" t="s">
        <v>928</v>
      </c>
      <c r="D863" s="1"/>
      <c r="E863" s="2"/>
    </row>
    <row r="864" spans="1:5" x14ac:dyDescent="0.3">
      <c r="A864" t="s">
        <v>929</v>
      </c>
      <c r="D864" s="1"/>
      <c r="E864" s="2"/>
    </row>
    <row r="865" spans="1:5" x14ac:dyDescent="0.3">
      <c r="A865" t="s">
        <v>930</v>
      </c>
      <c r="D865" s="1"/>
      <c r="E865" s="2"/>
    </row>
    <row r="866" spans="1:5" x14ac:dyDescent="0.3">
      <c r="A866" t="s">
        <v>931</v>
      </c>
      <c r="D866" s="1"/>
      <c r="E866" s="2"/>
    </row>
    <row r="867" spans="1:5" x14ac:dyDescent="0.3">
      <c r="A867" t="s">
        <v>932</v>
      </c>
      <c r="D867" s="1"/>
      <c r="E867" s="2"/>
    </row>
    <row r="868" spans="1:5" x14ac:dyDescent="0.3">
      <c r="A868" t="s">
        <v>933</v>
      </c>
      <c r="D868" s="1"/>
      <c r="E868" s="2"/>
    </row>
    <row r="869" spans="1:5" x14ac:dyDescent="0.3">
      <c r="A869" t="s">
        <v>934</v>
      </c>
      <c r="D869" s="1"/>
      <c r="E869" s="2"/>
    </row>
    <row r="870" spans="1:5" x14ac:dyDescent="0.3">
      <c r="A870" t="s">
        <v>935</v>
      </c>
      <c r="D870" s="1"/>
      <c r="E870" s="2"/>
    </row>
    <row r="871" spans="1:5" x14ac:dyDescent="0.3">
      <c r="A871" t="s">
        <v>936</v>
      </c>
      <c r="D871" s="1"/>
      <c r="E871" s="2"/>
    </row>
    <row r="872" spans="1:5" x14ac:dyDescent="0.3">
      <c r="A872" t="s">
        <v>937</v>
      </c>
      <c r="D872" s="1"/>
      <c r="E872" s="2"/>
    </row>
    <row r="873" spans="1:5" x14ac:dyDescent="0.3">
      <c r="A873" t="s">
        <v>938</v>
      </c>
      <c r="D873" s="1"/>
      <c r="E873" s="2"/>
    </row>
    <row r="874" spans="1:5" x14ac:dyDescent="0.3">
      <c r="A874" t="s">
        <v>939</v>
      </c>
      <c r="D874" s="1"/>
      <c r="E874" s="2"/>
    </row>
    <row r="875" spans="1:5" x14ac:dyDescent="0.3">
      <c r="A875" t="s">
        <v>940</v>
      </c>
      <c r="D875" s="1"/>
      <c r="E875" s="2"/>
    </row>
    <row r="876" spans="1:5" x14ac:dyDescent="0.3">
      <c r="A876" t="s">
        <v>941</v>
      </c>
      <c r="D876" s="1"/>
      <c r="E876" s="2"/>
    </row>
    <row r="877" spans="1:5" x14ac:dyDescent="0.3">
      <c r="A877" t="s">
        <v>942</v>
      </c>
      <c r="D877" s="1"/>
      <c r="E877" s="2"/>
    </row>
    <row r="878" spans="1:5" x14ac:dyDescent="0.3">
      <c r="A878" t="s">
        <v>943</v>
      </c>
      <c r="D878" s="1"/>
      <c r="E878" s="2"/>
    </row>
    <row r="879" spans="1:5" x14ac:dyDescent="0.3">
      <c r="A879" t="s">
        <v>944</v>
      </c>
      <c r="D879" s="1"/>
      <c r="E879" s="2"/>
    </row>
    <row r="880" spans="1:5" x14ac:dyDescent="0.3">
      <c r="A880" t="s">
        <v>945</v>
      </c>
      <c r="D880" s="1"/>
      <c r="E880" s="2"/>
    </row>
    <row r="881" spans="1:5" x14ac:dyDescent="0.3">
      <c r="A881" t="s">
        <v>946</v>
      </c>
      <c r="D881" s="1"/>
      <c r="E881" s="2"/>
    </row>
    <row r="882" spans="1:5" x14ac:dyDescent="0.3">
      <c r="A882" t="s">
        <v>947</v>
      </c>
      <c r="D882" s="1"/>
      <c r="E882" s="2"/>
    </row>
    <row r="883" spans="1:5" x14ac:dyDescent="0.3">
      <c r="A883" t="s">
        <v>948</v>
      </c>
      <c r="D883" s="1"/>
      <c r="E883" s="2"/>
    </row>
    <row r="884" spans="1:5" x14ac:dyDescent="0.3">
      <c r="A884" t="s">
        <v>949</v>
      </c>
      <c r="D884" s="1"/>
      <c r="E884" s="2"/>
    </row>
    <row r="885" spans="1:5" x14ac:dyDescent="0.3">
      <c r="A885" t="s">
        <v>950</v>
      </c>
      <c r="D885" s="1"/>
      <c r="E885" s="2"/>
    </row>
    <row r="886" spans="1:5" x14ac:dyDescent="0.3">
      <c r="A886" t="s">
        <v>951</v>
      </c>
      <c r="D886" s="1"/>
      <c r="E886" s="2"/>
    </row>
    <row r="887" spans="1:5" x14ac:dyDescent="0.3">
      <c r="A887" t="s">
        <v>952</v>
      </c>
      <c r="D887" s="1"/>
      <c r="E887" s="2"/>
    </row>
    <row r="888" spans="1:5" x14ac:dyDescent="0.3">
      <c r="A888" t="s">
        <v>953</v>
      </c>
      <c r="D888" s="1"/>
      <c r="E888" s="2"/>
    </row>
    <row r="889" spans="1:5" x14ac:dyDescent="0.3">
      <c r="A889" t="s">
        <v>954</v>
      </c>
      <c r="D889" s="1"/>
      <c r="E889" s="2"/>
    </row>
    <row r="890" spans="1:5" x14ac:dyDescent="0.3">
      <c r="A890" t="s">
        <v>955</v>
      </c>
      <c r="D890" s="1"/>
      <c r="E890" s="2"/>
    </row>
    <row r="891" spans="1:5" x14ac:dyDescent="0.3">
      <c r="A891" t="s">
        <v>956</v>
      </c>
      <c r="D891" s="1"/>
      <c r="E891" s="2"/>
    </row>
    <row r="892" spans="1:5" x14ac:dyDescent="0.3">
      <c r="A892" t="s">
        <v>957</v>
      </c>
      <c r="D892" s="1"/>
      <c r="E892" s="2"/>
    </row>
    <row r="893" spans="1:5" x14ac:dyDescent="0.3">
      <c r="A893" t="s">
        <v>958</v>
      </c>
      <c r="D893" s="1"/>
      <c r="E893" s="2"/>
    </row>
    <row r="894" spans="1:5" x14ac:dyDescent="0.3">
      <c r="A894" t="s">
        <v>959</v>
      </c>
      <c r="D894" s="1"/>
      <c r="E894" s="2"/>
    </row>
    <row r="895" spans="1:5" x14ac:dyDescent="0.3">
      <c r="A895" t="s">
        <v>960</v>
      </c>
      <c r="D895" s="1"/>
      <c r="E895" s="2"/>
    </row>
    <row r="896" spans="1:5" x14ac:dyDescent="0.3">
      <c r="A896" t="s">
        <v>961</v>
      </c>
      <c r="D896" s="1"/>
      <c r="E896" s="2"/>
    </row>
    <row r="897" spans="1:5" x14ac:dyDescent="0.3">
      <c r="A897" t="s">
        <v>962</v>
      </c>
      <c r="D897" s="1"/>
      <c r="E897" s="2"/>
    </row>
    <row r="898" spans="1:5" x14ac:dyDescent="0.3">
      <c r="A898" t="s">
        <v>963</v>
      </c>
      <c r="D898" s="1"/>
      <c r="E898" s="2"/>
    </row>
    <row r="899" spans="1:5" x14ac:dyDescent="0.3">
      <c r="A899" t="s">
        <v>964</v>
      </c>
      <c r="D899" s="1"/>
      <c r="E899" s="2"/>
    </row>
    <row r="900" spans="1:5" x14ac:dyDescent="0.3">
      <c r="A900" t="s">
        <v>965</v>
      </c>
      <c r="D900" s="1"/>
      <c r="E900" s="2"/>
    </row>
    <row r="901" spans="1:5" x14ac:dyDescent="0.3">
      <c r="A901" t="s">
        <v>966</v>
      </c>
      <c r="D901" s="1"/>
      <c r="E901" s="2"/>
    </row>
    <row r="902" spans="1:5" x14ac:dyDescent="0.3">
      <c r="A902" t="s">
        <v>967</v>
      </c>
      <c r="D902" s="1"/>
      <c r="E902" s="2"/>
    </row>
    <row r="903" spans="1:5" x14ac:dyDescent="0.3">
      <c r="A903" t="s">
        <v>968</v>
      </c>
      <c r="D903" s="1"/>
      <c r="E903" s="2"/>
    </row>
    <row r="904" spans="1:5" x14ac:dyDescent="0.3">
      <c r="A904" t="s">
        <v>969</v>
      </c>
      <c r="D904" s="1"/>
      <c r="E904" s="2"/>
    </row>
    <row r="905" spans="1:5" x14ac:dyDescent="0.3">
      <c r="A905" t="s">
        <v>970</v>
      </c>
      <c r="D905" s="1"/>
      <c r="E905" s="2"/>
    </row>
    <row r="906" spans="1:5" x14ac:dyDescent="0.3">
      <c r="A906" t="s">
        <v>971</v>
      </c>
      <c r="D906" s="1"/>
      <c r="E906" s="2"/>
    </row>
    <row r="907" spans="1:5" x14ac:dyDescent="0.3">
      <c r="A907" t="s">
        <v>972</v>
      </c>
      <c r="D907" s="1"/>
      <c r="E907" s="2"/>
    </row>
    <row r="908" spans="1:5" x14ac:dyDescent="0.3">
      <c r="A908" t="s">
        <v>973</v>
      </c>
      <c r="D908" s="1"/>
      <c r="E908" s="2"/>
    </row>
    <row r="909" spans="1:5" x14ac:dyDescent="0.3">
      <c r="A909" t="s">
        <v>974</v>
      </c>
      <c r="D909" s="1"/>
      <c r="E909" s="2"/>
    </row>
    <row r="910" spans="1:5" x14ac:dyDescent="0.3">
      <c r="A910" t="s">
        <v>975</v>
      </c>
      <c r="D910" s="1"/>
      <c r="E910" s="2"/>
    </row>
    <row r="911" spans="1:5" x14ac:dyDescent="0.3">
      <c r="A911" t="s">
        <v>976</v>
      </c>
      <c r="D911" s="1"/>
      <c r="E911" s="2"/>
    </row>
    <row r="912" spans="1:5" x14ac:dyDescent="0.3">
      <c r="A912" t="s">
        <v>977</v>
      </c>
      <c r="D912" s="1"/>
      <c r="E912" s="2"/>
    </row>
    <row r="913" spans="1:5" x14ac:dyDescent="0.3">
      <c r="A913" t="s">
        <v>978</v>
      </c>
      <c r="D913" s="1"/>
      <c r="E913" s="2"/>
    </row>
    <row r="914" spans="1:5" x14ac:dyDescent="0.3">
      <c r="A914" t="s">
        <v>979</v>
      </c>
      <c r="D914" s="1"/>
      <c r="E914" s="2"/>
    </row>
    <row r="915" spans="1:5" x14ac:dyDescent="0.3">
      <c r="A915" t="s">
        <v>980</v>
      </c>
      <c r="D915" s="1"/>
      <c r="E915" s="2"/>
    </row>
    <row r="916" spans="1:5" x14ac:dyDescent="0.3">
      <c r="A916" t="s">
        <v>981</v>
      </c>
      <c r="D916" s="1"/>
      <c r="E916" s="2"/>
    </row>
    <row r="917" spans="1:5" x14ac:dyDescent="0.3">
      <c r="A917" t="s">
        <v>982</v>
      </c>
      <c r="D917" s="1"/>
      <c r="E917" s="2"/>
    </row>
    <row r="918" spans="1:5" x14ac:dyDescent="0.3">
      <c r="A918" t="s">
        <v>983</v>
      </c>
      <c r="D918" s="1"/>
      <c r="E918" s="2"/>
    </row>
    <row r="919" spans="1:5" x14ac:dyDescent="0.3">
      <c r="A919" t="s">
        <v>984</v>
      </c>
      <c r="D919" s="1"/>
      <c r="E919" s="2"/>
    </row>
    <row r="920" spans="1:5" x14ac:dyDescent="0.3">
      <c r="A920" t="s">
        <v>985</v>
      </c>
      <c r="D920" s="1"/>
      <c r="E920" s="2"/>
    </row>
    <row r="921" spans="1:5" x14ac:dyDescent="0.3">
      <c r="A921" t="s">
        <v>986</v>
      </c>
      <c r="D921" s="1"/>
      <c r="E921" s="2"/>
    </row>
    <row r="922" spans="1:5" x14ac:dyDescent="0.3">
      <c r="A922" t="s">
        <v>987</v>
      </c>
      <c r="D922" s="1"/>
      <c r="E922" s="2"/>
    </row>
    <row r="923" spans="1:5" x14ac:dyDescent="0.3">
      <c r="A923" t="s">
        <v>988</v>
      </c>
      <c r="D923" s="1"/>
      <c r="E923" s="2"/>
    </row>
    <row r="924" spans="1:5" x14ac:dyDescent="0.3">
      <c r="A924" t="s">
        <v>989</v>
      </c>
      <c r="D924" s="1"/>
      <c r="E924" s="2"/>
    </row>
    <row r="925" spans="1:5" x14ac:dyDescent="0.3">
      <c r="A925" t="s">
        <v>990</v>
      </c>
      <c r="D925" s="1"/>
      <c r="E925" s="2"/>
    </row>
    <row r="926" spans="1:5" x14ac:dyDescent="0.3">
      <c r="A926" t="s">
        <v>991</v>
      </c>
      <c r="D926" s="1"/>
      <c r="E926" s="2"/>
    </row>
    <row r="927" spans="1:5" x14ac:dyDescent="0.3">
      <c r="A927" t="s">
        <v>992</v>
      </c>
      <c r="D927" s="1"/>
      <c r="E927" s="2"/>
    </row>
    <row r="928" spans="1:5" x14ac:dyDescent="0.3">
      <c r="A928" t="s">
        <v>993</v>
      </c>
      <c r="D928" s="1"/>
      <c r="E928" s="2"/>
    </row>
    <row r="929" spans="1:5" x14ac:dyDescent="0.3">
      <c r="A929" t="s">
        <v>994</v>
      </c>
      <c r="D929" s="1"/>
      <c r="E929" s="2"/>
    </row>
    <row r="930" spans="1:5" x14ac:dyDescent="0.3">
      <c r="A930" t="s">
        <v>995</v>
      </c>
      <c r="D930" s="1"/>
      <c r="E930" s="2"/>
    </row>
    <row r="931" spans="1:5" x14ac:dyDescent="0.3">
      <c r="A931" t="s">
        <v>996</v>
      </c>
      <c r="D931" s="1"/>
      <c r="E931" s="2"/>
    </row>
    <row r="932" spans="1:5" x14ac:dyDescent="0.3">
      <c r="A932" t="s">
        <v>997</v>
      </c>
      <c r="D932" s="1"/>
      <c r="E932" s="2"/>
    </row>
    <row r="933" spans="1:5" x14ac:dyDescent="0.3">
      <c r="A933" t="s">
        <v>998</v>
      </c>
      <c r="D933" s="1"/>
      <c r="E933" s="2"/>
    </row>
    <row r="934" spans="1:5" x14ac:dyDescent="0.3">
      <c r="A934" t="s">
        <v>999</v>
      </c>
      <c r="D934" s="1"/>
      <c r="E934" s="2"/>
    </row>
    <row r="935" spans="1:5" x14ac:dyDescent="0.3">
      <c r="A935" t="s">
        <v>1000</v>
      </c>
      <c r="D935" s="1"/>
      <c r="E935" s="2"/>
    </row>
    <row r="936" spans="1:5" x14ac:dyDescent="0.3">
      <c r="A936" t="s">
        <v>1001</v>
      </c>
      <c r="D936" s="1"/>
      <c r="E936" s="2"/>
    </row>
    <row r="937" spans="1:5" x14ac:dyDescent="0.3">
      <c r="A937" t="s">
        <v>1002</v>
      </c>
      <c r="D937" s="1"/>
      <c r="E937" s="2"/>
    </row>
    <row r="938" spans="1:5" x14ac:dyDescent="0.3">
      <c r="A938" t="s">
        <v>1003</v>
      </c>
      <c r="D938" s="1"/>
      <c r="E938" s="2"/>
    </row>
    <row r="939" spans="1:5" x14ac:dyDescent="0.3">
      <c r="A939" t="s">
        <v>1004</v>
      </c>
      <c r="D939" s="1"/>
      <c r="E939" s="2"/>
    </row>
    <row r="940" spans="1:5" x14ac:dyDescent="0.3">
      <c r="A940" t="s">
        <v>1005</v>
      </c>
      <c r="D940" s="1"/>
      <c r="E940" s="2"/>
    </row>
    <row r="941" spans="1:5" x14ac:dyDescent="0.3">
      <c r="A941" t="s">
        <v>1006</v>
      </c>
      <c r="D941" s="1"/>
      <c r="E941" s="2"/>
    </row>
    <row r="942" spans="1:5" x14ac:dyDescent="0.3">
      <c r="A942" t="s">
        <v>1007</v>
      </c>
      <c r="D942" s="1"/>
      <c r="E942" s="2"/>
    </row>
    <row r="943" spans="1:5" x14ac:dyDescent="0.3">
      <c r="A943" t="s">
        <v>1008</v>
      </c>
      <c r="D943" s="1"/>
      <c r="E943" s="2"/>
    </row>
    <row r="944" spans="1:5" x14ac:dyDescent="0.3">
      <c r="A944" t="s">
        <v>1009</v>
      </c>
      <c r="D944" s="1"/>
      <c r="E944" s="2"/>
    </row>
    <row r="945" spans="1:5" x14ac:dyDescent="0.3">
      <c r="A945" t="s">
        <v>1010</v>
      </c>
      <c r="D945" s="1"/>
      <c r="E945" s="2"/>
    </row>
    <row r="946" spans="1:5" x14ac:dyDescent="0.3">
      <c r="A946" t="s">
        <v>1011</v>
      </c>
      <c r="D946" s="1"/>
      <c r="E946" s="2"/>
    </row>
    <row r="947" spans="1:5" x14ac:dyDescent="0.3">
      <c r="A947" t="s">
        <v>1012</v>
      </c>
      <c r="D947" s="1"/>
      <c r="E947" s="2"/>
    </row>
    <row r="948" spans="1:5" x14ac:dyDescent="0.3">
      <c r="A948" t="s">
        <v>1013</v>
      </c>
      <c r="D948" s="1"/>
      <c r="E948" s="2"/>
    </row>
    <row r="949" spans="1:5" x14ac:dyDescent="0.3">
      <c r="A949" t="s">
        <v>1014</v>
      </c>
      <c r="D949" s="1"/>
      <c r="E949" s="2"/>
    </row>
    <row r="950" spans="1:5" x14ac:dyDescent="0.3">
      <c r="A950" t="s">
        <v>1015</v>
      </c>
      <c r="D950" s="1"/>
      <c r="E950" s="2"/>
    </row>
    <row r="951" spans="1:5" x14ac:dyDescent="0.3">
      <c r="A951" t="s">
        <v>1016</v>
      </c>
      <c r="D951" s="1"/>
      <c r="E951" s="2"/>
    </row>
    <row r="952" spans="1:5" x14ac:dyDescent="0.3">
      <c r="A952" t="s">
        <v>1017</v>
      </c>
      <c r="D952" s="1"/>
      <c r="E952" s="2"/>
    </row>
    <row r="953" spans="1:5" x14ac:dyDescent="0.3">
      <c r="A953" t="s">
        <v>1018</v>
      </c>
      <c r="D953" s="1"/>
      <c r="E953" s="2"/>
    </row>
    <row r="954" spans="1:5" x14ac:dyDescent="0.3">
      <c r="A954" t="s">
        <v>1019</v>
      </c>
      <c r="D954" s="1"/>
      <c r="E954" s="2"/>
    </row>
    <row r="955" spans="1:5" x14ac:dyDescent="0.3">
      <c r="A955" t="s">
        <v>1020</v>
      </c>
      <c r="D955" s="1"/>
      <c r="E955" s="2"/>
    </row>
    <row r="956" spans="1:5" x14ac:dyDescent="0.3">
      <c r="A956" t="s">
        <v>1021</v>
      </c>
      <c r="D956" s="1"/>
      <c r="E956" s="2"/>
    </row>
    <row r="957" spans="1:5" x14ac:dyDescent="0.3">
      <c r="A957" t="s">
        <v>1022</v>
      </c>
      <c r="D957" s="1"/>
      <c r="E957" s="2"/>
    </row>
    <row r="958" spans="1:5" x14ac:dyDescent="0.3">
      <c r="A958" t="s">
        <v>1023</v>
      </c>
      <c r="D958" s="1"/>
      <c r="E958" s="2"/>
    </row>
    <row r="959" spans="1:5" x14ac:dyDescent="0.3">
      <c r="A959" t="s">
        <v>1024</v>
      </c>
      <c r="D959" s="1"/>
      <c r="E959" s="2"/>
    </row>
    <row r="960" spans="1:5" x14ac:dyDescent="0.3">
      <c r="A960" t="s">
        <v>1025</v>
      </c>
      <c r="D960" s="1"/>
      <c r="E960" s="2"/>
    </row>
    <row r="961" spans="1:5" x14ac:dyDescent="0.3">
      <c r="A961" t="s">
        <v>1026</v>
      </c>
      <c r="D961" s="1"/>
      <c r="E961" s="2"/>
    </row>
    <row r="962" spans="1:5" x14ac:dyDescent="0.3">
      <c r="A962" t="s">
        <v>1027</v>
      </c>
      <c r="D962" s="1"/>
      <c r="E962" s="2"/>
    </row>
    <row r="963" spans="1:5" x14ac:dyDescent="0.3">
      <c r="A963" t="s">
        <v>1028</v>
      </c>
      <c r="D963" s="1"/>
      <c r="E963" s="2"/>
    </row>
    <row r="964" spans="1:5" x14ac:dyDescent="0.3">
      <c r="A964" t="s">
        <v>1029</v>
      </c>
      <c r="D964" s="1"/>
      <c r="E964" s="2"/>
    </row>
    <row r="965" spans="1:5" x14ac:dyDescent="0.3">
      <c r="A965" t="s">
        <v>1030</v>
      </c>
      <c r="D965" s="1"/>
      <c r="E965" s="2"/>
    </row>
    <row r="966" spans="1:5" x14ac:dyDescent="0.3">
      <c r="A966" t="s">
        <v>1031</v>
      </c>
      <c r="D966" s="1"/>
      <c r="E966" s="2"/>
    </row>
    <row r="967" spans="1:5" x14ac:dyDescent="0.3">
      <c r="A967" t="s">
        <v>1032</v>
      </c>
      <c r="D967" s="1"/>
      <c r="E967" s="2"/>
    </row>
    <row r="968" spans="1:5" x14ac:dyDescent="0.3">
      <c r="A968" t="s">
        <v>1033</v>
      </c>
      <c r="D968" s="1"/>
      <c r="E968" s="2"/>
    </row>
    <row r="969" spans="1:5" x14ac:dyDescent="0.3">
      <c r="A969" t="s">
        <v>1034</v>
      </c>
      <c r="D969" s="1"/>
      <c r="E969" s="2"/>
    </row>
    <row r="970" spans="1:5" x14ac:dyDescent="0.3">
      <c r="A970" t="s">
        <v>1035</v>
      </c>
      <c r="D970" s="1"/>
      <c r="E970" s="2"/>
    </row>
    <row r="971" spans="1:5" x14ac:dyDescent="0.3">
      <c r="A971" t="s">
        <v>1036</v>
      </c>
      <c r="D971" s="1"/>
      <c r="E971" s="2"/>
    </row>
    <row r="972" spans="1:5" x14ac:dyDescent="0.3">
      <c r="A972" t="s">
        <v>1037</v>
      </c>
      <c r="D972" s="1"/>
      <c r="E972" s="2"/>
    </row>
    <row r="973" spans="1:5" x14ac:dyDescent="0.3">
      <c r="A973" t="s">
        <v>1038</v>
      </c>
      <c r="D973" s="1"/>
      <c r="E973" s="2"/>
    </row>
    <row r="974" spans="1:5" x14ac:dyDescent="0.3">
      <c r="A974" t="s">
        <v>1039</v>
      </c>
      <c r="D974" s="1"/>
      <c r="E974" s="2"/>
    </row>
    <row r="975" spans="1:5" x14ac:dyDescent="0.3">
      <c r="A975" t="s">
        <v>1040</v>
      </c>
      <c r="D975" s="1"/>
      <c r="E975" s="2"/>
    </row>
    <row r="976" spans="1:5" x14ac:dyDescent="0.3">
      <c r="A976" t="s">
        <v>1041</v>
      </c>
      <c r="D976" s="1"/>
      <c r="E976" s="2"/>
    </row>
    <row r="977" spans="1:5" x14ac:dyDescent="0.3">
      <c r="A977" t="s">
        <v>1042</v>
      </c>
      <c r="D977" s="1"/>
      <c r="E977" s="2"/>
    </row>
    <row r="978" spans="1:5" x14ac:dyDescent="0.3">
      <c r="A978" t="s">
        <v>1043</v>
      </c>
      <c r="D978" s="1"/>
      <c r="E978" s="2"/>
    </row>
    <row r="979" spans="1:5" x14ac:dyDescent="0.3">
      <c r="A979" t="s">
        <v>1044</v>
      </c>
      <c r="D979" s="1"/>
      <c r="E979" s="2"/>
    </row>
    <row r="980" spans="1:5" x14ac:dyDescent="0.3">
      <c r="A980" t="s">
        <v>1045</v>
      </c>
      <c r="D980" s="1"/>
      <c r="E980" s="2"/>
    </row>
    <row r="981" spans="1:5" x14ac:dyDescent="0.3">
      <c r="A981" t="s">
        <v>1046</v>
      </c>
      <c r="D981" s="1"/>
      <c r="E981" s="2"/>
    </row>
    <row r="982" spans="1:5" x14ac:dyDescent="0.3">
      <c r="A982" t="s">
        <v>1047</v>
      </c>
      <c r="D982" s="1"/>
      <c r="E982" s="2"/>
    </row>
    <row r="983" spans="1:5" x14ac:dyDescent="0.3">
      <c r="A983" t="s">
        <v>1048</v>
      </c>
      <c r="D983" s="1"/>
      <c r="E983" s="2"/>
    </row>
    <row r="984" spans="1:5" x14ac:dyDescent="0.3">
      <c r="A984" t="s">
        <v>1049</v>
      </c>
      <c r="D984" s="1"/>
      <c r="E984" s="2"/>
    </row>
    <row r="985" spans="1:5" x14ac:dyDescent="0.3">
      <c r="A985" t="s">
        <v>1050</v>
      </c>
      <c r="D985" s="1"/>
      <c r="E985" s="2"/>
    </row>
    <row r="986" spans="1:5" x14ac:dyDescent="0.3">
      <c r="A986" t="s">
        <v>1051</v>
      </c>
      <c r="D986" s="1"/>
      <c r="E986" s="2"/>
    </row>
    <row r="987" spans="1:5" x14ac:dyDescent="0.3">
      <c r="A987" t="s">
        <v>1052</v>
      </c>
      <c r="D987" s="1"/>
      <c r="E987" s="2"/>
    </row>
    <row r="988" spans="1:5" x14ac:dyDescent="0.3">
      <c r="A988" t="s">
        <v>1053</v>
      </c>
      <c r="D988" s="1"/>
      <c r="E988" s="2"/>
    </row>
    <row r="989" spans="1:5" x14ac:dyDescent="0.3">
      <c r="A989" t="s">
        <v>1054</v>
      </c>
      <c r="D989" s="1"/>
      <c r="E989" s="2"/>
    </row>
    <row r="990" spans="1:5" x14ac:dyDescent="0.3">
      <c r="A990" t="s">
        <v>1055</v>
      </c>
      <c r="D990" s="1"/>
      <c r="E990" s="2"/>
    </row>
    <row r="991" spans="1:5" x14ac:dyDescent="0.3">
      <c r="A991" t="s">
        <v>1056</v>
      </c>
      <c r="D991" s="1"/>
      <c r="E991" s="2"/>
    </row>
    <row r="992" spans="1:5" x14ac:dyDescent="0.3">
      <c r="A992" t="s">
        <v>1057</v>
      </c>
      <c r="D992" s="1"/>
      <c r="E992" s="2"/>
    </row>
    <row r="993" spans="1:5" x14ac:dyDescent="0.3">
      <c r="A993" t="s">
        <v>1058</v>
      </c>
      <c r="D993" s="1"/>
      <c r="E993" s="2"/>
    </row>
    <row r="994" spans="1:5" x14ac:dyDescent="0.3">
      <c r="A994" t="s">
        <v>1059</v>
      </c>
      <c r="D994" s="1"/>
      <c r="E994" s="2"/>
    </row>
    <row r="995" spans="1:5" x14ac:dyDescent="0.3">
      <c r="A995" t="s">
        <v>1060</v>
      </c>
      <c r="D995" s="1"/>
      <c r="E995" s="2"/>
    </row>
    <row r="996" spans="1:5" x14ac:dyDescent="0.3">
      <c r="A996" t="s">
        <v>1061</v>
      </c>
      <c r="D996" s="1"/>
      <c r="E996" s="2"/>
    </row>
    <row r="997" spans="1:5" x14ac:dyDescent="0.3">
      <c r="A997" t="s">
        <v>1062</v>
      </c>
      <c r="D997" s="1"/>
      <c r="E997" s="2"/>
    </row>
    <row r="998" spans="1:5" x14ac:dyDescent="0.3">
      <c r="A998" t="s">
        <v>1063</v>
      </c>
      <c r="D998" s="1"/>
      <c r="E998" s="2"/>
    </row>
    <row r="999" spans="1:5" x14ac:dyDescent="0.3">
      <c r="A999" t="s">
        <v>1064</v>
      </c>
      <c r="D999" s="1"/>
      <c r="E999" s="2"/>
    </row>
    <row r="1000" spans="1:5" x14ac:dyDescent="0.3">
      <c r="A1000" t="s">
        <v>1065</v>
      </c>
      <c r="D1000" s="1"/>
      <c r="E1000" s="2"/>
    </row>
    <row r="1001" spans="1:5" x14ac:dyDescent="0.3">
      <c r="A1001" t="s">
        <v>1066</v>
      </c>
      <c r="D1001" s="1"/>
      <c r="E1001" s="2"/>
    </row>
    <row r="1002" spans="1:5" x14ac:dyDescent="0.3">
      <c r="A1002" t="s">
        <v>1067</v>
      </c>
      <c r="D1002" s="1"/>
      <c r="E1002" s="2"/>
    </row>
    <row r="1003" spans="1:5" x14ac:dyDescent="0.3">
      <c r="A1003" t="s">
        <v>1068</v>
      </c>
      <c r="D1003" s="1"/>
      <c r="E1003" s="2"/>
    </row>
    <row r="1004" spans="1:5" x14ac:dyDescent="0.3">
      <c r="A1004" t="s">
        <v>1069</v>
      </c>
      <c r="D1004" s="1"/>
      <c r="E1004" s="2"/>
    </row>
    <row r="1005" spans="1:5" x14ac:dyDescent="0.3">
      <c r="A1005" t="s">
        <v>1070</v>
      </c>
      <c r="D1005" s="1"/>
      <c r="E1005" s="2"/>
    </row>
    <row r="1006" spans="1:5" x14ac:dyDescent="0.3">
      <c r="A1006" t="s">
        <v>1071</v>
      </c>
      <c r="D1006" s="1"/>
      <c r="E1006" s="2"/>
    </row>
    <row r="1007" spans="1:5" x14ac:dyDescent="0.3">
      <c r="A1007" t="s">
        <v>1072</v>
      </c>
      <c r="D1007" s="1"/>
      <c r="E1007" s="2"/>
    </row>
    <row r="1008" spans="1:5" x14ac:dyDescent="0.3">
      <c r="A1008" t="s">
        <v>1073</v>
      </c>
      <c r="D1008" s="1"/>
      <c r="E1008" s="2"/>
    </row>
    <row r="1009" spans="1:5" x14ac:dyDescent="0.3">
      <c r="A1009" t="s">
        <v>1074</v>
      </c>
      <c r="D1009" s="1"/>
      <c r="E1009" s="2"/>
    </row>
    <row r="1010" spans="1:5" x14ac:dyDescent="0.3">
      <c r="A1010" t="s">
        <v>1075</v>
      </c>
      <c r="D1010" s="1"/>
      <c r="E1010" s="2"/>
    </row>
    <row r="1011" spans="1:5" x14ac:dyDescent="0.3">
      <c r="A1011" t="s">
        <v>1076</v>
      </c>
      <c r="D1011" s="1"/>
      <c r="E1011" s="2"/>
    </row>
    <row r="1012" spans="1:5" x14ac:dyDescent="0.3">
      <c r="A1012" t="s">
        <v>1077</v>
      </c>
      <c r="D1012" s="1"/>
      <c r="E1012" s="2"/>
    </row>
    <row r="1013" spans="1:5" x14ac:dyDescent="0.3">
      <c r="A1013" t="s">
        <v>1078</v>
      </c>
      <c r="D1013" s="1"/>
      <c r="E1013" s="2"/>
    </row>
    <row r="1014" spans="1:5" x14ac:dyDescent="0.3">
      <c r="A1014" t="s">
        <v>1079</v>
      </c>
      <c r="D1014" s="1"/>
      <c r="E1014" s="2"/>
    </row>
    <row r="1015" spans="1:5" x14ac:dyDescent="0.3">
      <c r="A1015" t="s">
        <v>1080</v>
      </c>
      <c r="D1015" s="1"/>
      <c r="E1015" s="2"/>
    </row>
    <row r="1016" spans="1:5" x14ac:dyDescent="0.3">
      <c r="A1016" t="s">
        <v>1081</v>
      </c>
      <c r="D1016" s="1"/>
      <c r="E1016" s="2"/>
    </row>
    <row r="1017" spans="1:5" x14ac:dyDescent="0.3">
      <c r="A1017" t="s">
        <v>1082</v>
      </c>
      <c r="D1017" s="1"/>
      <c r="E1017" s="2"/>
    </row>
    <row r="1018" spans="1:5" x14ac:dyDescent="0.3">
      <c r="A1018" t="s">
        <v>1083</v>
      </c>
      <c r="D1018" s="1"/>
      <c r="E1018" s="2"/>
    </row>
    <row r="1019" spans="1:5" x14ac:dyDescent="0.3">
      <c r="A1019" t="s">
        <v>1084</v>
      </c>
      <c r="D1019" s="1"/>
      <c r="E1019" s="2"/>
    </row>
    <row r="1020" spans="1:5" x14ac:dyDescent="0.3">
      <c r="A1020" t="s">
        <v>1085</v>
      </c>
      <c r="D1020" s="1"/>
      <c r="E1020" s="2"/>
    </row>
    <row r="1021" spans="1:5" x14ac:dyDescent="0.3">
      <c r="A1021" t="s">
        <v>1086</v>
      </c>
      <c r="D1021" s="1"/>
      <c r="E1021" s="2"/>
    </row>
    <row r="1022" spans="1:5" x14ac:dyDescent="0.3">
      <c r="A1022" t="s">
        <v>1087</v>
      </c>
      <c r="D1022" s="1"/>
      <c r="E1022" s="2"/>
    </row>
    <row r="1023" spans="1:5" x14ac:dyDescent="0.3">
      <c r="A1023" t="s">
        <v>1088</v>
      </c>
      <c r="D1023" s="1"/>
      <c r="E1023" s="2"/>
    </row>
    <row r="1024" spans="1:5" x14ac:dyDescent="0.3">
      <c r="A1024" t="s">
        <v>1089</v>
      </c>
      <c r="D1024" s="1"/>
      <c r="E1024" s="2"/>
    </row>
    <row r="1025" spans="1:5" x14ac:dyDescent="0.3">
      <c r="A1025" t="s">
        <v>1090</v>
      </c>
      <c r="D1025" s="1"/>
      <c r="E1025" s="2"/>
    </row>
    <row r="1026" spans="1:5" x14ac:dyDescent="0.3">
      <c r="A1026" t="s">
        <v>1091</v>
      </c>
      <c r="D1026" s="1"/>
      <c r="E1026" s="2"/>
    </row>
    <row r="1027" spans="1:5" x14ac:dyDescent="0.3">
      <c r="A1027" t="s">
        <v>1092</v>
      </c>
      <c r="D1027" s="1"/>
      <c r="E1027" s="2"/>
    </row>
    <row r="1028" spans="1:5" x14ac:dyDescent="0.3">
      <c r="A1028" t="s">
        <v>1093</v>
      </c>
      <c r="D1028" s="1"/>
      <c r="E1028" s="2"/>
    </row>
    <row r="1029" spans="1:5" x14ac:dyDescent="0.3">
      <c r="A1029" t="s">
        <v>1094</v>
      </c>
      <c r="D1029" s="1"/>
      <c r="E1029" s="2"/>
    </row>
    <row r="1030" spans="1:5" x14ac:dyDescent="0.3">
      <c r="A1030" t="s">
        <v>1095</v>
      </c>
      <c r="D1030" s="1"/>
      <c r="E1030" s="2"/>
    </row>
    <row r="1031" spans="1:5" x14ac:dyDescent="0.3">
      <c r="A1031" t="s">
        <v>1096</v>
      </c>
      <c r="D1031" s="1"/>
      <c r="E1031" s="2"/>
    </row>
    <row r="1032" spans="1:5" x14ac:dyDescent="0.3">
      <c r="A1032" t="s">
        <v>1097</v>
      </c>
      <c r="D1032" s="1"/>
      <c r="E1032" s="2"/>
    </row>
    <row r="1033" spans="1:5" x14ac:dyDescent="0.3">
      <c r="A1033" t="s">
        <v>1098</v>
      </c>
      <c r="D1033" s="1"/>
      <c r="E1033" s="2"/>
    </row>
    <row r="1034" spans="1:5" x14ac:dyDescent="0.3">
      <c r="A1034" t="s">
        <v>1099</v>
      </c>
      <c r="D1034" s="1"/>
      <c r="E1034" s="2"/>
    </row>
    <row r="1035" spans="1:5" x14ac:dyDescent="0.3">
      <c r="A1035" t="s">
        <v>1100</v>
      </c>
      <c r="D1035" s="1"/>
      <c r="E1035" s="2"/>
    </row>
    <row r="1036" spans="1:5" x14ac:dyDescent="0.3">
      <c r="A1036" t="s">
        <v>1101</v>
      </c>
      <c r="D1036" s="1"/>
      <c r="E1036" s="2"/>
    </row>
    <row r="1037" spans="1:5" x14ac:dyDescent="0.3">
      <c r="A1037" t="s">
        <v>1102</v>
      </c>
      <c r="D1037" s="1"/>
      <c r="E1037" s="2"/>
    </row>
    <row r="1038" spans="1:5" x14ac:dyDescent="0.3">
      <c r="A1038" t="s">
        <v>1103</v>
      </c>
      <c r="D1038" s="1"/>
      <c r="E1038" s="2"/>
    </row>
    <row r="1039" spans="1:5" x14ac:dyDescent="0.3">
      <c r="A1039" t="s">
        <v>1104</v>
      </c>
      <c r="D1039" s="1"/>
      <c r="E1039" s="2"/>
    </row>
    <row r="1040" spans="1:5" x14ac:dyDescent="0.3">
      <c r="A1040" t="s">
        <v>1105</v>
      </c>
      <c r="D1040" s="1"/>
      <c r="E1040" s="2"/>
    </row>
    <row r="1041" spans="1:5" x14ac:dyDescent="0.3">
      <c r="A1041" t="s">
        <v>1106</v>
      </c>
      <c r="D1041" s="1"/>
      <c r="E1041" s="2"/>
    </row>
    <row r="1042" spans="1:5" x14ac:dyDescent="0.3">
      <c r="A1042" t="s">
        <v>1107</v>
      </c>
      <c r="D1042" s="1"/>
      <c r="E1042" s="2"/>
    </row>
    <row r="1043" spans="1:5" x14ac:dyDescent="0.3">
      <c r="A1043" t="s">
        <v>1108</v>
      </c>
      <c r="D1043" s="1"/>
      <c r="E1043" s="2"/>
    </row>
    <row r="1044" spans="1:5" x14ac:dyDescent="0.3">
      <c r="A1044" t="s">
        <v>1109</v>
      </c>
      <c r="D1044" s="1"/>
      <c r="E1044" s="2"/>
    </row>
    <row r="1045" spans="1:5" x14ac:dyDescent="0.3">
      <c r="A1045" t="s">
        <v>1110</v>
      </c>
      <c r="D1045" s="1"/>
      <c r="E1045" s="2"/>
    </row>
    <row r="1046" spans="1:5" x14ac:dyDescent="0.3">
      <c r="A1046" t="s">
        <v>1111</v>
      </c>
      <c r="D1046" s="1"/>
      <c r="E1046" s="2"/>
    </row>
    <row r="1047" spans="1:5" x14ac:dyDescent="0.3">
      <c r="A1047" t="s">
        <v>1112</v>
      </c>
      <c r="D1047" s="1"/>
      <c r="E1047" s="2"/>
    </row>
    <row r="1048" spans="1:5" x14ac:dyDescent="0.3">
      <c r="A1048" t="s">
        <v>1113</v>
      </c>
      <c r="D1048" s="1"/>
      <c r="E1048" s="2"/>
    </row>
    <row r="1049" spans="1:5" x14ac:dyDescent="0.3">
      <c r="A1049" t="s">
        <v>1114</v>
      </c>
      <c r="D1049" s="1"/>
      <c r="E1049" s="2"/>
    </row>
    <row r="1050" spans="1:5" x14ac:dyDescent="0.3">
      <c r="A1050" t="s">
        <v>1115</v>
      </c>
      <c r="D1050" s="1"/>
      <c r="E1050" s="2"/>
    </row>
    <row r="1051" spans="1:5" x14ac:dyDescent="0.3">
      <c r="A1051" t="s">
        <v>1116</v>
      </c>
      <c r="D1051" s="1"/>
      <c r="E1051" s="2"/>
    </row>
    <row r="1052" spans="1:5" x14ac:dyDescent="0.3">
      <c r="A1052" t="s">
        <v>1117</v>
      </c>
      <c r="D1052" s="1"/>
      <c r="E1052" s="2"/>
    </row>
    <row r="1053" spans="1:5" x14ac:dyDescent="0.3">
      <c r="A1053" t="s">
        <v>1118</v>
      </c>
      <c r="D1053" s="1"/>
      <c r="E1053" s="2"/>
    </row>
    <row r="1054" spans="1:5" x14ac:dyDescent="0.3">
      <c r="A1054" t="s">
        <v>1119</v>
      </c>
      <c r="D1054" s="1"/>
      <c r="E1054" s="2"/>
    </row>
    <row r="1055" spans="1:5" x14ac:dyDescent="0.3">
      <c r="A1055" t="s">
        <v>1120</v>
      </c>
      <c r="D1055" s="1"/>
      <c r="E1055" s="2"/>
    </row>
    <row r="1056" spans="1:5" x14ac:dyDescent="0.3">
      <c r="A1056" t="s">
        <v>1121</v>
      </c>
      <c r="D1056" s="1"/>
      <c r="E1056" s="2"/>
    </row>
    <row r="1057" spans="1:5" x14ac:dyDescent="0.3">
      <c r="A1057" t="s">
        <v>1122</v>
      </c>
      <c r="D1057" s="1"/>
      <c r="E1057" s="2"/>
    </row>
    <row r="1058" spans="1:5" x14ac:dyDescent="0.3">
      <c r="A1058" t="s">
        <v>1123</v>
      </c>
      <c r="D1058" s="1"/>
      <c r="E1058" s="2"/>
    </row>
    <row r="1059" spans="1:5" x14ac:dyDescent="0.3">
      <c r="A1059" t="s">
        <v>1124</v>
      </c>
      <c r="D1059" s="1"/>
      <c r="E1059" s="2"/>
    </row>
    <row r="1060" spans="1:5" x14ac:dyDescent="0.3">
      <c r="A1060" t="s">
        <v>1125</v>
      </c>
      <c r="D1060" s="1"/>
      <c r="E1060" s="2"/>
    </row>
    <row r="1061" spans="1:5" x14ac:dyDescent="0.3">
      <c r="A1061" t="s">
        <v>1126</v>
      </c>
      <c r="D1061" s="1"/>
      <c r="E1061" s="2"/>
    </row>
    <row r="1062" spans="1:5" x14ac:dyDescent="0.3">
      <c r="A1062" t="s">
        <v>1127</v>
      </c>
      <c r="D1062" s="1"/>
      <c r="E1062" s="2"/>
    </row>
    <row r="1063" spans="1:5" x14ac:dyDescent="0.3">
      <c r="A1063" t="s">
        <v>1128</v>
      </c>
      <c r="D1063" s="1"/>
      <c r="E1063" s="2"/>
    </row>
    <row r="1064" spans="1:5" x14ac:dyDescent="0.3">
      <c r="A1064" t="s">
        <v>1129</v>
      </c>
      <c r="D1064" s="1"/>
      <c r="E1064" s="2"/>
    </row>
    <row r="1065" spans="1:5" x14ac:dyDescent="0.3">
      <c r="A1065" t="s">
        <v>1130</v>
      </c>
      <c r="D1065" s="1"/>
      <c r="E1065" s="2"/>
    </row>
    <row r="1066" spans="1:5" x14ac:dyDescent="0.3">
      <c r="A1066" t="s">
        <v>1131</v>
      </c>
      <c r="D1066" s="1"/>
      <c r="E1066" s="2"/>
    </row>
    <row r="1067" spans="1:5" x14ac:dyDescent="0.3">
      <c r="A1067" t="s">
        <v>1132</v>
      </c>
      <c r="D1067" s="1"/>
      <c r="E1067" s="2"/>
    </row>
    <row r="1068" spans="1:5" x14ac:dyDescent="0.3">
      <c r="A1068" t="s">
        <v>1133</v>
      </c>
      <c r="D1068" s="1"/>
      <c r="E1068" s="2"/>
    </row>
    <row r="1069" spans="1:5" x14ac:dyDescent="0.3">
      <c r="A1069" t="s">
        <v>1134</v>
      </c>
      <c r="D1069" s="1"/>
      <c r="E1069" s="2"/>
    </row>
    <row r="1070" spans="1:5" x14ac:dyDescent="0.3">
      <c r="A1070" t="s">
        <v>1135</v>
      </c>
      <c r="D1070" s="1"/>
      <c r="E1070" s="2"/>
    </row>
    <row r="1071" spans="1:5" x14ac:dyDescent="0.3">
      <c r="A1071" t="s">
        <v>1136</v>
      </c>
      <c r="D1071" s="1"/>
      <c r="E1071" s="2"/>
    </row>
    <row r="1072" spans="1:5" x14ac:dyDescent="0.3">
      <c r="A1072" t="s">
        <v>1137</v>
      </c>
      <c r="D1072" s="1"/>
      <c r="E1072" s="2"/>
    </row>
    <row r="1073" spans="1:5" x14ac:dyDescent="0.3">
      <c r="A1073" t="s">
        <v>1138</v>
      </c>
      <c r="D1073" s="1"/>
      <c r="E1073" s="2"/>
    </row>
    <row r="1074" spans="1:5" x14ac:dyDescent="0.3">
      <c r="A1074" t="s">
        <v>1139</v>
      </c>
      <c r="D1074" s="1"/>
      <c r="E1074" s="2"/>
    </row>
    <row r="1075" spans="1:5" x14ac:dyDescent="0.3">
      <c r="A1075" t="s">
        <v>1140</v>
      </c>
      <c r="D1075" s="1"/>
      <c r="E1075" s="2"/>
    </row>
    <row r="1076" spans="1:5" x14ac:dyDescent="0.3">
      <c r="A1076" t="s">
        <v>1141</v>
      </c>
      <c r="D1076" s="1"/>
      <c r="E1076" s="2"/>
    </row>
    <row r="1077" spans="1:5" x14ac:dyDescent="0.3">
      <c r="A1077" t="s">
        <v>1142</v>
      </c>
      <c r="D1077" s="1"/>
      <c r="E1077" s="2"/>
    </row>
    <row r="1078" spans="1:5" x14ac:dyDescent="0.3">
      <c r="A1078" t="s">
        <v>1143</v>
      </c>
      <c r="D1078" s="1"/>
      <c r="E1078" s="2"/>
    </row>
    <row r="1079" spans="1:5" x14ac:dyDescent="0.3">
      <c r="A1079" t="s">
        <v>1144</v>
      </c>
      <c r="D1079" s="1"/>
      <c r="E1079" s="2"/>
    </row>
    <row r="1080" spans="1:5" x14ac:dyDescent="0.3">
      <c r="A1080" t="s">
        <v>1145</v>
      </c>
      <c r="D1080" s="1"/>
      <c r="E1080" s="2"/>
    </row>
    <row r="1081" spans="1:5" x14ac:dyDescent="0.3">
      <c r="A1081" t="s">
        <v>1146</v>
      </c>
      <c r="D1081" s="1"/>
      <c r="E1081" s="2"/>
    </row>
    <row r="1082" spans="1:5" x14ac:dyDescent="0.3">
      <c r="A1082" t="s">
        <v>1147</v>
      </c>
      <c r="D1082" s="1"/>
      <c r="E1082" s="2"/>
    </row>
    <row r="1083" spans="1:5" x14ac:dyDescent="0.3">
      <c r="A1083" t="s">
        <v>1148</v>
      </c>
      <c r="D1083" s="1"/>
      <c r="E1083" s="2"/>
    </row>
    <row r="1084" spans="1:5" x14ac:dyDescent="0.3">
      <c r="A1084" t="s">
        <v>1149</v>
      </c>
      <c r="D1084" s="1"/>
      <c r="E1084" s="2"/>
    </row>
    <row r="1085" spans="1:5" x14ac:dyDescent="0.3">
      <c r="A1085" t="s">
        <v>1150</v>
      </c>
      <c r="D1085" s="1"/>
      <c r="E1085" s="2"/>
    </row>
    <row r="1086" spans="1:5" x14ac:dyDescent="0.3">
      <c r="A1086" t="s">
        <v>1151</v>
      </c>
      <c r="D1086" s="1"/>
      <c r="E1086" s="2"/>
    </row>
    <row r="1087" spans="1:5" x14ac:dyDescent="0.3">
      <c r="A1087" t="s">
        <v>1152</v>
      </c>
      <c r="D1087" s="1"/>
      <c r="E1087" s="2"/>
    </row>
    <row r="1088" spans="1:5" x14ac:dyDescent="0.3">
      <c r="A1088" t="s">
        <v>1153</v>
      </c>
      <c r="D1088" s="1"/>
      <c r="E1088" s="2"/>
    </row>
    <row r="1089" spans="1:5" x14ac:dyDescent="0.3">
      <c r="A1089" t="s">
        <v>1154</v>
      </c>
      <c r="D1089" s="1"/>
      <c r="E1089" s="2"/>
    </row>
    <row r="1090" spans="1:5" x14ac:dyDescent="0.3">
      <c r="A1090" t="s">
        <v>1155</v>
      </c>
      <c r="D1090" s="1"/>
      <c r="E1090" s="2"/>
    </row>
    <row r="1091" spans="1:5" x14ac:dyDescent="0.3">
      <c r="A1091" t="s">
        <v>1156</v>
      </c>
      <c r="D1091" s="1"/>
      <c r="E1091" s="2"/>
    </row>
    <row r="1092" spans="1:5" x14ac:dyDescent="0.3">
      <c r="A1092" t="s">
        <v>1157</v>
      </c>
      <c r="D1092" s="1"/>
      <c r="E1092" s="2"/>
    </row>
    <row r="1093" spans="1:5" x14ac:dyDescent="0.3">
      <c r="A1093" t="s">
        <v>1158</v>
      </c>
      <c r="D1093" s="1"/>
      <c r="E1093" s="2"/>
    </row>
    <row r="1094" spans="1:5" x14ac:dyDescent="0.3">
      <c r="A1094" t="s">
        <v>1159</v>
      </c>
      <c r="D1094" s="1"/>
      <c r="E1094" s="2"/>
    </row>
    <row r="1095" spans="1:5" x14ac:dyDescent="0.3">
      <c r="A1095" t="s">
        <v>1160</v>
      </c>
      <c r="D1095" s="1"/>
      <c r="E1095" s="2"/>
    </row>
    <row r="1096" spans="1:5" x14ac:dyDescent="0.3">
      <c r="A1096" t="s">
        <v>1161</v>
      </c>
      <c r="D1096" s="1"/>
      <c r="E1096" s="2"/>
    </row>
    <row r="1097" spans="1:5" x14ac:dyDescent="0.3">
      <c r="A1097" t="s">
        <v>1162</v>
      </c>
      <c r="D1097" s="1"/>
      <c r="E1097" s="2"/>
    </row>
    <row r="1098" spans="1:5" x14ac:dyDescent="0.3">
      <c r="A1098" t="s">
        <v>1163</v>
      </c>
      <c r="D1098" s="1"/>
      <c r="E1098" s="2"/>
    </row>
    <row r="1099" spans="1:5" x14ac:dyDescent="0.3">
      <c r="A1099" t="s">
        <v>1164</v>
      </c>
      <c r="D1099" s="1"/>
      <c r="E1099" s="2"/>
    </row>
    <row r="1100" spans="1:5" x14ac:dyDescent="0.3">
      <c r="A1100" t="s">
        <v>1165</v>
      </c>
      <c r="D1100" s="1"/>
      <c r="E1100" s="2"/>
    </row>
    <row r="1101" spans="1:5" x14ac:dyDescent="0.3">
      <c r="A1101" t="s">
        <v>1166</v>
      </c>
      <c r="D1101" s="1"/>
      <c r="E1101" s="2"/>
    </row>
    <row r="1102" spans="1:5" x14ac:dyDescent="0.3">
      <c r="A1102" t="s">
        <v>1167</v>
      </c>
      <c r="D1102" s="1"/>
      <c r="E1102" s="2"/>
    </row>
    <row r="1103" spans="1:5" x14ac:dyDescent="0.3">
      <c r="A1103" t="s">
        <v>1168</v>
      </c>
      <c r="D1103" s="1"/>
      <c r="E1103" s="2"/>
    </row>
    <row r="1104" spans="1:5" x14ac:dyDescent="0.3">
      <c r="A1104" t="s">
        <v>1169</v>
      </c>
      <c r="D1104" s="1"/>
      <c r="E1104" s="2"/>
    </row>
    <row r="1105" spans="1:5" x14ac:dyDescent="0.3">
      <c r="A1105" t="s">
        <v>1170</v>
      </c>
      <c r="D1105" s="1"/>
      <c r="E1105" s="2"/>
    </row>
    <row r="1106" spans="1:5" x14ac:dyDescent="0.3">
      <c r="A1106" t="s">
        <v>1171</v>
      </c>
      <c r="D1106" s="1"/>
      <c r="E1106" s="2"/>
    </row>
    <row r="1107" spans="1:5" x14ac:dyDescent="0.3">
      <c r="A1107" t="s">
        <v>1172</v>
      </c>
      <c r="D1107" s="1"/>
      <c r="E1107" s="2"/>
    </row>
    <row r="1108" spans="1:5" x14ac:dyDescent="0.3">
      <c r="A1108" t="s">
        <v>1173</v>
      </c>
      <c r="D1108" s="1"/>
      <c r="E1108" s="2"/>
    </row>
    <row r="1109" spans="1:5" x14ac:dyDescent="0.3">
      <c r="A1109" t="s">
        <v>1174</v>
      </c>
      <c r="D1109" s="1"/>
      <c r="E1109" s="2"/>
    </row>
    <row r="1110" spans="1:5" x14ac:dyDescent="0.3">
      <c r="A1110" t="s">
        <v>1175</v>
      </c>
      <c r="D1110" s="1"/>
      <c r="E1110" s="2"/>
    </row>
    <row r="1111" spans="1:5" x14ac:dyDescent="0.3">
      <c r="A1111" t="s">
        <v>1176</v>
      </c>
      <c r="D1111" s="1"/>
      <c r="E1111" s="2"/>
    </row>
    <row r="1112" spans="1:5" x14ac:dyDescent="0.3">
      <c r="A1112" t="s">
        <v>1177</v>
      </c>
      <c r="D1112" s="1"/>
      <c r="E1112" s="2"/>
    </row>
    <row r="1113" spans="1:5" x14ac:dyDescent="0.3">
      <c r="A1113" t="s">
        <v>1178</v>
      </c>
      <c r="D1113" s="1"/>
      <c r="E1113" s="2"/>
    </row>
    <row r="1114" spans="1:5" x14ac:dyDescent="0.3">
      <c r="A1114" t="s">
        <v>1179</v>
      </c>
      <c r="D1114" s="1"/>
      <c r="E1114" s="2"/>
    </row>
    <row r="1115" spans="1:5" x14ac:dyDescent="0.3">
      <c r="A1115" t="s">
        <v>1180</v>
      </c>
      <c r="D1115" s="1"/>
      <c r="E1115" s="2"/>
    </row>
    <row r="1116" spans="1:5" x14ac:dyDescent="0.3">
      <c r="A1116" t="s">
        <v>1181</v>
      </c>
      <c r="D1116" s="1"/>
      <c r="E1116" s="2"/>
    </row>
    <row r="1117" spans="1:5" x14ac:dyDescent="0.3">
      <c r="A1117" t="s">
        <v>1182</v>
      </c>
      <c r="D1117" s="1"/>
      <c r="E1117" s="2"/>
    </row>
    <row r="1118" spans="1:5" x14ac:dyDescent="0.3">
      <c r="A1118" t="s">
        <v>1183</v>
      </c>
      <c r="D1118" s="1"/>
      <c r="E1118" s="2"/>
    </row>
    <row r="1119" spans="1:5" x14ac:dyDescent="0.3">
      <c r="A1119" t="s">
        <v>1184</v>
      </c>
      <c r="D1119" s="1"/>
      <c r="E1119" s="2"/>
    </row>
    <row r="1120" spans="1:5" x14ac:dyDescent="0.3">
      <c r="A1120" t="s">
        <v>1185</v>
      </c>
      <c r="D1120" s="1"/>
      <c r="E1120" s="2"/>
    </row>
    <row r="1121" spans="1:5" x14ac:dyDescent="0.3">
      <c r="A1121" t="s">
        <v>1186</v>
      </c>
      <c r="D1121" s="1"/>
      <c r="E1121" s="2"/>
    </row>
    <row r="1122" spans="1:5" x14ac:dyDescent="0.3">
      <c r="A1122" t="s">
        <v>1187</v>
      </c>
      <c r="D1122" s="1"/>
      <c r="E1122" s="2"/>
    </row>
    <row r="1123" spans="1:5" x14ac:dyDescent="0.3">
      <c r="A1123" t="s">
        <v>1188</v>
      </c>
      <c r="D1123" s="1"/>
      <c r="E1123" s="2"/>
    </row>
    <row r="1124" spans="1:5" x14ac:dyDescent="0.3">
      <c r="A1124" t="s">
        <v>1189</v>
      </c>
      <c r="D1124" s="1"/>
      <c r="E1124" s="2"/>
    </row>
    <row r="1125" spans="1:5" x14ac:dyDescent="0.3">
      <c r="A1125" t="s">
        <v>1190</v>
      </c>
      <c r="D1125" s="1"/>
      <c r="E1125" s="2"/>
    </row>
    <row r="1126" spans="1:5" x14ac:dyDescent="0.3">
      <c r="A1126" t="s">
        <v>1191</v>
      </c>
      <c r="D1126" s="1"/>
      <c r="E1126" s="2"/>
    </row>
    <row r="1127" spans="1:5" x14ac:dyDescent="0.3">
      <c r="A1127" t="s">
        <v>1192</v>
      </c>
      <c r="D1127" s="1"/>
      <c r="E1127" s="2"/>
    </row>
    <row r="1128" spans="1:5" x14ac:dyDescent="0.3">
      <c r="A1128" t="s">
        <v>1193</v>
      </c>
      <c r="D1128" s="1"/>
      <c r="E1128" s="2"/>
    </row>
    <row r="1129" spans="1:5" x14ac:dyDescent="0.3">
      <c r="A1129" t="s">
        <v>1194</v>
      </c>
      <c r="D1129" s="1"/>
      <c r="E1129" s="2"/>
    </row>
    <row r="1130" spans="1:5" x14ac:dyDescent="0.3">
      <c r="A1130" t="s">
        <v>1195</v>
      </c>
      <c r="D1130" s="1"/>
      <c r="E1130" s="2"/>
    </row>
    <row r="1131" spans="1:5" x14ac:dyDescent="0.3">
      <c r="A1131" t="s">
        <v>1196</v>
      </c>
      <c r="D1131" s="1"/>
      <c r="E1131" s="2"/>
    </row>
    <row r="1132" spans="1:5" x14ac:dyDescent="0.3">
      <c r="A1132" t="s">
        <v>1197</v>
      </c>
      <c r="D1132" s="1"/>
      <c r="E1132" s="2"/>
    </row>
    <row r="1133" spans="1:5" x14ac:dyDescent="0.3">
      <c r="A1133" t="s">
        <v>1198</v>
      </c>
      <c r="D1133" s="1"/>
      <c r="E1133" s="2"/>
    </row>
    <row r="1134" spans="1:5" x14ac:dyDescent="0.3">
      <c r="A1134" t="s">
        <v>1199</v>
      </c>
      <c r="D1134" s="1"/>
      <c r="E1134" s="2"/>
    </row>
    <row r="1135" spans="1:5" x14ac:dyDescent="0.3">
      <c r="A1135" t="s">
        <v>1200</v>
      </c>
      <c r="D1135" s="1"/>
      <c r="E1135" s="2"/>
    </row>
    <row r="1136" spans="1:5" x14ac:dyDescent="0.3">
      <c r="A1136" t="s">
        <v>1201</v>
      </c>
      <c r="D1136" s="1"/>
      <c r="E1136" s="2"/>
    </row>
    <row r="1137" spans="1:5" x14ac:dyDescent="0.3">
      <c r="A1137" t="s">
        <v>1202</v>
      </c>
      <c r="D1137" s="1"/>
      <c r="E1137" s="2"/>
    </row>
    <row r="1138" spans="1:5" x14ac:dyDescent="0.3">
      <c r="A1138" t="s">
        <v>1203</v>
      </c>
      <c r="D1138" s="1"/>
      <c r="E1138" s="2"/>
    </row>
    <row r="1139" spans="1:5" x14ac:dyDescent="0.3">
      <c r="A1139" t="s">
        <v>1204</v>
      </c>
      <c r="D1139" s="1"/>
      <c r="E1139" s="2"/>
    </row>
    <row r="1140" spans="1:5" x14ac:dyDescent="0.3">
      <c r="A1140" t="s">
        <v>1205</v>
      </c>
      <c r="D1140" s="1"/>
      <c r="E1140" s="2"/>
    </row>
    <row r="1141" spans="1:5" x14ac:dyDescent="0.3">
      <c r="A1141" t="s">
        <v>1206</v>
      </c>
      <c r="D1141" s="1"/>
      <c r="E1141" s="2"/>
    </row>
    <row r="1142" spans="1:5" x14ac:dyDescent="0.3">
      <c r="A1142" t="s">
        <v>1207</v>
      </c>
      <c r="D1142" s="1"/>
      <c r="E1142" s="2"/>
    </row>
    <row r="1143" spans="1:5" x14ac:dyDescent="0.3">
      <c r="A1143" t="s">
        <v>1208</v>
      </c>
      <c r="D1143" s="1"/>
      <c r="E1143" s="2"/>
    </row>
    <row r="1144" spans="1:5" x14ac:dyDescent="0.3">
      <c r="A1144" t="s">
        <v>1209</v>
      </c>
      <c r="D1144" s="1"/>
      <c r="E1144" s="2"/>
    </row>
    <row r="1145" spans="1:5" x14ac:dyDescent="0.3">
      <c r="A1145" t="s">
        <v>1210</v>
      </c>
      <c r="D1145" s="1"/>
      <c r="E1145" s="2"/>
    </row>
    <row r="1146" spans="1:5" x14ac:dyDescent="0.3">
      <c r="A1146" t="s">
        <v>1211</v>
      </c>
      <c r="D1146" s="1"/>
      <c r="E1146" s="2"/>
    </row>
    <row r="1147" spans="1:5" x14ac:dyDescent="0.3">
      <c r="A1147" t="s">
        <v>1212</v>
      </c>
      <c r="D1147" s="1"/>
      <c r="E1147" s="2"/>
    </row>
    <row r="1148" spans="1:5" x14ac:dyDescent="0.3">
      <c r="A1148" t="s">
        <v>1213</v>
      </c>
      <c r="D1148" s="1"/>
      <c r="E1148" s="2"/>
    </row>
    <row r="1149" spans="1:5" x14ac:dyDescent="0.3">
      <c r="A1149" t="s">
        <v>1214</v>
      </c>
      <c r="D1149" s="1"/>
      <c r="E1149" s="2"/>
    </row>
    <row r="1150" spans="1:5" x14ac:dyDescent="0.3">
      <c r="A1150" t="s">
        <v>1215</v>
      </c>
      <c r="D1150" s="1"/>
      <c r="E1150" s="2"/>
    </row>
    <row r="1151" spans="1:5" x14ac:dyDescent="0.3">
      <c r="A1151" t="s">
        <v>1216</v>
      </c>
      <c r="D1151" s="1"/>
      <c r="E1151" s="2"/>
    </row>
    <row r="1152" spans="1:5" x14ac:dyDescent="0.3">
      <c r="A1152" t="s">
        <v>1217</v>
      </c>
      <c r="D1152" s="1"/>
      <c r="E1152" s="2"/>
    </row>
    <row r="1153" spans="1:5" x14ac:dyDescent="0.3">
      <c r="A1153" t="s">
        <v>1218</v>
      </c>
      <c r="D1153" s="1"/>
      <c r="E1153" s="2"/>
    </row>
    <row r="1154" spans="1:5" x14ac:dyDescent="0.3">
      <c r="A1154" t="s">
        <v>1219</v>
      </c>
      <c r="D1154" s="1"/>
      <c r="E1154" s="2"/>
    </row>
    <row r="1155" spans="1:5" x14ac:dyDescent="0.3">
      <c r="A1155" t="s">
        <v>1220</v>
      </c>
      <c r="D1155" s="1"/>
      <c r="E1155" s="2"/>
    </row>
    <row r="1156" spans="1:5" x14ac:dyDescent="0.3">
      <c r="A1156" t="s">
        <v>1221</v>
      </c>
      <c r="D1156" s="1"/>
      <c r="E1156" s="2"/>
    </row>
    <row r="1157" spans="1:5" x14ac:dyDescent="0.3">
      <c r="A1157" t="s">
        <v>1222</v>
      </c>
      <c r="D1157" s="1"/>
      <c r="E1157" s="2"/>
    </row>
    <row r="1158" spans="1:5" x14ac:dyDescent="0.3">
      <c r="A1158" t="s">
        <v>1223</v>
      </c>
      <c r="D1158" s="1"/>
      <c r="E1158" s="2"/>
    </row>
    <row r="1159" spans="1:5" x14ac:dyDescent="0.3">
      <c r="A1159" t="s">
        <v>1224</v>
      </c>
      <c r="D1159" s="1"/>
      <c r="E1159" s="2"/>
    </row>
    <row r="1160" spans="1:5" x14ac:dyDescent="0.3">
      <c r="A1160" t="s">
        <v>1225</v>
      </c>
      <c r="D1160" s="1"/>
      <c r="E1160" s="2"/>
    </row>
    <row r="1161" spans="1:5" x14ac:dyDescent="0.3">
      <c r="A1161" t="s">
        <v>1226</v>
      </c>
      <c r="D1161" s="1"/>
      <c r="E1161" s="2"/>
    </row>
    <row r="1162" spans="1:5" x14ac:dyDescent="0.3">
      <c r="A1162" t="s">
        <v>1227</v>
      </c>
      <c r="D1162" s="1"/>
      <c r="E1162" s="2"/>
    </row>
    <row r="1163" spans="1:5" x14ac:dyDescent="0.3">
      <c r="A1163" t="s">
        <v>1228</v>
      </c>
      <c r="D1163" s="1"/>
      <c r="E1163" s="2"/>
    </row>
    <row r="1164" spans="1:5" x14ac:dyDescent="0.3">
      <c r="A1164" t="s">
        <v>1229</v>
      </c>
      <c r="D1164" s="1"/>
      <c r="E1164" s="2"/>
    </row>
    <row r="1165" spans="1:5" x14ac:dyDescent="0.3">
      <c r="A1165" t="s">
        <v>1230</v>
      </c>
      <c r="D1165" s="1"/>
      <c r="E1165" s="2"/>
    </row>
    <row r="1166" spans="1:5" x14ac:dyDescent="0.3">
      <c r="A1166" t="s">
        <v>1231</v>
      </c>
      <c r="D1166" s="1"/>
      <c r="E1166" s="2"/>
    </row>
    <row r="1167" spans="1:5" x14ac:dyDescent="0.3">
      <c r="A1167" t="s">
        <v>1232</v>
      </c>
      <c r="D1167" s="1"/>
      <c r="E1167" s="2"/>
    </row>
    <row r="1168" spans="1:5" x14ac:dyDescent="0.3">
      <c r="A1168" t="s">
        <v>1233</v>
      </c>
      <c r="D1168" s="1"/>
      <c r="E1168" s="2"/>
    </row>
    <row r="1169" spans="1:5" x14ac:dyDescent="0.3">
      <c r="A1169" t="s">
        <v>1234</v>
      </c>
      <c r="D1169" s="1"/>
      <c r="E1169" s="2"/>
    </row>
    <row r="1170" spans="1:5" x14ac:dyDescent="0.3">
      <c r="A1170" t="s">
        <v>1235</v>
      </c>
      <c r="D1170" s="1"/>
      <c r="E1170" s="2"/>
    </row>
    <row r="1171" spans="1:5" x14ac:dyDescent="0.3">
      <c r="A1171" t="s">
        <v>1236</v>
      </c>
      <c r="D1171" s="1"/>
      <c r="E1171" s="2"/>
    </row>
    <row r="1172" spans="1:5" x14ac:dyDescent="0.3">
      <c r="A1172" t="s">
        <v>1237</v>
      </c>
      <c r="D1172" s="1"/>
      <c r="E1172" s="2"/>
    </row>
    <row r="1173" spans="1:5" x14ac:dyDescent="0.3">
      <c r="A1173" t="s">
        <v>1238</v>
      </c>
      <c r="D1173" s="1"/>
      <c r="E1173" s="2"/>
    </row>
    <row r="1174" spans="1:5" x14ac:dyDescent="0.3">
      <c r="A1174" t="s">
        <v>1239</v>
      </c>
      <c r="D1174" s="1"/>
      <c r="E1174" s="2"/>
    </row>
    <row r="1175" spans="1:5" x14ac:dyDescent="0.3">
      <c r="A1175" t="s">
        <v>1240</v>
      </c>
      <c r="D1175" s="1"/>
      <c r="E1175" s="2"/>
    </row>
    <row r="1176" spans="1:5" x14ac:dyDescent="0.3">
      <c r="A1176" t="s">
        <v>1241</v>
      </c>
      <c r="D1176" s="1"/>
      <c r="E1176" s="2"/>
    </row>
    <row r="1177" spans="1:5" x14ac:dyDescent="0.3">
      <c r="A1177" t="s">
        <v>1242</v>
      </c>
      <c r="D1177" s="1"/>
      <c r="E1177" s="2"/>
    </row>
    <row r="1178" spans="1:5" x14ac:dyDescent="0.3">
      <c r="A1178" t="s">
        <v>1243</v>
      </c>
      <c r="D1178" s="1"/>
      <c r="E1178" s="2"/>
    </row>
    <row r="1179" spans="1:5" x14ac:dyDescent="0.3">
      <c r="A1179" t="s">
        <v>1244</v>
      </c>
      <c r="D1179" s="1"/>
      <c r="E1179" s="2"/>
    </row>
    <row r="1180" spans="1:5" x14ac:dyDescent="0.3">
      <c r="A1180" t="s">
        <v>1245</v>
      </c>
      <c r="D1180" s="1"/>
      <c r="E1180" s="2"/>
    </row>
    <row r="1181" spans="1:5" x14ac:dyDescent="0.3">
      <c r="A1181" t="s">
        <v>1246</v>
      </c>
      <c r="D1181" s="1"/>
      <c r="E1181" s="2"/>
    </row>
    <row r="1182" spans="1:5" x14ac:dyDescent="0.3">
      <c r="A1182" t="s">
        <v>1247</v>
      </c>
      <c r="D1182" s="1"/>
      <c r="E1182" s="2"/>
    </row>
    <row r="1183" spans="1:5" x14ac:dyDescent="0.3">
      <c r="A1183" t="s">
        <v>1248</v>
      </c>
      <c r="D1183" s="1"/>
      <c r="E1183" s="2"/>
    </row>
    <row r="1184" spans="1:5" x14ac:dyDescent="0.3">
      <c r="A1184" t="s">
        <v>1249</v>
      </c>
      <c r="D1184" s="1"/>
      <c r="E1184" s="2"/>
    </row>
    <row r="1185" spans="1:5" x14ac:dyDescent="0.3">
      <c r="A1185" t="s">
        <v>1250</v>
      </c>
      <c r="D1185" s="1"/>
      <c r="E1185" s="2"/>
    </row>
    <row r="1186" spans="1:5" x14ac:dyDescent="0.3">
      <c r="A1186" t="s">
        <v>1251</v>
      </c>
      <c r="D1186" s="1"/>
      <c r="E1186" s="2"/>
    </row>
    <row r="1187" spans="1:5" x14ac:dyDescent="0.3">
      <c r="A1187" t="s">
        <v>1252</v>
      </c>
      <c r="D1187" s="1"/>
      <c r="E1187" s="2"/>
    </row>
    <row r="1188" spans="1:5" x14ac:dyDescent="0.3">
      <c r="A1188" t="s">
        <v>1253</v>
      </c>
      <c r="D1188" s="1"/>
      <c r="E1188" s="2"/>
    </row>
    <row r="1189" spans="1:5" x14ac:dyDescent="0.3">
      <c r="A1189" t="s">
        <v>1254</v>
      </c>
      <c r="D1189" s="1"/>
      <c r="E1189" s="2"/>
    </row>
    <row r="1190" spans="1:5" x14ac:dyDescent="0.3">
      <c r="A1190" t="s">
        <v>1255</v>
      </c>
      <c r="D1190" s="1"/>
      <c r="E1190" s="2"/>
    </row>
    <row r="1191" spans="1:5" x14ac:dyDescent="0.3">
      <c r="A1191" t="s">
        <v>1256</v>
      </c>
      <c r="D1191" s="1"/>
      <c r="E1191" s="2"/>
    </row>
    <row r="1192" spans="1:5" x14ac:dyDescent="0.3">
      <c r="A1192" t="s">
        <v>1257</v>
      </c>
      <c r="D1192" s="1"/>
      <c r="E1192" s="2"/>
    </row>
    <row r="1193" spans="1:5" x14ac:dyDescent="0.3">
      <c r="A1193" t="s">
        <v>1258</v>
      </c>
      <c r="D1193" s="1"/>
      <c r="E1193" s="2"/>
    </row>
    <row r="1194" spans="1:5" x14ac:dyDescent="0.3">
      <c r="A1194" t="s">
        <v>1259</v>
      </c>
      <c r="D1194" s="1"/>
      <c r="E1194" s="2"/>
    </row>
    <row r="1195" spans="1:5" x14ac:dyDescent="0.3">
      <c r="A1195" t="s">
        <v>1260</v>
      </c>
      <c r="D1195" s="1"/>
      <c r="E1195" s="2"/>
    </row>
    <row r="1196" spans="1:5" x14ac:dyDescent="0.3">
      <c r="A1196" t="s">
        <v>1261</v>
      </c>
      <c r="D1196" s="1"/>
      <c r="E1196" s="2"/>
    </row>
    <row r="1197" spans="1:5" x14ac:dyDescent="0.3">
      <c r="A1197" t="s">
        <v>1262</v>
      </c>
      <c r="D1197" s="1"/>
      <c r="E1197" s="2"/>
    </row>
    <row r="1198" spans="1:5" x14ac:dyDescent="0.3">
      <c r="A1198" t="s">
        <v>1263</v>
      </c>
      <c r="D1198" s="1"/>
      <c r="E1198" s="2"/>
    </row>
    <row r="1199" spans="1:5" x14ac:dyDescent="0.3">
      <c r="A1199" t="s">
        <v>1264</v>
      </c>
      <c r="D1199" s="1"/>
      <c r="E1199" s="2"/>
    </row>
    <row r="1200" spans="1:5" x14ac:dyDescent="0.3">
      <c r="A1200" t="s">
        <v>1265</v>
      </c>
      <c r="D1200" s="1"/>
      <c r="E1200" s="2"/>
    </row>
    <row r="1201" spans="1:5" x14ac:dyDescent="0.3">
      <c r="A1201" t="s">
        <v>1266</v>
      </c>
      <c r="D1201" s="1"/>
      <c r="E1201" s="2"/>
    </row>
    <row r="1202" spans="1:5" x14ac:dyDescent="0.3">
      <c r="A1202" t="s">
        <v>1267</v>
      </c>
      <c r="D1202" s="1"/>
      <c r="E1202" s="2"/>
    </row>
    <row r="1203" spans="1:5" x14ac:dyDescent="0.3">
      <c r="A1203" t="s">
        <v>1268</v>
      </c>
      <c r="D1203" s="1"/>
      <c r="E1203" s="2"/>
    </row>
    <row r="1204" spans="1:5" x14ac:dyDescent="0.3">
      <c r="A1204" t="s">
        <v>1269</v>
      </c>
      <c r="D1204" s="1"/>
      <c r="E1204" s="2"/>
    </row>
    <row r="1205" spans="1:5" x14ac:dyDescent="0.3">
      <c r="A1205" t="s">
        <v>1270</v>
      </c>
      <c r="D1205" s="1"/>
      <c r="E1205" s="2"/>
    </row>
    <row r="1206" spans="1:5" x14ac:dyDescent="0.3">
      <c r="A1206" t="s">
        <v>1271</v>
      </c>
      <c r="D1206" s="1"/>
      <c r="E1206" s="2"/>
    </row>
    <row r="1207" spans="1:5" x14ac:dyDescent="0.3">
      <c r="A1207" t="s">
        <v>1272</v>
      </c>
      <c r="D1207" s="1"/>
      <c r="E1207" s="2"/>
    </row>
    <row r="1208" spans="1:5" x14ac:dyDescent="0.3">
      <c r="A1208" t="s">
        <v>1273</v>
      </c>
      <c r="D1208" s="1"/>
      <c r="E1208" s="2"/>
    </row>
    <row r="1209" spans="1:5" x14ac:dyDescent="0.3">
      <c r="A1209" t="s">
        <v>1274</v>
      </c>
      <c r="D1209" s="1"/>
      <c r="E1209" s="2"/>
    </row>
    <row r="1210" spans="1:5" x14ac:dyDescent="0.3">
      <c r="A1210" t="s">
        <v>1275</v>
      </c>
      <c r="D1210" s="1"/>
      <c r="E1210" s="2"/>
    </row>
    <row r="1211" spans="1:5" x14ac:dyDescent="0.3">
      <c r="A1211" t="s">
        <v>1276</v>
      </c>
      <c r="D1211" s="1"/>
      <c r="E1211" s="2"/>
    </row>
    <row r="1212" spans="1:5" x14ac:dyDescent="0.3">
      <c r="A1212" t="s">
        <v>1277</v>
      </c>
      <c r="D1212" s="1"/>
      <c r="E1212" s="2"/>
    </row>
    <row r="1213" spans="1:5" x14ac:dyDescent="0.3">
      <c r="A1213" t="s">
        <v>1278</v>
      </c>
      <c r="D1213" s="1"/>
      <c r="E1213" s="2"/>
    </row>
    <row r="1214" spans="1:5" x14ac:dyDescent="0.3">
      <c r="A1214" t="s">
        <v>1279</v>
      </c>
      <c r="D1214" s="1"/>
      <c r="E1214" s="2"/>
    </row>
    <row r="1215" spans="1:5" x14ac:dyDescent="0.3">
      <c r="A1215" t="s">
        <v>1280</v>
      </c>
      <c r="D1215" s="1"/>
      <c r="E1215" s="2"/>
    </row>
    <row r="1216" spans="1:5" x14ac:dyDescent="0.3">
      <c r="A1216" t="s">
        <v>1281</v>
      </c>
      <c r="D1216" s="1"/>
      <c r="E1216" s="2"/>
    </row>
    <row r="1217" spans="1:5" x14ac:dyDescent="0.3">
      <c r="A1217" t="s">
        <v>1282</v>
      </c>
      <c r="D1217" s="1"/>
      <c r="E1217" s="2"/>
    </row>
    <row r="1218" spans="1:5" x14ac:dyDescent="0.3">
      <c r="A1218" t="s">
        <v>1283</v>
      </c>
      <c r="D1218" s="1"/>
      <c r="E1218" s="2"/>
    </row>
    <row r="1219" spans="1:5" x14ac:dyDescent="0.3">
      <c r="A1219" t="s">
        <v>1284</v>
      </c>
      <c r="D1219" s="1"/>
      <c r="E1219" s="2"/>
    </row>
    <row r="1220" spans="1:5" x14ac:dyDescent="0.3">
      <c r="A1220" t="s">
        <v>1285</v>
      </c>
      <c r="D1220" s="1"/>
      <c r="E1220" s="2"/>
    </row>
    <row r="1221" spans="1:5" x14ac:dyDescent="0.3">
      <c r="A1221" t="s">
        <v>1286</v>
      </c>
      <c r="D1221" s="1"/>
      <c r="E1221" s="2"/>
    </row>
    <row r="1222" spans="1:5" x14ac:dyDescent="0.3">
      <c r="A1222" t="s">
        <v>1287</v>
      </c>
      <c r="D1222" s="1"/>
      <c r="E1222" s="2"/>
    </row>
    <row r="1223" spans="1:5" x14ac:dyDescent="0.3">
      <c r="A1223" t="s">
        <v>1288</v>
      </c>
      <c r="D1223" s="1"/>
      <c r="E1223" s="2"/>
    </row>
    <row r="1224" spans="1:5" x14ac:dyDescent="0.3">
      <c r="A1224" t="s">
        <v>1289</v>
      </c>
      <c r="D1224" s="1"/>
      <c r="E1224" s="2"/>
    </row>
    <row r="1225" spans="1:5" x14ac:dyDescent="0.3">
      <c r="A1225" t="s">
        <v>1290</v>
      </c>
      <c r="D1225" s="1"/>
      <c r="E1225" s="2"/>
    </row>
    <row r="1226" spans="1:5" x14ac:dyDescent="0.3">
      <c r="A1226" t="s">
        <v>1291</v>
      </c>
      <c r="D1226" s="1"/>
      <c r="E1226" s="2"/>
    </row>
    <row r="1227" spans="1:5" x14ac:dyDescent="0.3">
      <c r="A1227" t="s">
        <v>1292</v>
      </c>
      <c r="D1227" s="1"/>
      <c r="E1227" s="2"/>
    </row>
    <row r="1228" spans="1:5" x14ac:dyDescent="0.3">
      <c r="A1228" t="s">
        <v>1293</v>
      </c>
      <c r="D1228" s="1"/>
      <c r="E1228" s="2"/>
    </row>
    <row r="1229" spans="1:5" x14ac:dyDescent="0.3">
      <c r="A1229" t="s">
        <v>1294</v>
      </c>
      <c r="D1229" s="1"/>
      <c r="E1229" s="2"/>
    </row>
    <row r="1230" spans="1:5" x14ac:dyDescent="0.3">
      <c r="A1230" t="s">
        <v>1295</v>
      </c>
      <c r="D1230" s="1"/>
      <c r="E1230" s="2"/>
    </row>
    <row r="1231" spans="1:5" x14ac:dyDescent="0.3">
      <c r="A1231" t="s">
        <v>1296</v>
      </c>
      <c r="D1231" s="1"/>
      <c r="E1231" s="2"/>
    </row>
    <row r="1232" spans="1:5" x14ac:dyDescent="0.3">
      <c r="A1232" t="s">
        <v>1297</v>
      </c>
      <c r="D1232" s="1"/>
      <c r="E1232" s="2"/>
    </row>
    <row r="1233" spans="1:5" x14ac:dyDescent="0.3">
      <c r="A1233" t="s">
        <v>1298</v>
      </c>
      <c r="D1233" s="1"/>
      <c r="E1233" s="2"/>
    </row>
    <row r="1234" spans="1:5" x14ac:dyDescent="0.3">
      <c r="A1234" t="s">
        <v>1299</v>
      </c>
      <c r="D1234" s="1"/>
      <c r="E1234" s="2"/>
    </row>
    <row r="1235" spans="1:5" x14ac:dyDescent="0.3">
      <c r="A1235" t="s">
        <v>1300</v>
      </c>
      <c r="D1235" s="1"/>
      <c r="E1235" s="2"/>
    </row>
    <row r="1236" spans="1:5" x14ac:dyDescent="0.3">
      <c r="A1236" t="s">
        <v>1301</v>
      </c>
      <c r="D1236" s="1"/>
      <c r="E1236" s="2"/>
    </row>
    <row r="1237" spans="1:5" x14ac:dyDescent="0.3">
      <c r="A1237" t="s">
        <v>1302</v>
      </c>
      <c r="D1237" s="1"/>
      <c r="E1237" s="2"/>
    </row>
    <row r="1238" spans="1:5" x14ac:dyDescent="0.3">
      <c r="A1238" t="s">
        <v>1303</v>
      </c>
      <c r="D1238" s="1"/>
      <c r="E1238" s="2"/>
    </row>
    <row r="1239" spans="1:5" x14ac:dyDescent="0.3">
      <c r="A1239" t="s">
        <v>1304</v>
      </c>
      <c r="D1239" s="1"/>
      <c r="E1239" s="2"/>
    </row>
    <row r="1240" spans="1:5" x14ac:dyDescent="0.3">
      <c r="A1240" t="s">
        <v>1305</v>
      </c>
      <c r="D1240" s="1"/>
      <c r="E1240" s="2"/>
    </row>
    <row r="1241" spans="1:5" x14ac:dyDescent="0.3">
      <c r="A1241" t="s">
        <v>1306</v>
      </c>
      <c r="D1241" s="1"/>
      <c r="E1241" s="2"/>
    </row>
    <row r="1242" spans="1:5" x14ac:dyDescent="0.3">
      <c r="A1242" t="s">
        <v>1307</v>
      </c>
      <c r="D1242" s="1"/>
      <c r="E1242" s="2"/>
    </row>
    <row r="1243" spans="1:5" x14ac:dyDescent="0.3">
      <c r="A1243" t="s">
        <v>1308</v>
      </c>
      <c r="D1243" s="1"/>
      <c r="E1243" s="2"/>
    </row>
    <row r="1244" spans="1:5" x14ac:dyDescent="0.3">
      <c r="A1244" t="s">
        <v>1309</v>
      </c>
      <c r="D1244" s="1"/>
      <c r="E1244" s="2"/>
    </row>
    <row r="1245" spans="1:5" x14ac:dyDescent="0.3">
      <c r="A1245" t="s">
        <v>1310</v>
      </c>
      <c r="D1245" s="1"/>
      <c r="E1245" s="2"/>
    </row>
    <row r="1246" spans="1:5" x14ac:dyDescent="0.3">
      <c r="A1246" t="s">
        <v>1311</v>
      </c>
      <c r="D1246" s="1"/>
      <c r="E1246" s="2"/>
    </row>
    <row r="1247" spans="1:5" x14ac:dyDescent="0.3">
      <c r="A1247" t="s">
        <v>1312</v>
      </c>
      <c r="D1247" s="1"/>
      <c r="E1247" s="2"/>
    </row>
    <row r="1248" spans="1:5" x14ac:dyDescent="0.3">
      <c r="A1248" t="s">
        <v>1313</v>
      </c>
      <c r="D1248" s="1"/>
      <c r="E1248" s="2"/>
    </row>
    <row r="1249" spans="1:5" x14ac:dyDescent="0.3">
      <c r="A1249" t="s">
        <v>1314</v>
      </c>
      <c r="D1249" s="1"/>
      <c r="E1249" s="2"/>
    </row>
    <row r="1250" spans="1:5" x14ac:dyDescent="0.3">
      <c r="A1250" t="s">
        <v>1315</v>
      </c>
      <c r="D1250" s="1"/>
      <c r="E1250" s="2"/>
    </row>
    <row r="1251" spans="1:5" x14ac:dyDescent="0.3">
      <c r="A1251" t="s">
        <v>1316</v>
      </c>
      <c r="D1251" s="1"/>
      <c r="E1251" s="2"/>
    </row>
    <row r="1252" spans="1:5" x14ac:dyDescent="0.3">
      <c r="A1252" t="s">
        <v>1317</v>
      </c>
      <c r="D1252" s="1"/>
      <c r="E1252" s="2"/>
    </row>
    <row r="1253" spans="1:5" x14ac:dyDescent="0.3">
      <c r="A1253" t="s">
        <v>1318</v>
      </c>
      <c r="D1253" s="1"/>
      <c r="E1253" s="2"/>
    </row>
    <row r="1254" spans="1:5" x14ac:dyDescent="0.3">
      <c r="A1254" t="s">
        <v>1319</v>
      </c>
      <c r="D1254" s="1"/>
      <c r="E1254" s="2"/>
    </row>
    <row r="1255" spans="1:5" x14ac:dyDescent="0.3">
      <c r="A1255" t="s">
        <v>1320</v>
      </c>
      <c r="D1255" s="1"/>
      <c r="E1255" s="2"/>
    </row>
    <row r="1256" spans="1:5" x14ac:dyDescent="0.3">
      <c r="A1256" t="s">
        <v>1321</v>
      </c>
      <c r="D1256" s="1"/>
      <c r="E1256" s="2"/>
    </row>
    <row r="1257" spans="1:5" x14ac:dyDescent="0.3">
      <c r="A1257" t="s">
        <v>1322</v>
      </c>
      <c r="D1257" s="1"/>
      <c r="E1257" s="2"/>
    </row>
    <row r="1258" spans="1:5" x14ac:dyDescent="0.3">
      <c r="A1258" t="s">
        <v>1323</v>
      </c>
      <c r="D1258" s="1"/>
      <c r="E1258" s="2"/>
    </row>
    <row r="1259" spans="1:5" x14ac:dyDescent="0.3">
      <c r="A1259" t="s">
        <v>1324</v>
      </c>
      <c r="D1259" s="1"/>
      <c r="E1259" s="2"/>
    </row>
    <row r="1260" spans="1:5" x14ac:dyDescent="0.3">
      <c r="A1260" t="s">
        <v>1325</v>
      </c>
      <c r="D1260" s="1"/>
      <c r="E1260" s="2"/>
    </row>
    <row r="1261" spans="1:5" x14ac:dyDescent="0.3">
      <c r="A1261" t="s">
        <v>1326</v>
      </c>
      <c r="D1261" s="1"/>
      <c r="E1261" s="2"/>
    </row>
    <row r="1262" spans="1:5" x14ac:dyDescent="0.3">
      <c r="A1262" t="s">
        <v>1327</v>
      </c>
      <c r="D1262" s="1"/>
      <c r="E1262" s="2"/>
    </row>
    <row r="1263" spans="1:5" x14ac:dyDescent="0.3">
      <c r="A1263" t="s">
        <v>1328</v>
      </c>
      <c r="D1263" s="1"/>
      <c r="E1263" s="2"/>
    </row>
    <row r="1264" spans="1:5" x14ac:dyDescent="0.3">
      <c r="A1264" t="s">
        <v>1329</v>
      </c>
      <c r="D1264" s="1"/>
      <c r="E1264" s="2"/>
    </row>
    <row r="1265" spans="1:5" x14ac:dyDescent="0.3">
      <c r="A1265" t="s">
        <v>1330</v>
      </c>
      <c r="D1265" s="1"/>
      <c r="E1265" s="2"/>
    </row>
    <row r="1266" spans="1:5" x14ac:dyDescent="0.3">
      <c r="A1266" t="s">
        <v>1331</v>
      </c>
      <c r="D1266" s="1"/>
      <c r="E1266" s="2"/>
    </row>
    <row r="1267" spans="1:5" x14ac:dyDescent="0.3">
      <c r="A1267" t="s">
        <v>1332</v>
      </c>
      <c r="D1267" s="1"/>
      <c r="E1267" s="2"/>
    </row>
    <row r="1268" spans="1:5" x14ac:dyDescent="0.3">
      <c r="A1268" t="s">
        <v>1333</v>
      </c>
      <c r="D1268" s="1"/>
      <c r="E1268" s="2"/>
    </row>
    <row r="1269" spans="1:5" x14ac:dyDescent="0.3">
      <c r="A1269" t="s">
        <v>1334</v>
      </c>
      <c r="D1269" s="1"/>
      <c r="E1269" s="2"/>
    </row>
    <row r="1270" spans="1:5" x14ac:dyDescent="0.3">
      <c r="A1270" t="s">
        <v>1335</v>
      </c>
      <c r="D1270" s="1"/>
      <c r="E1270" s="2"/>
    </row>
    <row r="1271" spans="1:5" x14ac:dyDescent="0.3">
      <c r="A1271" t="s">
        <v>1336</v>
      </c>
      <c r="D1271" s="1"/>
      <c r="E1271" s="2"/>
    </row>
    <row r="1272" spans="1:5" x14ac:dyDescent="0.3">
      <c r="A1272" t="s">
        <v>1337</v>
      </c>
      <c r="D1272" s="1"/>
      <c r="E1272" s="2"/>
    </row>
    <row r="1273" spans="1:5" x14ac:dyDescent="0.3">
      <c r="A1273" t="s">
        <v>1338</v>
      </c>
      <c r="D1273" s="1"/>
      <c r="E1273" s="2"/>
    </row>
    <row r="1274" spans="1:5" x14ac:dyDescent="0.3">
      <c r="A1274" t="s">
        <v>1339</v>
      </c>
      <c r="D1274" s="1"/>
      <c r="E1274" s="2"/>
    </row>
    <row r="1275" spans="1:5" x14ac:dyDescent="0.3">
      <c r="A1275" t="s">
        <v>1340</v>
      </c>
      <c r="D1275" s="1"/>
      <c r="E1275" s="2"/>
    </row>
    <row r="1276" spans="1:5" x14ac:dyDescent="0.3">
      <c r="A1276" t="s">
        <v>1341</v>
      </c>
      <c r="D1276" s="1"/>
      <c r="E1276" s="2"/>
    </row>
    <row r="1277" spans="1:5" x14ac:dyDescent="0.3">
      <c r="A1277" t="s">
        <v>1342</v>
      </c>
      <c r="D1277" s="1"/>
      <c r="E1277" s="2"/>
    </row>
    <row r="1278" spans="1:5" x14ac:dyDescent="0.3">
      <c r="A1278" t="s">
        <v>1343</v>
      </c>
      <c r="D1278" s="1"/>
      <c r="E1278" s="2"/>
    </row>
    <row r="1279" spans="1:5" x14ac:dyDescent="0.3">
      <c r="A1279" t="s">
        <v>1344</v>
      </c>
      <c r="D1279" s="1"/>
      <c r="E1279" s="2"/>
    </row>
    <row r="1280" spans="1:5" x14ac:dyDescent="0.3">
      <c r="A1280" t="s">
        <v>1345</v>
      </c>
      <c r="D1280" s="1"/>
      <c r="E1280" s="2"/>
    </row>
    <row r="1281" spans="1:5" x14ac:dyDescent="0.3">
      <c r="A1281" t="s">
        <v>1346</v>
      </c>
      <c r="D1281" s="1"/>
      <c r="E1281" s="2"/>
    </row>
    <row r="1282" spans="1:5" x14ac:dyDescent="0.3">
      <c r="A1282" t="s">
        <v>1347</v>
      </c>
      <c r="D1282" s="1"/>
      <c r="E1282" s="2"/>
    </row>
    <row r="1283" spans="1:5" x14ac:dyDescent="0.3">
      <c r="A1283" t="s">
        <v>1348</v>
      </c>
      <c r="D1283" s="1"/>
      <c r="E1283" s="2"/>
    </row>
    <row r="1284" spans="1:5" x14ac:dyDescent="0.3">
      <c r="A1284" t="s">
        <v>1349</v>
      </c>
      <c r="D1284" s="1"/>
      <c r="E1284" s="2"/>
    </row>
    <row r="1285" spans="1:5" x14ac:dyDescent="0.3">
      <c r="A1285" t="s">
        <v>1350</v>
      </c>
      <c r="D1285" s="1"/>
      <c r="E1285" s="2"/>
    </row>
    <row r="1286" spans="1:5" x14ac:dyDescent="0.3">
      <c r="A1286" t="s">
        <v>1351</v>
      </c>
      <c r="D1286" s="1"/>
      <c r="E1286" s="2"/>
    </row>
    <row r="1287" spans="1:5" x14ac:dyDescent="0.3">
      <c r="A1287" t="s">
        <v>1352</v>
      </c>
      <c r="D1287" s="1"/>
      <c r="E1287" s="2"/>
    </row>
    <row r="1288" spans="1:5" x14ac:dyDescent="0.3">
      <c r="A1288" t="s">
        <v>1353</v>
      </c>
      <c r="D1288" s="1"/>
      <c r="E1288" s="2"/>
    </row>
    <row r="1289" spans="1:5" x14ac:dyDescent="0.3">
      <c r="A1289" t="s">
        <v>1354</v>
      </c>
      <c r="D1289" s="1"/>
      <c r="E1289" s="2"/>
    </row>
    <row r="1290" spans="1:5" x14ac:dyDescent="0.3">
      <c r="A1290" t="s">
        <v>1355</v>
      </c>
      <c r="D1290" s="1"/>
      <c r="E1290" s="2"/>
    </row>
    <row r="1291" spans="1:5" x14ac:dyDescent="0.3">
      <c r="A1291" t="s">
        <v>1356</v>
      </c>
      <c r="D1291" s="1"/>
      <c r="E1291" s="2"/>
    </row>
    <row r="1292" spans="1:5" x14ac:dyDescent="0.3">
      <c r="A1292" t="s">
        <v>1357</v>
      </c>
      <c r="D1292" s="1"/>
      <c r="E1292" s="2"/>
    </row>
    <row r="1293" spans="1:5" x14ac:dyDescent="0.3">
      <c r="A1293" t="s">
        <v>1358</v>
      </c>
      <c r="D1293" s="1"/>
      <c r="E1293" s="2"/>
    </row>
    <row r="1294" spans="1:5" x14ac:dyDescent="0.3">
      <c r="A1294" t="s">
        <v>1359</v>
      </c>
      <c r="D1294" s="1"/>
      <c r="E1294" s="2"/>
    </row>
    <row r="1295" spans="1:5" x14ac:dyDescent="0.3">
      <c r="A1295" t="s">
        <v>1360</v>
      </c>
      <c r="D1295" s="1"/>
      <c r="E1295" s="2"/>
    </row>
    <row r="1296" spans="1:5" x14ac:dyDescent="0.3">
      <c r="A1296" t="s">
        <v>1361</v>
      </c>
      <c r="D1296" s="1"/>
      <c r="E1296" s="2"/>
    </row>
    <row r="1297" spans="1:5" x14ac:dyDescent="0.3">
      <c r="A1297" t="s">
        <v>1362</v>
      </c>
      <c r="D1297" s="1"/>
      <c r="E1297" s="2"/>
    </row>
    <row r="1298" spans="1:5" x14ac:dyDescent="0.3">
      <c r="A1298" t="s">
        <v>1363</v>
      </c>
      <c r="D1298" s="1"/>
      <c r="E1298" s="2"/>
    </row>
    <row r="1299" spans="1:5" x14ac:dyDescent="0.3">
      <c r="A1299" t="s">
        <v>1364</v>
      </c>
      <c r="D1299" s="1"/>
      <c r="E1299" s="2"/>
    </row>
    <row r="1300" spans="1:5" x14ac:dyDescent="0.3">
      <c r="A1300" t="s">
        <v>1365</v>
      </c>
      <c r="D1300" s="1"/>
      <c r="E1300" s="2"/>
    </row>
    <row r="1301" spans="1:5" x14ac:dyDescent="0.3">
      <c r="A1301" t="s">
        <v>1366</v>
      </c>
      <c r="D1301" s="1"/>
      <c r="E1301" s="2"/>
    </row>
    <row r="1302" spans="1:5" x14ac:dyDescent="0.3">
      <c r="A1302" t="s">
        <v>1367</v>
      </c>
      <c r="D1302" s="1"/>
      <c r="E1302" s="2"/>
    </row>
    <row r="1303" spans="1:5" x14ac:dyDescent="0.3">
      <c r="A1303" t="s">
        <v>1368</v>
      </c>
      <c r="D1303" s="1"/>
      <c r="E1303" s="2"/>
    </row>
    <row r="1304" spans="1:5" x14ac:dyDescent="0.3">
      <c r="A1304" t="s">
        <v>1369</v>
      </c>
      <c r="D1304" s="1"/>
      <c r="E1304" s="2"/>
    </row>
    <row r="1305" spans="1:5" x14ac:dyDescent="0.3">
      <c r="A1305" t="s">
        <v>1370</v>
      </c>
      <c r="D1305" s="1"/>
      <c r="E1305" s="2"/>
    </row>
    <row r="1306" spans="1:5" x14ac:dyDescent="0.3">
      <c r="A1306" t="s">
        <v>1371</v>
      </c>
      <c r="D1306" s="1"/>
      <c r="E1306" s="2"/>
    </row>
    <row r="1307" spans="1:5" x14ac:dyDescent="0.3">
      <c r="A1307" t="s">
        <v>1372</v>
      </c>
      <c r="D1307" s="1"/>
      <c r="E1307" s="2"/>
    </row>
    <row r="1308" spans="1:5" x14ac:dyDescent="0.3">
      <c r="A1308" t="s">
        <v>1373</v>
      </c>
      <c r="D1308" s="1"/>
      <c r="E1308" s="2"/>
    </row>
    <row r="1309" spans="1:5" x14ac:dyDescent="0.3">
      <c r="A1309" t="s">
        <v>1374</v>
      </c>
      <c r="D1309" s="1"/>
      <c r="E1309" s="2"/>
    </row>
    <row r="1310" spans="1:5" x14ac:dyDescent="0.3">
      <c r="A1310" t="s">
        <v>1375</v>
      </c>
      <c r="D1310" s="1"/>
      <c r="E1310" s="2"/>
    </row>
    <row r="1311" spans="1:5" x14ac:dyDescent="0.3">
      <c r="A1311" t="s">
        <v>1376</v>
      </c>
      <c r="D1311" s="1"/>
      <c r="E1311" s="2"/>
    </row>
    <row r="1312" spans="1:5" x14ac:dyDescent="0.3">
      <c r="A1312" t="s">
        <v>1377</v>
      </c>
      <c r="D1312" s="1"/>
      <c r="E1312" s="2"/>
    </row>
    <row r="1313" spans="1:5" x14ac:dyDescent="0.3">
      <c r="A1313" t="s">
        <v>1378</v>
      </c>
      <c r="D1313" s="1"/>
      <c r="E1313" s="2"/>
    </row>
    <row r="1314" spans="1:5" x14ac:dyDescent="0.3">
      <c r="A1314" t="s">
        <v>1379</v>
      </c>
      <c r="D1314" s="1"/>
      <c r="E1314" s="2"/>
    </row>
    <row r="1315" spans="1:5" x14ac:dyDescent="0.3">
      <c r="A1315" t="s">
        <v>1380</v>
      </c>
      <c r="D1315" s="1"/>
      <c r="E1315" s="2"/>
    </row>
    <row r="1316" spans="1:5" x14ac:dyDescent="0.3">
      <c r="A1316" t="s">
        <v>1381</v>
      </c>
      <c r="D1316" s="1"/>
      <c r="E1316" s="2"/>
    </row>
    <row r="1317" spans="1:5" x14ac:dyDescent="0.3">
      <c r="A1317" t="s">
        <v>1382</v>
      </c>
      <c r="D1317" s="1"/>
      <c r="E1317" s="2"/>
    </row>
    <row r="1318" spans="1:5" x14ac:dyDescent="0.3">
      <c r="A1318" t="s">
        <v>1383</v>
      </c>
      <c r="D1318" s="1"/>
      <c r="E1318" s="2"/>
    </row>
    <row r="1319" spans="1:5" x14ac:dyDescent="0.3">
      <c r="A1319" t="s">
        <v>1384</v>
      </c>
      <c r="D1319" s="1"/>
      <c r="E1319" s="2"/>
    </row>
    <row r="1320" spans="1:5" x14ac:dyDescent="0.3">
      <c r="A1320" t="s">
        <v>1385</v>
      </c>
      <c r="D1320" s="1"/>
      <c r="E1320" s="2"/>
    </row>
    <row r="1321" spans="1:5" x14ac:dyDescent="0.3">
      <c r="A1321" t="s">
        <v>1386</v>
      </c>
      <c r="D1321" s="1"/>
      <c r="E1321" s="2"/>
    </row>
    <row r="1322" spans="1:5" x14ac:dyDescent="0.3">
      <c r="A1322" t="s">
        <v>1387</v>
      </c>
      <c r="D1322" s="1"/>
      <c r="E1322" s="2"/>
    </row>
    <row r="1323" spans="1:5" x14ac:dyDescent="0.3">
      <c r="A1323" t="s">
        <v>1388</v>
      </c>
      <c r="D1323" s="1"/>
      <c r="E1323" s="2"/>
    </row>
    <row r="1324" spans="1:5" x14ac:dyDescent="0.3">
      <c r="A1324" t="s">
        <v>1389</v>
      </c>
      <c r="D1324" s="1"/>
      <c r="E1324" s="2"/>
    </row>
    <row r="1325" spans="1:5" x14ac:dyDescent="0.3">
      <c r="A1325" t="s">
        <v>1390</v>
      </c>
      <c r="D1325" s="1"/>
      <c r="E1325" s="2"/>
    </row>
    <row r="1326" spans="1:5" x14ac:dyDescent="0.3">
      <c r="A1326" t="s">
        <v>1391</v>
      </c>
      <c r="D1326" s="1"/>
      <c r="E1326" s="2"/>
    </row>
    <row r="1327" spans="1:5" x14ac:dyDescent="0.3">
      <c r="A1327" t="s">
        <v>1392</v>
      </c>
      <c r="D1327" s="1"/>
      <c r="E1327" s="2"/>
    </row>
    <row r="1328" spans="1:5" x14ac:dyDescent="0.3">
      <c r="A1328" t="s">
        <v>1393</v>
      </c>
      <c r="D1328" s="1"/>
      <c r="E1328" s="2"/>
    </row>
    <row r="1329" spans="1:5" x14ac:dyDescent="0.3">
      <c r="A1329" t="s">
        <v>1394</v>
      </c>
      <c r="D1329" s="1"/>
      <c r="E1329" s="2"/>
    </row>
    <row r="1330" spans="1:5" x14ac:dyDescent="0.3">
      <c r="A1330" t="s">
        <v>1395</v>
      </c>
      <c r="D1330" s="1"/>
      <c r="E1330" s="2"/>
    </row>
    <row r="1331" spans="1:5" x14ac:dyDescent="0.3">
      <c r="A1331" t="s">
        <v>1396</v>
      </c>
      <c r="D1331" s="1"/>
      <c r="E1331" s="2"/>
    </row>
    <row r="1332" spans="1:5" x14ac:dyDescent="0.3">
      <c r="A1332" t="s">
        <v>1397</v>
      </c>
      <c r="D1332" s="1"/>
      <c r="E1332" s="2"/>
    </row>
    <row r="1333" spans="1:5" x14ac:dyDescent="0.3">
      <c r="A1333" t="s">
        <v>1398</v>
      </c>
      <c r="D1333" s="1"/>
      <c r="E1333" s="2"/>
    </row>
    <row r="1334" spans="1:5" x14ac:dyDescent="0.3">
      <c r="A1334" t="s">
        <v>1399</v>
      </c>
      <c r="D1334" s="1"/>
      <c r="E1334" s="2"/>
    </row>
    <row r="1335" spans="1:5" x14ac:dyDescent="0.3">
      <c r="A1335" t="s">
        <v>1400</v>
      </c>
      <c r="D1335" s="1"/>
      <c r="E1335" s="2"/>
    </row>
    <row r="1336" spans="1:5" x14ac:dyDescent="0.3">
      <c r="A1336" t="s">
        <v>1401</v>
      </c>
      <c r="D1336" s="1"/>
      <c r="E1336" s="2"/>
    </row>
    <row r="1337" spans="1:5" x14ac:dyDescent="0.3">
      <c r="A1337" t="s">
        <v>1402</v>
      </c>
      <c r="D1337" s="1"/>
      <c r="E1337" s="2"/>
    </row>
    <row r="1338" spans="1:5" x14ac:dyDescent="0.3">
      <c r="A1338" t="s">
        <v>1403</v>
      </c>
      <c r="D1338" s="1"/>
      <c r="E1338" s="2"/>
    </row>
    <row r="1339" spans="1:5" x14ac:dyDescent="0.3">
      <c r="A1339" t="s">
        <v>1404</v>
      </c>
      <c r="D1339" s="1"/>
      <c r="E1339" s="2"/>
    </row>
    <row r="1340" spans="1:5" x14ac:dyDescent="0.3">
      <c r="A1340" t="s">
        <v>1405</v>
      </c>
      <c r="D1340" s="1"/>
      <c r="E1340" s="2"/>
    </row>
    <row r="1341" spans="1:5" x14ac:dyDescent="0.3">
      <c r="A1341" t="s">
        <v>1406</v>
      </c>
      <c r="D1341" s="1"/>
      <c r="E1341" s="2"/>
    </row>
    <row r="1342" spans="1:5" x14ac:dyDescent="0.3">
      <c r="A1342" t="s">
        <v>1407</v>
      </c>
      <c r="D1342" s="1"/>
      <c r="E1342" s="2"/>
    </row>
    <row r="1343" spans="1:5" x14ac:dyDescent="0.3">
      <c r="A1343" t="s">
        <v>1408</v>
      </c>
      <c r="D1343" s="1"/>
      <c r="E1343" s="2"/>
    </row>
    <row r="1344" spans="1:5" x14ac:dyDescent="0.3">
      <c r="A1344" t="s">
        <v>1409</v>
      </c>
      <c r="D1344" s="1"/>
      <c r="E1344" s="2"/>
    </row>
    <row r="1345" spans="1:5" x14ac:dyDescent="0.3">
      <c r="A1345" t="s">
        <v>1410</v>
      </c>
      <c r="D1345" s="1"/>
      <c r="E1345" s="2"/>
    </row>
    <row r="1346" spans="1:5" x14ac:dyDescent="0.3">
      <c r="A1346" t="s">
        <v>1411</v>
      </c>
      <c r="D1346" s="1"/>
      <c r="E1346" s="2"/>
    </row>
    <row r="1347" spans="1:5" x14ac:dyDescent="0.3">
      <c r="A1347" t="s">
        <v>1412</v>
      </c>
      <c r="D1347" s="1"/>
      <c r="E1347" s="2"/>
    </row>
    <row r="1348" spans="1:5" x14ac:dyDescent="0.3">
      <c r="A1348" t="s">
        <v>1413</v>
      </c>
      <c r="D1348" s="1"/>
      <c r="E1348" s="2"/>
    </row>
    <row r="1349" spans="1:5" x14ac:dyDescent="0.3">
      <c r="A1349" t="s">
        <v>1414</v>
      </c>
      <c r="D1349" s="1"/>
      <c r="E1349" s="2"/>
    </row>
    <row r="1350" spans="1:5" x14ac:dyDescent="0.3">
      <c r="A1350" t="s">
        <v>1415</v>
      </c>
      <c r="D1350" s="1"/>
      <c r="E1350" s="2"/>
    </row>
    <row r="1351" spans="1:5" x14ac:dyDescent="0.3">
      <c r="A1351" t="s">
        <v>1416</v>
      </c>
      <c r="D1351" s="1"/>
      <c r="E1351" s="2"/>
    </row>
    <row r="1352" spans="1:5" x14ac:dyDescent="0.3">
      <c r="A1352" t="s">
        <v>1417</v>
      </c>
      <c r="D1352" s="1"/>
      <c r="E1352" s="2"/>
    </row>
    <row r="1353" spans="1:5" x14ac:dyDescent="0.3">
      <c r="A1353" t="s">
        <v>1418</v>
      </c>
      <c r="D1353" s="1"/>
      <c r="E1353" s="2"/>
    </row>
    <row r="1354" spans="1:5" x14ac:dyDescent="0.3">
      <c r="A1354" t="s">
        <v>1419</v>
      </c>
      <c r="D1354" s="1"/>
      <c r="E1354" s="2"/>
    </row>
    <row r="1355" spans="1:5" x14ac:dyDescent="0.3">
      <c r="A1355" t="s">
        <v>1420</v>
      </c>
      <c r="D1355" s="1"/>
      <c r="E1355" s="2"/>
    </row>
    <row r="1356" spans="1:5" x14ac:dyDescent="0.3">
      <c r="A1356" t="s">
        <v>1421</v>
      </c>
      <c r="D1356" s="1"/>
      <c r="E1356" s="2"/>
    </row>
    <row r="1357" spans="1:5" x14ac:dyDescent="0.3">
      <c r="A1357" t="s">
        <v>1422</v>
      </c>
      <c r="D1357" s="1"/>
      <c r="E1357" s="2"/>
    </row>
    <row r="1358" spans="1:5" x14ac:dyDescent="0.3">
      <c r="A1358" t="s">
        <v>1423</v>
      </c>
      <c r="D1358" s="1"/>
      <c r="E1358" s="2"/>
    </row>
    <row r="1359" spans="1:5" x14ac:dyDescent="0.3">
      <c r="A1359" t="s">
        <v>1424</v>
      </c>
      <c r="D1359" s="1"/>
      <c r="E1359" s="2"/>
    </row>
    <row r="1360" spans="1:5" x14ac:dyDescent="0.3">
      <c r="A1360" t="s">
        <v>1425</v>
      </c>
      <c r="D1360" s="1"/>
      <c r="E1360" s="2"/>
    </row>
    <row r="1361" spans="1:5" x14ac:dyDescent="0.3">
      <c r="A1361" t="s">
        <v>1426</v>
      </c>
      <c r="D1361" s="1"/>
      <c r="E1361" s="2"/>
    </row>
    <row r="1362" spans="1:5" x14ac:dyDescent="0.3">
      <c r="A1362" t="s">
        <v>1427</v>
      </c>
      <c r="D1362" s="1"/>
      <c r="E1362" s="2"/>
    </row>
    <row r="1363" spans="1:5" x14ac:dyDescent="0.3">
      <c r="A1363" t="s">
        <v>1428</v>
      </c>
      <c r="D1363" s="1"/>
      <c r="E1363" s="2"/>
    </row>
    <row r="1364" spans="1:5" x14ac:dyDescent="0.3">
      <c r="A1364" t="s">
        <v>1429</v>
      </c>
      <c r="D1364" s="1"/>
      <c r="E1364" s="2"/>
    </row>
    <row r="1365" spans="1:5" x14ac:dyDescent="0.3">
      <c r="A1365" t="s">
        <v>1430</v>
      </c>
      <c r="D1365" s="1"/>
      <c r="E1365" s="2"/>
    </row>
    <row r="1366" spans="1:5" x14ac:dyDescent="0.3">
      <c r="A1366" t="s">
        <v>1431</v>
      </c>
      <c r="D1366" s="1"/>
      <c r="E1366" s="2"/>
    </row>
    <row r="1367" spans="1:5" x14ac:dyDescent="0.3">
      <c r="A1367" t="s">
        <v>1432</v>
      </c>
      <c r="D1367" s="1"/>
      <c r="E1367" s="2"/>
    </row>
    <row r="1368" spans="1:5" x14ac:dyDescent="0.3">
      <c r="A1368" t="s">
        <v>1433</v>
      </c>
      <c r="D1368" s="1"/>
      <c r="E1368" s="2"/>
    </row>
    <row r="1369" spans="1:5" x14ac:dyDescent="0.3">
      <c r="A1369" t="s">
        <v>1434</v>
      </c>
      <c r="D1369" s="1"/>
      <c r="E1369" s="2"/>
    </row>
    <row r="1370" spans="1:5" x14ac:dyDescent="0.3">
      <c r="A1370" t="s">
        <v>1435</v>
      </c>
      <c r="D1370" s="1"/>
      <c r="E1370" s="2"/>
    </row>
    <row r="1371" spans="1:5" x14ac:dyDescent="0.3">
      <c r="A1371" t="s">
        <v>1436</v>
      </c>
      <c r="D1371" s="1"/>
      <c r="E1371" s="2"/>
    </row>
    <row r="1372" spans="1:5" x14ac:dyDescent="0.3">
      <c r="A1372" t="s">
        <v>1437</v>
      </c>
      <c r="D1372" s="1"/>
      <c r="E1372" s="2"/>
    </row>
    <row r="1373" spans="1:5" x14ac:dyDescent="0.3">
      <c r="A1373" t="s">
        <v>1438</v>
      </c>
      <c r="D1373" s="1"/>
      <c r="E1373" s="2"/>
    </row>
    <row r="1374" spans="1:5" x14ac:dyDescent="0.3">
      <c r="A1374" t="s">
        <v>1439</v>
      </c>
      <c r="D1374" s="1"/>
      <c r="E1374" s="2"/>
    </row>
    <row r="1375" spans="1:5" x14ac:dyDescent="0.3">
      <c r="A1375" t="s">
        <v>1440</v>
      </c>
      <c r="D1375" s="1"/>
      <c r="E1375" s="2"/>
    </row>
    <row r="1376" spans="1:5" x14ac:dyDescent="0.3">
      <c r="A1376" t="s">
        <v>1441</v>
      </c>
      <c r="D1376" s="1"/>
      <c r="E1376" s="2"/>
    </row>
    <row r="1377" spans="1:5" x14ac:dyDescent="0.3">
      <c r="A1377" t="s">
        <v>1442</v>
      </c>
      <c r="D1377" s="1"/>
      <c r="E1377" s="2"/>
    </row>
    <row r="1378" spans="1:5" x14ac:dyDescent="0.3">
      <c r="A1378" t="s">
        <v>1443</v>
      </c>
      <c r="D1378" s="1"/>
      <c r="E1378" s="2"/>
    </row>
    <row r="1379" spans="1:5" x14ac:dyDescent="0.3">
      <c r="A1379" t="s">
        <v>1444</v>
      </c>
      <c r="D1379" s="1"/>
      <c r="E1379" s="2"/>
    </row>
    <row r="1380" spans="1:5" x14ac:dyDescent="0.3">
      <c r="A1380" t="s">
        <v>1445</v>
      </c>
      <c r="D1380" s="1"/>
      <c r="E1380" s="2"/>
    </row>
    <row r="1381" spans="1:5" x14ac:dyDescent="0.3">
      <c r="A1381" t="s">
        <v>1446</v>
      </c>
      <c r="D1381" s="1"/>
      <c r="E1381" s="2"/>
    </row>
    <row r="1382" spans="1:5" x14ac:dyDescent="0.3">
      <c r="A1382" t="s">
        <v>1447</v>
      </c>
      <c r="D1382" s="1"/>
      <c r="E1382" s="2"/>
    </row>
    <row r="1383" spans="1:5" x14ac:dyDescent="0.3">
      <c r="A1383" t="s">
        <v>1448</v>
      </c>
      <c r="D1383" s="1"/>
      <c r="E1383" s="2"/>
    </row>
    <row r="1384" spans="1:5" x14ac:dyDescent="0.3">
      <c r="A1384" t="s">
        <v>1449</v>
      </c>
      <c r="D1384" s="1"/>
      <c r="E1384" s="2"/>
    </row>
    <row r="1385" spans="1:5" x14ac:dyDescent="0.3">
      <c r="A1385" t="s">
        <v>1450</v>
      </c>
      <c r="D1385" s="1"/>
      <c r="E1385" s="2"/>
    </row>
    <row r="1386" spans="1:5" x14ac:dyDescent="0.3">
      <c r="A1386" t="s">
        <v>1451</v>
      </c>
      <c r="D1386" s="1"/>
      <c r="E1386" s="2"/>
    </row>
    <row r="1387" spans="1:5" x14ac:dyDescent="0.3">
      <c r="A1387" t="s">
        <v>1452</v>
      </c>
      <c r="D1387" s="1"/>
      <c r="E1387" s="2"/>
    </row>
    <row r="1388" spans="1:5" x14ac:dyDescent="0.3">
      <c r="A1388" t="s">
        <v>1453</v>
      </c>
      <c r="D1388" s="1"/>
      <c r="E1388" s="2"/>
    </row>
    <row r="1389" spans="1:5" x14ac:dyDescent="0.3">
      <c r="A1389" t="s">
        <v>1454</v>
      </c>
      <c r="D1389" s="1"/>
      <c r="E1389" s="2"/>
    </row>
    <row r="1390" spans="1:5" x14ac:dyDescent="0.3">
      <c r="A1390" t="s">
        <v>1455</v>
      </c>
      <c r="D1390" s="1"/>
      <c r="E1390" s="2"/>
    </row>
    <row r="1391" spans="1:5" x14ac:dyDescent="0.3">
      <c r="A1391" t="s">
        <v>1456</v>
      </c>
      <c r="D1391" s="1"/>
      <c r="E1391" s="2"/>
    </row>
    <row r="1392" spans="1:5" x14ac:dyDescent="0.3">
      <c r="A1392" t="s">
        <v>1457</v>
      </c>
      <c r="D1392" s="1"/>
      <c r="E1392" s="2"/>
    </row>
    <row r="1393" spans="1:5" x14ac:dyDescent="0.3">
      <c r="A1393" t="s">
        <v>1458</v>
      </c>
      <c r="D1393" s="1"/>
      <c r="E1393" s="2"/>
    </row>
    <row r="1394" spans="1:5" x14ac:dyDescent="0.3">
      <c r="A1394" t="s">
        <v>1459</v>
      </c>
      <c r="D1394" s="1"/>
      <c r="E1394" s="2"/>
    </row>
    <row r="1395" spans="1:5" x14ac:dyDescent="0.3">
      <c r="A1395" t="s">
        <v>1460</v>
      </c>
      <c r="D1395" s="1"/>
      <c r="E1395" s="2"/>
    </row>
    <row r="1396" spans="1:5" x14ac:dyDescent="0.3">
      <c r="A1396" t="s">
        <v>1461</v>
      </c>
      <c r="D1396" s="1"/>
      <c r="E1396" s="2"/>
    </row>
    <row r="1397" spans="1:5" x14ac:dyDescent="0.3">
      <c r="A1397" t="s">
        <v>1462</v>
      </c>
      <c r="D1397" s="1"/>
      <c r="E1397" s="2"/>
    </row>
    <row r="1398" spans="1:5" x14ac:dyDescent="0.3">
      <c r="A1398" t="s">
        <v>1463</v>
      </c>
      <c r="D1398" s="1"/>
      <c r="E1398" s="2"/>
    </row>
    <row r="1399" spans="1:5" x14ac:dyDescent="0.3">
      <c r="A1399" t="s">
        <v>1464</v>
      </c>
      <c r="D1399" s="1"/>
      <c r="E1399" s="2"/>
    </row>
    <row r="1400" spans="1:5" x14ac:dyDescent="0.3">
      <c r="A1400" t="s">
        <v>1465</v>
      </c>
      <c r="D1400" s="1"/>
      <c r="E1400" s="2"/>
    </row>
    <row r="1401" spans="1:5" x14ac:dyDescent="0.3">
      <c r="A1401" t="s">
        <v>1466</v>
      </c>
      <c r="D1401" s="1"/>
      <c r="E1401" s="2"/>
    </row>
    <row r="1402" spans="1:5" x14ac:dyDescent="0.3">
      <c r="A1402" t="s">
        <v>1467</v>
      </c>
      <c r="D1402" s="1"/>
      <c r="E1402" s="2"/>
    </row>
    <row r="1403" spans="1:5" x14ac:dyDescent="0.3">
      <c r="A1403" t="s">
        <v>1468</v>
      </c>
      <c r="D1403" s="1"/>
      <c r="E1403" s="2"/>
    </row>
    <row r="1404" spans="1:5" x14ac:dyDescent="0.3">
      <c r="A1404" t="s">
        <v>1469</v>
      </c>
      <c r="D1404" s="1"/>
      <c r="E1404" s="2"/>
    </row>
    <row r="1405" spans="1:5" x14ac:dyDescent="0.3">
      <c r="A1405" t="s">
        <v>1470</v>
      </c>
      <c r="D1405" s="1"/>
      <c r="E1405" s="2"/>
    </row>
    <row r="1406" spans="1:5" x14ac:dyDescent="0.3">
      <c r="A1406" t="s">
        <v>1471</v>
      </c>
      <c r="D1406" s="1"/>
      <c r="E1406" s="2"/>
    </row>
    <row r="1407" spans="1:5" x14ac:dyDescent="0.3">
      <c r="A1407" t="s">
        <v>1472</v>
      </c>
      <c r="D1407" s="1"/>
      <c r="E1407" s="2"/>
    </row>
    <row r="1408" spans="1:5" x14ac:dyDescent="0.3">
      <c r="A1408" t="s">
        <v>1473</v>
      </c>
      <c r="D1408" s="1"/>
      <c r="E1408" s="2"/>
    </row>
    <row r="1409" spans="1:5" x14ac:dyDescent="0.3">
      <c r="A1409" t="s">
        <v>1474</v>
      </c>
      <c r="D1409" s="1"/>
      <c r="E1409" s="2"/>
    </row>
    <row r="1410" spans="1:5" x14ac:dyDescent="0.3">
      <c r="A1410" t="s">
        <v>1475</v>
      </c>
      <c r="D1410" s="1"/>
      <c r="E1410" s="2"/>
    </row>
    <row r="1411" spans="1:5" x14ac:dyDescent="0.3">
      <c r="A1411" t="s">
        <v>1476</v>
      </c>
      <c r="D1411" s="1"/>
      <c r="E1411" s="2"/>
    </row>
    <row r="1412" spans="1:5" x14ac:dyDescent="0.3">
      <c r="A1412" t="s">
        <v>1477</v>
      </c>
      <c r="D1412" s="1"/>
      <c r="E1412" s="2"/>
    </row>
    <row r="1413" spans="1:5" x14ac:dyDescent="0.3">
      <c r="A1413" t="s">
        <v>1478</v>
      </c>
      <c r="D1413" s="1"/>
      <c r="E1413" s="2"/>
    </row>
    <row r="1414" spans="1:5" x14ac:dyDescent="0.3">
      <c r="A1414" t="s">
        <v>1479</v>
      </c>
      <c r="D1414" s="1"/>
      <c r="E1414" s="2"/>
    </row>
    <row r="1415" spans="1:5" x14ac:dyDescent="0.3">
      <c r="A1415" t="s">
        <v>1480</v>
      </c>
      <c r="D1415" s="1"/>
      <c r="E1415" s="2"/>
    </row>
    <row r="1416" spans="1:5" x14ac:dyDescent="0.3">
      <c r="A1416" t="s">
        <v>1481</v>
      </c>
      <c r="D1416" s="1"/>
      <c r="E1416" s="2"/>
    </row>
    <row r="1417" spans="1:5" x14ac:dyDescent="0.3">
      <c r="A1417" t="s">
        <v>1482</v>
      </c>
      <c r="D1417" s="1"/>
      <c r="E1417" s="2"/>
    </row>
    <row r="1418" spans="1:5" x14ac:dyDescent="0.3">
      <c r="A1418" t="s">
        <v>1483</v>
      </c>
      <c r="D1418" s="1"/>
      <c r="E1418" s="2"/>
    </row>
    <row r="1419" spans="1:5" x14ac:dyDescent="0.3">
      <c r="A1419" t="s">
        <v>1484</v>
      </c>
      <c r="D1419" s="1"/>
      <c r="E1419" s="2"/>
    </row>
    <row r="1420" spans="1:5" x14ac:dyDescent="0.3">
      <c r="A1420" t="s">
        <v>1485</v>
      </c>
      <c r="D1420" s="1"/>
      <c r="E1420" s="2"/>
    </row>
    <row r="1421" spans="1:5" x14ac:dyDescent="0.3">
      <c r="A1421" t="s">
        <v>1486</v>
      </c>
      <c r="D1421" s="1"/>
      <c r="E1421" s="2"/>
    </row>
    <row r="1422" spans="1:5" x14ac:dyDescent="0.3">
      <c r="A1422" t="s">
        <v>1487</v>
      </c>
      <c r="D1422" s="1"/>
      <c r="E1422" s="2"/>
    </row>
    <row r="1423" spans="1:5" x14ac:dyDescent="0.3">
      <c r="A1423" t="s">
        <v>1488</v>
      </c>
      <c r="D1423" s="1"/>
      <c r="E1423" s="2"/>
    </row>
    <row r="1424" spans="1:5" x14ac:dyDescent="0.3">
      <c r="A1424" t="s">
        <v>1489</v>
      </c>
      <c r="D1424" s="1"/>
      <c r="E1424" s="2"/>
    </row>
    <row r="1425" spans="1:5" x14ac:dyDescent="0.3">
      <c r="A1425" t="s">
        <v>1490</v>
      </c>
      <c r="D1425" s="1"/>
      <c r="E1425" s="2"/>
    </row>
    <row r="1426" spans="1:5" x14ac:dyDescent="0.3">
      <c r="A1426" t="s">
        <v>1491</v>
      </c>
      <c r="D1426" s="1"/>
      <c r="E1426" s="2"/>
    </row>
    <row r="1427" spans="1:5" x14ac:dyDescent="0.3">
      <c r="A1427" t="s">
        <v>1492</v>
      </c>
      <c r="D1427" s="1"/>
      <c r="E1427" s="2"/>
    </row>
    <row r="1428" spans="1:5" x14ac:dyDescent="0.3">
      <c r="A1428" t="s">
        <v>1493</v>
      </c>
      <c r="D1428" s="1"/>
      <c r="E1428" s="2"/>
    </row>
    <row r="1429" spans="1:5" x14ac:dyDescent="0.3">
      <c r="A1429" t="s">
        <v>1494</v>
      </c>
      <c r="D1429" s="1"/>
      <c r="E1429" s="2"/>
    </row>
    <row r="1430" spans="1:5" x14ac:dyDescent="0.3">
      <c r="A1430" t="s">
        <v>1495</v>
      </c>
      <c r="D1430" s="1"/>
      <c r="E1430" s="2"/>
    </row>
    <row r="1431" spans="1:5" x14ac:dyDescent="0.3">
      <c r="A1431" t="s">
        <v>1496</v>
      </c>
      <c r="D1431" s="1"/>
      <c r="E1431" s="2"/>
    </row>
    <row r="1432" spans="1:5" x14ac:dyDescent="0.3">
      <c r="A1432" t="s">
        <v>1497</v>
      </c>
      <c r="D1432" s="1"/>
      <c r="E1432" s="2"/>
    </row>
    <row r="1433" spans="1:5" x14ac:dyDescent="0.3">
      <c r="A1433" t="s">
        <v>1498</v>
      </c>
      <c r="D1433" s="1"/>
      <c r="E1433" s="2"/>
    </row>
    <row r="1434" spans="1:5" x14ac:dyDescent="0.3">
      <c r="A1434" t="s">
        <v>1499</v>
      </c>
      <c r="D1434" s="1"/>
      <c r="E1434" s="2"/>
    </row>
    <row r="1435" spans="1:5" x14ac:dyDescent="0.3">
      <c r="A1435" t="s">
        <v>1500</v>
      </c>
      <c r="D1435" s="1"/>
      <c r="E1435" s="2"/>
    </row>
    <row r="1436" spans="1:5" x14ac:dyDescent="0.3">
      <c r="A1436" t="s">
        <v>1501</v>
      </c>
      <c r="D1436" s="1"/>
      <c r="E1436" s="2"/>
    </row>
    <row r="1437" spans="1:5" x14ac:dyDescent="0.3">
      <c r="A1437" t="s">
        <v>1502</v>
      </c>
      <c r="D1437" s="1"/>
      <c r="E1437" s="2"/>
    </row>
    <row r="1438" spans="1:5" x14ac:dyDescent="0.3">
      <c r="A1438" t="s">
        <v>1503</v>
      </c>
      <c r="D1438" s="1"/>
      <c r="E1438" s="2"/>
    </row>
    <row r="1439" spans="1:5" x14ac:dyDescent="0.3">
      <c r="A1439" t="s">
        <v>1504</v>
      </c>
      <c r="D1439" s="1"/>
      <c r="E1439" s="2"/>
    </row>
    <row r="1440" spans="1:5" x14ac:dyDescent="0.3">
      <c r="A1440" t="s">
        <v>1505</v>
      </c>
      <c r="D1440" s="1"/>
      <c r="E1440" s="2"/>
    </row>
    <row r="1441" spans="1:5" x14ac:dyDescent="0.3">
      <c r="A1441" t="s">
        <v>1506</v>
      </c>
      <c r="D1441" s="1"/>
      <c r="E1441" s="2"/>
    </row>
    <row r="1442" spans="1:5" x14ac:dyDescent="0.3">
      <c r="A1442" t="s">
        <v>1507</v>
      </c>
      <c r="D1442" s="1"/>
      <c r="E1442" s="2"/>
    </row>
    <row r="1443" spans="1:5" x14ac:dyDescent="0.3">
      <c r="A1443" t="s">
        <v>1508</v>
      </c>
      <c r="D1443" s="1"/>
      <c r="E1443" s="2"/>
    </row>
    <row r="1444" spans="1:5" x14ac:dyDescent="0.3">
      <c r="A1444" t="s">
        <v>1509</v>
      </c>
      <c r="D1444" s="1"/>
      <c r="E1444" s="2"/>
    </row>
    <row r="1445" spans="1:5" x14ac:dyDescent="0.3">
      <c r="A1445" t="s">
        <v>1510</v>
      </c>
      <c r="D1445" s="1"/>
      <c r="E1445" s="2"/>
    </row>
    <row r="1446" spans="1:5" x14ac:dyDescent="0.3">
      <c r="A1446" t="s">
        <v>1511</v>
      </c>
      <c r="D1446" s="1"/>
      <c r="E1446" s="2"/>
    </row>
    <row r="1447" spans="1:5" x14ac:dyDescent="0.3">
      <c r="A1447" t="s">
        <v>1512</v>
      </c>
      <c r="D1447" s="1"/>
      <c r="E1447" s="2"/>
    </row>
    <row r="1448" spans="1:5" x14ac:dyDescent="0.3">
      <c r="A1448" t="s">
        <v>1513</v>
      </c>
      <c r="D1448" s="1"/>
      <c r="E1448" s="2"/>
    </row>
    <row r="1449" spans="1:5" x14ac:dyDescent="0.3">
      <c r="A1449" t="s">
        <v>1514</v>
      </c>
      <c r="D1449" s="1"/>
      <c r="E1449" s="2"/>
    </row>
    <row r="1450" spans="1:5" x14ac:dyDescent="0.3">
      <c r="A1450" t="s">
        <v>1515</v>
      </c>
      <c r="D1450" s="1"/>
      <c r="E1450" s="2"/>
    </row>
    <row r="1451" spans="1:5" x14ac:dyDescent="0.3">
      <c r="A1451" t="s">
        <v>1516</v>
      </c>
      <c r="D1451" s="1"/>
      <c r="E1451" s="2"/>
    </row>
    <row r="1452" spans="1:5" x14ac:dyDescent="0.3">
      <c r="A1452" t="s">
        <v>1517</v>
      </c>
      <c r="D1452" s="1"/>
      <c r="E1452" s="2"/>
    </row>
    <row r="1453" spans="1:5" x14ac:dyDescent="0.3">
      <c r="A1453" t="s">
        <v>1518</v>
      </c>
      <c r="D1453" s="1"/>
      <c r="E1453" s="2"/>
    </row>
    <row r="1454" spans="1:5" x14ac:dyDescent="0.3">
      <c r="A1454" t="s">
        <v>1519</v>
      </c>
      <c r="D1454" s="1"/>
      <c r="E1454" s="2"/>
    </row>
    <row r="1455" spans="1:5" x14ac:dyDescent="0.3">
      <c r="A1455" t="s">
        <v>1520</v>
      </c>
      <c r="D1455" s="1"/>
      <c r="E1455" s="2"/>
    </row>
    <row r="1456" spans="1:5" x14ac:dyDescent="0.3">
      <c r="A1456" t="s">
        <v>1521</v>
      </c>
      <c r="D1456" s="1"/>
      <c r="E1456" s="2"/>
    </row>
    <row r="1457" spans="1:5" x14ac:dyDescent="0.3">
      <c r="A1457" t="s">
        <v>1522</v>
      </c>
      <c r="D1457" s="1"/>
      <c r="E1457" s="2"/>
    </row>
    <row r="1458" spans="1:5" x14ac:dyDescent="0.3">
      <c r="A1458" t="s">
        <v>1523</v>
      </c>
      <c r="D1458" s="1"/>
      <c r="E1458" s="2"/>
    </row>
    <row r="1459" spans="1:5" x14ac:dyDescent="0.3">
      <c r="A1459" t="s">
        <v>1524</v>
      </c>
      <c r="D1459" s="1"/>
      <c r="E1459" s="2"/>
    </row>
    <row r="1460" spans="1:5" x14ac:dyDescent="0.3">
      <c r="A1460" t="s">
        <v>1525</v>
      </c>
      <c r="D1460" s="1"/>
      <c r="E1460" s="2"/>
    </row>
    <row r="1461" spans="1:5" x14ac:dyDescent="0.3">
      <c r="A1461" t="s">
        <v>1526</v>
      </c>
      <c r="D1461" s="1"/>
      <c r="E1461" s="2"/>
    </row>
    <row r="1462" spans="1:5" x14ac:dyDescent="0.3">
      <c r="A1462" t="s">
        <v>1527</v>
      </c>
      <c r="D1462" s="1"/>
      <c r="E1462" s="2"/>
    </row>
    <row r="1463" spans="1:5" x14ac:dyDescent="0.3">
      <c r="A1463" t="s">
        <v>1528</v>
      </c>
      <c r="D1463" s="1"/>
      <c r="E1463" s="2"/>
    </row>
    <row r="1464" spans="1:5" x14ac:dyDescent="0.3">
      <c r="A1464" t="s">
        <v>1529</v>
      </c>
      <c r="D1464" s="1"/>
      <c r="E1464" s="2"/>
    </row>
    <row r="1465" spans="1:5" x14ac:dyDescent="0.3">
      <c r="A1465" t="s">
        <v>1530</v>
      </c>
      <c r="D1465" s="1"/>
      <c r="E1465" s="2"/>
    </row>
    <row r="1466" spans="1:5" x14ac:dyDescent="0.3">
      <c r="A1466" t="s">
        <v>1531</v>
      </c>
      <c r="D1466" s="1"/>
      <c r="E1466" s="2"/>
    </row>
    <row r="1467" spans="1:5" x14ac:dyDescent="0.3">
      <c r="A1467" t="s">
        <v>1532</v>
      </c>
      <c r="D1467" s="1"/>
      <c r="E1467" s="2"/>
    </row>
    <row r="1468" spans="1:5" x14ac:dyDescent="0.3">
      <c r="A1468" t="s">
        <v>1533</v>
      </c>
      <c r="D1468" s="1"/>
      <c r="E1468" s="2"/>
    </row>
    <row r="1469" spans="1:5" x14ac:dyDescent="0.3">
      <c r="A1469" t="s">
        <v>1534</v>
      </c>
      <c r="D1469" s="1"/>
      <c r="E1469" s="2"/>
    </row>
    <row r="1470" spans="1:5" x14ac:dyDescent="0.3">
      <c r="A1470" t="s">
        <v>1535</v>
      </c>
      <c r="D1470" s="1"/>
      <c r="E1470" s="2"/>
    </row>
    <row r="1471" spans="1:5" x14ac:dyDescent="0.3">
      <c r="A1471" t="s">
        <v>1536</v>
      </c>
      <c r="D1471" s="1"/>
      <c r="E1471" s="2"/>
    </row>
    <row r="1472" spans="1:5" x14ac:dyDescent="0.3">
      <c r="A1472" t="s">
        <v>1537</v>
      </c>
      <c r="D1472" s="1"/>
      <c r="E1472" s="2"/>
    </row>
    <row r="1473" spans="1:5" x14ac:dyDescent="0.3">
      <c r="A1473" t="s">
        <v>1538</v>
      </c>
      <c r="D1473" s="1"/>
      <c r="E1473" s="2"/>
    </row>
    <row r="1474" spans="1:5" x14ac:dyDescent="0.3">
      <c r="A1474" t="s">
        <v>1539</v>
      </c>
      <c r="D1474" s="1"/>
      <c r="E1474" s="2"/>
    </row>
    <row r="1475" spans="1:5" x14ac:dyDescent="0.3">
      <c r="A1475" t="s">
        <v>1540</v>
      </c>
      <c r="D1475" s="1"/>
      <c r="E1475" s="2"/>
    </row>
    <row r="1476" spans="1:5" x14ac:dyDescent="0.3">
      <c r="A1476" t="s">
        <v>1541</v>
      </c>
      <c r="D1476" s="1"/>
      <c r="E1476" s="2"/>
    </row>
    <row r="1477" spans="1:5" x14ac:dyDescent="0.3">
      <c r="A1477" t="s">
        <v>1542</v>
      </c>
      <c r="D1477" s="1"/>
      <c r="E1477" s="2"/>
    </row>
    <row r="1478" spans="1:5" x14ac:dyDescent="0.3">
      <c r="A1478" t="s">
        <v>1543</v>
      </c>
      <c r="D1478" s="1"/>
      <c r="E1478" s="2"/>
    </row>
    <row r="1479" spans="1:5" x14ac:dyDescent="0.3">
      <c r="A1479" t="s">
        <v>1544</v>
      </c>
      <c r="D1479" s="1"/>
      <c r="E1479" s="2"/>
    </row>
    <row r="1480" spans="1:5" x14ac:dyDescent="0.3">
      <c r="A1480" t="s">
        <v>1545</v>
      </c>
      <c r="D1480" s="1"/>
      <c r="E1480" s="2"/>
    </row>
    <row r="1481" spans="1:5" x14ac:dyDescent="0.3">
      <c r="A1481" t="s">
        <v>1546</v>
      </c>
      <c r="D1481" s="1"/>
      <c r="E1481" s="2"/>
    </row>
    <row r="1482" spans="1:5" x14ac:dyDescent="0.3">
      <c r="A1482" t="s">
        <v>1547</v>
      </c>
      <c r="D1482" s="1"/>
      <c r="E1482" s="2"/>
    </row>
    <row r="1483" spans="1:5" x14ac:dyDescent="0.3">
      <c r="A1483" t="s">
        <v>1548</v>
      </c>
      <c r="D1483" s="1"/>
      <c r="E1483" s="2"/>
    </row>
    <row r="1484" spans="1:5" x14ac:dyDescent="0.3">
      <c r="A1484" t="s">
        <v>1549</v>
      </c>
      <c r="D1484" s="1"/>
      <c r="E1484" s="2"/>
    </row>
    <row r="1485" spans="1:5" x14ac:dyDescent="0.3">
      <c r="A1485" t="s">
        <v>1550</v>
      </c>
      <c r="D1485" s="1"/>
      <c r="E1485" s="2"/>
    </row>
    <row r="1486" spans="1:5" x14ac:dyDescent="0.3">
      <c r="A1486" t="s">
        <v>1551</v>
      </c>
      <c r="D1486" s="1"/>
      <c r="E1486" s="2"/>
    </row>
    <row r="1487" spans="1:5" x14ac:dyDescent="0.3">
      <c r="A1487" t="s">
        <v>1552</v>
      </c>
      <c r="D1487" s="1"/>
      <c r="E1487" s="2"/>
    </row>
    <row r="1488" spans="1:5" x14ac:dyDescent="0.3">
      <c r="A1488" t="s">
        <v>1553</v>
      </c>
      <c r="D1488" s="1"/>
      <c r="E1488" s="2"/>
    </row>
    <row r="1489" spans="1:5" x14ac:dyDescent="0.3">
      <c r="A1489" t="s">
        <v>1554</v>
      </c>
      <c r="D1489" s="1"/>
      <c r="E1489" s="2"/>
    </row>
    <row r="1490" spans="1:5" x14ac:dyDescent="0.3">
      <c r="A1490" t="s">
        <v>1555</v>
      </c>
      <c r="D1490" s="1"/>
      <c r="E1490" s="2"/>
    </row>
    <row r="1491" spans="1:5" x14ac:dyDescent="0.3">
      <c r="A1491" t="s">
        <v>1556</v>
      </c>
      <c r="D1491" s="1"/>
      <c r="E1491" s="2"/>
    </row>
    <row r="1492" spans="1:5" x14ac:dyDescent="0.3">
      <c r="A1492" t="s">
        <v>1557</v>
      </c>
      <c r="D1492" s="1"/>
      <c r="E1492" s="2"/>
    </row>
    <row r="1493" spans="1:5" x14ac:dyDescent="0.3">
      <c r="A1493" t="s">
        <v>1558</v>
      </c>
      <c r="D1493" s="1"/>
      <c r="E1493" s="2"/>
    </row>
    <row r="1494" spans="1:5" x14ac:dyDescent="0.3">
      <c r="A1494" t="s">
        <v>1559</v>
      </c>
      <c r="D1494" s="1"/>
      <c r="E1494" s="2"/>
    </row>
    <row r="1495" spans="1:5" x14ac:dyDescent="0.3">
      <c r="A1495" t="s">
        <v>1560</v>
      </c>
      <c r="D1495" s="1"/>
      <c r="E1495" s="2"/>
    </row>
    <row r="1496" spans="1:5" x14ac:dyDescent="0.3">
      <c r="A1496" t="s">
        <v>1561</v>
      </c>
      <c r="D1496" s="1"/>
      <c r="E1496" s="2"/>
    </row>
    <row r="1497" spans="1:5" x14ac:dyDescent="0.3">
      <c r="A1497" t="s">
        <v>1562</v>
      </c>
      <c r="D1497" s="1"/>
      <c r="E1497" s="2"/>
    </row>
    <row r="1498" spans="1:5" x14ac:dyDescent="0.3">
      <c r="A1498" t="s">
        <v>1563</v>
      </c>
      <c r="D1498" s="1"/>
      <c r="E1498" s="2"/>
    </row>
    <row r="1499" spans="1:5" x14ac:dyDescent="0.3">
      <c r="A1499" t="s">
        <v>1564</v>
      </c>
      <c r="D1499" s="1"/>
      <c r="E1499" s="2"/>
    </row>
    <row r="1500" spans="1:5" x14ac:dyDescent="0.3">
      <c r="A1500" t="s">
        <v>1565</v>
      </c>
      <c r="D1500" s="1"/>
      <c r="E1500" s="2"/>
    </row>
    <row r="1501" spans="1:5" x14ac:dyDescent="0.3">
      <c r="A1501" t="s">
        <v>1566</v>
      </c>
      <c r="D1501" s="1"/>
      <c r="E1501" s="2"/>
    </row>
    <row r="1502" spans="1:5" x14ac:dyDescent="0.3">
      <c r="A1502" t="s">
        <v>1567</v>
      </c>
      <c r="D1502" s="1"/>
      <c r="E1502" s="2"/>
    </row>
    <row r="1503" spans="1:5" x14ac:dyDescent="0.3">
      <c r="A1503" t="s">
        <v>1568</v>
      </c>
      <c r="D1503" s="1"/>
      <c r="E1503" s="2"/>
    </row>
    <row r="1504" spans="1:5" x14ac:dyDescent="0.3">
      <c r="A1504" t="s">
        <v>1569</v>
      </c>
      <c r="D1504" s="1"/>
      <c r="E1504" s="2"/>
    </row>
    <row r="1505" spans="1:5" x14ac:dyDescent="0.3">
      <c r="A1505" t="s">
        <v>1570</v>
      </c>
      <c r="D1505" s="1"/>
      <c r="E1505" s="2"/>
    </row>
    <row r="1506" spans="1:5" x14ac:dyDescent="0.3">
      <c r="A1506" t="s">
        <v>1571</v>
      </c>
      <c r="D1506" s="1"/>
      <c r="E1506" s="2"/>
    </row>
    <row r="1507" spans="1:5" x14ac:dyDescent="0.3">
      <c r="A1507" t="s">
        <v>1572</v>
      </c>
      <c r="D1507" s="1"/>
      <c r="E1507" s="2"/>
    </row>
    <row r="1508" spans="1:5" x14ac:dyDescent="0.3">
      <c r="A1508" t="s">
        <v>1573</v>
      </c>
      <c r="D1508" s="1"/>
      <c r="E1508" s="2"/>
    </row>
    <row r="1509" spans="1:5" x14ac:dyDescent="0.3">
      <c r="A1509" t="s">
        <v>1574</v>
      </c>
      <c r="D1509" s="1"/>
      <c r="E1509" s="2"/>
    </row>
    <row r="1510" spans="1:5" x14ac:dyDescent="0.3">
      <c r="A1510" t="s">
        <v>1575</v>
      </c>
      <c r="D1510" s="1"/>
      <c r="E1510" s="2"/>
    </row>
    <row r="1511" spans="1:5" x14ac:dyDescent="0.3">
      <c r="A1511" t="s">
        <v>1576</v>
      </c>
      <c r="D1511" s="1"/>
      <c r="E1511" s="2"/>
    </row>
    <row r="1512" spans="1:5" x14ac:dyDescent="0.3">
      <c r="A1512" t="s">
        <v>1577</v>
      </c>
      <c r="D1512" s="1"/>
      <c r="E1512" s="2"/>
    </row>
    <row r="1513" spans="1:5" x14ac:dyDescent="0.3">
      <c r="A1513" t="s">
        <v>1578</v>
      </c>
      <c r="D1513" s="1"/>
      <c r="E1513" s="2"/>
    </row>
    <row r="1514" spans="1:5" x14ac:dyDescent="0.3">
      <c r="A1514" t="s">
        <v>1579</v>
      </c>
      <c r="D1514" s="1"/>
      <c r="E1514" s="2"/>
    </row>
    <row r="1515" spans="1:5" x14ac:dyDescent="0.3">
      <c r="A1515" t="s">
        <v>1580</v>
      </c>
      <c r="D1515" s="1"/>
      <c r="E1515" s="2"/>
    </row>
    <row r="1516" spans="1:5" x14ac:dyDescent="0.3">
      <c r="A1516" t="s">
        <v>1581</v>
      </c>
      <c r="D1516" s="1"/>
      <c r="E1516" s="2"/>
    </row>
    <row r="1517" spans="1:5" x14ac:dyDescent="0.3">
      <c r="A1517" t="s">
        <v>1582</v>
      </c>
      <c r="D1517" s="1"/>
      <c r="E1517" s="2"/>
    </row>
    <row r="1518" spans="1:5" x14ac:dyDescent="0.3">
      <c r="A1518" t="s">
        <v>1583</v>
      </c>
      <c r="D1518" s="1"/>
      <c r="E1518" s="2"/>
    </row>
    <row r="1519" spans="1:5" x14ac:dyDescent="0.3">
      <c r="A1519" t="s">
        <v>1584</v>
      </c>
      <c r="D1519" s="1"/>
      <c r="E1519" s="2"/>
    </row>
    <row r="1520" spans="1:5" x14ac:dyDescent="0.3">
      <c r="A1520" t="s">
        <v>1585</v>
      </c>
      <c r="D1520" s="1"/>
      <c r="E1520" s="2"/>
    </row>
    <row r="1521" spans="1:5" x14ac:dyDescent="0.3">
      <c r="A1521" t="s">
        <v>1586</v>
      </c>
      <c r="D1521" s="1"/>
      <c r="E1521" s="2"/>
    </row>
    <row r="1522" spans="1:5" x14ac:dyDescent="0.3">
      <c r="A1522" t="s">
        <v>1587</v>
      </c>
      <c r="D1522" s="1"/>
      <c r="E1522" s="2"/>
    </row>
    <row r="1523" spans="1:5" x14ac:dyDescent="0.3">
      <c r="A1523" t="s">
        <v>1588</v>
      </c>
      <c r="D1523" s="1"/>
      <c r="E1523" s="2"/>
    </row>
    <row r="1524" spans="1:5" x14ac:dyDescent="0.3">
      <c r="A1524" t="s">
        <v>1589</v>
      </c>
      <c r="D1524" s="1"/>
      <c r="E1524" s="2"/>
    </row>
    <row r="1525" spans="1:5" x14ac:dyDescent="0.3">
      <c r="A1525" t="s">
        <v>1590</v>
      </c>
      <c r="D1525" s="1"/>
      <c r="E1525" s="2"/>
    </row>
    <row r="1526" spans="1:5" x14ac:dyDescent="0.3">
      <c r="A1526" t="s">
        <v>1591</v>
      </c>
      <c r="D1526" s="1"/>
      <c r="E1526" s="2"/>
    </row>
    <row r="1527" spans="1:5" x14ac:dyDescent="0.3">
      <c r="A1527" t="s">
        <v>1592</v>
      </c>
      <c r="D1527" s="1"/>
      <c r="E1527" s="2"/>
    </row>
    <row r="1528" spans="1:5" x14ac:dyDescent="0.3">
      <c r="A1528" t="s">
        <v>1593</v>
      </c>
      <c r="D1528" s="1"/>
      <c r="E1528" s="2"/>
    </row>
    <row r="1529" spans="1:5" x14ac:dyDescent="0.3">
      <c r="A1529" t="s">
        <v>1594</v>
      </c>
      <c r="D1529" s="1"/>
      <c r="E1529" s="2"/>
    </row>
    <row r="1530" spans="1:5" x14ac:dyDescent="0.3">
      <c r="A1530" t="s">
        <v>1595</v>
      </c>
      <c r="D1530" s="1"/>
      <c r="E1530" s="2"/>
    </row>
    <row r="1531" spans="1:5" x14ac:dyDescent="0.3">
      <c r="A1531" t="s">
        <v>1596</v>
      </c>
      <c r="D1531" s="1"/>
      <c r="E1531" s="2"/>
    </row>
    <row r="1532" spans="1:5" x14ac:dyDescent="0.3">
      <c r="A1532" t="s">
        <v>1597</v>
      </c>
      <c r="D1532" s="1"/>
      <c r="E1532" s="2"/>
    </row>
    <row r="1533" spans="1:5" x14ac:dyDescent="0.3">
      <c r="A1533" t="s">
        <v>1598</v>
      </c>
      <c r="D1533" s="1"/>
      <c r="E1533" s="2"/>
    </row>
    <row r="1534" spans="1:5" x14ac:dyDescent="0.3">
      <c r="A1534" t="s">
        <v>1599</v>
      </c>
      <c r="D1534" s="1"/>
      <c r="E1534" s="2"/>
    </row>
    <row r="1535" spans="1:5" x14ac:dyDescent="0.3">
      <c r="A1535" t="s">
        <v>1600</v>
      </c>
      <c r="D1535" s="1"/>
      <c r="E1535" s="2"/>
    </row>
    <row r="1536" spans="1:5" x14ac:dyDescent="0.3">
      <c r="A1536" t="s">
        <v>1601</v>
      </c>
      <c r="D1536" s="1"/>
      <c r="E1536" s="2"/>
    </row>
    <row r="1537" spans="1:5" x14ac:dyDescent="0.3">
      <c r="A1537" t="s">
        <v>1602</v>
      </c>
      <c r="D1537" s="1"/>
      <c r="E1537" s="2"/>
    </row>
    <row r="1538" spans="1:5" x14ac:dyDescent="0.3">
      <c r="A1538" t="s">
        <v>1603</v>
      </c>
      <c r="D1538" s="1"/>
      <c r="E1538" s="2"/>
    </row>
    <row r="1539" spans="1:5" x14ac:dyDescent="0.3">
      <c r="A1539" t="s">
        <v>1604</v>
      </c>
      <c r="D1539" s="1"/>
      <c r="E1539" s="2"/>
    </row>
    <row r="1540" spans="1:5" x14ac:dyDescent="0.3">
      <c r="A1540" t="s">
        <v>1605</v>
      </c>
      <c r="D1540" s="1"/>
      <c r="E1540" s="2"/>
    </row>
    <row r="1541" spans="1:5" x14ac:dyDescent="0.3">
      <c r="A1541" t="s">
        <v>1606</v>
      </c>
      <c r="D1541" s="1"/>
      <c r="E1541" s="2"/>
    </row>
    <row r="1542" spans="1:5" x14ac:dyDescent="0.3">
      <c r="A1542" t="s">
        <v>1607</v>
      </c>
      <c r="D1542" s="1"/>
      <c r="E1542" s="2"/>
    </row>
    <row r="1543" spans="1:5" x14ac:dyDescent="0.3">
      <c r="A1543" t="s">
        <v>1608</v>
      </c>
      <c r="D1543" s="1"/>
      <c r="E1543" s="2"/>
    </row>
    <row r="1544" spans="1:5" x14ac:dyDescent="0.3">
      <c r="A1544" t="s">
        <v>1609</v>
      </c>
      <c r="D1544" s="1"/>
      <c r="E1544" s="2"/>
    </row>
    <row r="1545" spans="1:5" x14ac:dyDescent="0.3">
      <c r="A1545" t="s">
        <v>1610</v>
      </c>
      <c r="D1545" s="1"/>
      <c r="E1545" s="2"/>
    </row>
    <row r="1546" spans="1:5" x14ac:dyDescent="0.3">
      <c r="A1546" t="s">
        <v>1611</v>
      </c>
      <c r="D1546" s="1"/>
      <c r="E1546" s="2"/>
    </row>
    <row r="1547" spans="1:5" x14ac:dyDescent="0.3">
      <c r="A1547" t="s">
        <v>1612</v>
      </c>
      <c r="D1547" s="1"/>
      <c r="E1547" s="2"/>
    </row>
    <row r="1548" spans="1:5" x14ac:dyDescent="0.3">
      <c r="A1548" t="s">
        <v>1613</v>
      </c>
      <c r="D1548" s="1"/>
      <c r="E1548" s="2"/>
    </row>
    <row r="1549" spans="1:5" x14ac:dyDescent="0.3">
      <c r="A1549" t="s">
        <v>1614</v>
      </c>
      <c r="D1549" s="1"/>
      <c r="E1549" s="2"/>
    </row>
    <row r="1550" spans="1:5" x14ac:dyDescent="0.3">
      <c r="A1550" t="s">
        <v>1615</v>
      </c>
      <c r="D1550" s="1"/>
      <c r="E1550" s="2"/>
    </row>
    <row r="1551" spans="1:5" x14ac:dyDescent="0.3">
      <c r="A1551" t="s">
        <v>1616</v>
      </c>
      <c r="D1551" s="1"/>
      <c r="E1551" s="2"/>
    </row>
    <row r="1552" spans="1:5" x14ac:dyDescent="0.3">
      <c r="A1552" t="s">
        <v>1617</v>
      </c>
      <c r="D1552" s="1"/>
      <c r="E1552" s="2"/>
    </row>
    <row r="1553" spans="1:5" x14ac:dyDescent="0.3">
      <c r="A1553" t="s">
        <v>1618</v>
      </c>
      <c r="D1553" s="1"/>
      <c r="E1553" s="2"/>
    </row>
    <row r="1554" spans="1:5" x14ac:dyDescent="0.3">
      <c r="A1554" t="s">
        <v>1619</v>
      </c>
      <c r="D1554" s="1"/>
      <c r="E1554" s="2"/>
    </row>
    <row r="1555" spans="1:5" x14ac:dyDescent="0.3">
      <c r="A1555" t="s">
        <v>1620</v>
      </c>
      <c r="D1555" s="1"/>
      <c r="E1555" s="2"/>
    </row>
    <row r="1556" spans="1:5" x14ac:dyDescent="0.3">
      <c r="A1556" t="s">
        <v>1621</v>
      </c>
      <c r="D1556" s="1"/>
      <c r="E1556" s="2"/>
    </row>
    <row r="1557" spans="1:5" x14ac:dyDescent="0.3">
      <c r="A1557" t="s">
        <v>1622</v>
      </c>
      <c r="D1557" s="1"/>
      <c r="E1557" s="2"/>
    </row>
    <row r="1558" spans="1:5" x14ac:dyDescent="0.3">
      <c r="A1558" t="s">
        <v>1623</v>
      </c>
      <c r="D1558" s="1"/>
      <c r="E1558" s="2"/>
    </row>
    <row r="1559" spans="1:5" x14ac:dyDescent="0.3">
      <c r="A1559" t="s">
        <v>1624</v>
      </c>
      <c r="D1559" s="1"/>
      <c r="E1559" s="2"/>
    </row>
    <row r="1560" spans="1:5" x14ac:dyDescent="0.3">
      <c r="A1560" t="s">
        <v>1625</v>
      </c>
      <c r="D1560" s="1"/>
      <c r="E1560" s="2"/>
    </row>
    <row r="1561" spans="1:5" x14ac:dyDescent="0.3">
      <c r="A1561" t="s">
        <v>1626</v>
      </c>
      <c r="D1561" s="1"/>
      <c r="E1561" s="2"/>
    </row>
    <row r="1562" spans="1:5" x14ac:dyDescent="0.3">
      <c r="A1562" t="s">
        <v>1627</v>
      </c>
      <c r="D1562" s="1"/>
      <c r="E1562" s="2"/>
    </row>
    <row r="1563" spans="1:5" x14ac:dyDescent="0.3">
      <c r="A1563" t="s">
        <v>1628</v>
      </c>
      <c r="D1563" s="1"/>
      <c r="E1563" s="2"/>
    </row>
    <row r="1564" spans="1:5" x14ac:dyDescent="0.3">
      <c r="A1564" t="s">
        <v>1629</v>
      </c>
      <c r="D1564" s="1"/>
      <c r="E1564" s="2"/>
    </row>
    <row r="1565" spans="1:5" x14ac:dyDescent="0.3">
      <c r="A1565" t="s">
        <v>1630</v>
      </c>
      <c r="D1565" s="1"/>
      <c r="E1565" s="2"/>
    </row>
    <row r="1566" spans="1:5" x14ac:dyDescent="0.3">
      <c r="A1566" t="s">
        <v>1631</v>
      </c>
      <c r="D1566" s="1"/>
      <c r="E1566" s="2"/>
    </row>
    <row r="1567" spans="1:5" x14ac:dyDescent="0.3">
      <c r="A1567" t="s">
        <v>1632</v>
      </c>
      <c r="D1567" s="1"/>
      <c r="E1567" s="2"/>
    </row>
    <row r="1568" spans="1:5" x14ac:dyDescent="0.3">
      <c r="A1568" t="s">
        <v>1633</v>
      </c>
      <c r="D1568" s="1"/>
      <c r="E1568" s="2"/>
    </row>
    <row r="1569" spans="1:5" x14ac:dyDescent="0.3">
      <c r="A1569" t="s">
        <v>1634</v>
      </c>
      <c r="D1569" s="1"/>
      <c r="E1569" s="2"/>
    </row>
    <row r="1570" spans="1:5" x14ac:dyDescent="0.3">
      <c r="A1570" t="s">
        <v>1635</v>
      </c>
      <c r="D1570" s="1"/>
      <c r="E1570" s="2"/>
    </row>
    <row r="1571" spans="1:5" x14ac:dyDescent="0.3">
      <c r="A1571" t="s">
        <v>1636</v>
      </c>
      <c r="D1571" s="1"/>
      <c r="E1571" s="2"/>
    </row>
    <row r="1572" spans="1:5" x14ac:dyDescent="0.3">
      <c r="A1572" t="s">
        <v>1637</v>
      </c>
      <c r="D1572" s="1"/>
      <c r="E1572" s="2"/>
    </row>
    <row r="1573" spans="1:5" x14ac:dyDescent="0.3">
      <c r="A1573" t="s">
        <v>1638</v>
      </c>
      <c r="D1573" s="1"/>
      <c r="E1573" s="2"/>
    </row>
    <row r="1574" spans="1:5" x14ac:dyDescent="0.3">
      <c r="A1574" t="s">
        <v>1639</v>
      </c>
      <c r="D1574" s="1"/>
      <c r="E1574" s="2"/>
    </row>
    <row r="1575" spans="1:5" x14ac:dyDescent="0.3">
      <c r="A1575" t="s">
        <v>1640</v>
      </c>
      <c r="D1575" s="1"/>
      <c r="E1575" s="2"/>
    </row>
    <row r="1576" spans="1:5" x14ac:dyDescent="0.3">
      <c r="A1576" t="s">
        <v>1641</v>
      </c>
      <c r="D1576" s="1"/>
      <c r="E1576" s="2"/>
    </row>
    <row r="1577" spans="1:5" x14ac:dyDescent="0.3">
      <c r="A1577" t="s">
        <v>1642</v>
      </c>
      <c r="D1577" s="1"/>
      <c r="E1577" s="2"/>
    </row>
    <row r="1578" spans="1:5" x14ac:dyDescent="0.3">
      <c r="A1578" t="s">
        <v>1643</v>
      </c>
      <c r="D1578" s="1"/>
      <c r="E1578" s="2"/>
    </row>
    <row r="1579" spans="1:5" x14ac:dyDescent="0.3">
      <c r="A1579" t="s">
        <v>1644</v>
      </c>
      <c r="D1579" s="1"/>
      <c r="E1579" s="2"/>
    </row>
    <row r="1580" spans="1:5" x14ac:dyDescent="0.3">
      <c r="A1580" t="s">
        <v>1645</v>
      </c>
      <c r="D1580" s="1"/>
      <c r="E1580" s="2"/>
    </row>
    <row r="1581" spans="1:5" x14ac:dyDescent="0.3">
      <c r="A1581" t="s">
        <v>1646</v>
      </c>
      <c r="D1581" s="1"/>
      <c r="E1581" s="2"/>
    </row>
    <row r="1582" spans="1:5" x14ac:dyDescent="0.3">
      <c r="A1582" t="s">
        <v>1647</v>
      </c>
      <c r="D1582" s="1"/>
      <c r="E1582" s="2"/>
    </row>
    <row r="1583" spans="1:5" x14ac:dyDescent="0.3">
      <c r="A1583" t="s">
        <v>1648</v>
      </c>
      <c r="D1583" s="1"/>
      <c r="E1583" s="2"/>
    </row>
    <row r="1584" spans="1:5" x14ac:dyDescent="0.3">
      <c r="A1584" t="s">
        <v>1649</v>
      </c>
      <c r="D1584" s="1"/>
      <c r="E1584" s="2"/>
    </row>
    <row r="1585" spans="1:5" x14ac:dyDescent="0.3">
      <c r="A1585" t="s">
        <v>1650</v>
      </c>
      <c r="D1585" s="1"/>
      <c r="E1585" s="2"/>
    </row>
    <row r="1586" spans="1:5" x14ac:dyDescent="0.3">
      <c r="A1586" t="s">
        <v>1651</v>
      </c>
      <c r="D1586" s="1"/>
      <c r="E1586" s="2"/>
    </row>
    <row r="1587" spans="1:5" x14ac:dyDescent="0.3">
      <c r="A1587" t="s">
        <v>1652</v>
      </c>
      <c r="D1587" s="1"/>
      <c r="E1587" s="2"/>
    </row>
    <row r="1588" spans="1:5" x14ac:dyDescent="0.3">
      <c r="A1588" t="s">
        <v>1653</v>
      </c>
      <c r="D1588" s="1"/>
      <c r="E1588" s="2"/>
    </row>
    <row r="1589" spans="1:5" x14ac:dyDescent="0.3">
      <c r="A1589" t="s">
        <v>1654</v>
      </c>
      <c r="D1589" s="1"/>
      <c r="E1589" s="2"/>
    </row>
    <row r="1590" spans="1:5" x14ac:dyDescent="0.3">
      <c r="A1590" t="s">
        <v>1655</v>
      </c>
      <c r="D1590" s="1"/>
      <c r="E1590" s="2"/>
    </row>
    <row r="1591" spans="1:5" x14ac:dyDescent="0.3">
      <c r="A1591" t="s">
        <v>1656</v>
      </c>
      <c r="D1591" s="1"/>
      <c r="E1591" s="2"/>
    </row>
    <row r="1592" spans="1:5" x14ac:dyDescent="0.3">
      <c r="A1592" t="s">
        <v>1657</v>
      </c>
      <c r="D1592" s="1"/>
      <c r="E1592" s="2"/>
    </row>
    <row r="1593" spans="1:5" x14ac:dyDescent="0.3">
      <c r="A1593" t="s">
        <v>1658</v>
      </c>
      <c r="D1593" s="1"/>
      <c r="E1593" s="2"/>
    </row>
    <row r="1594" spans="1:5" x14ac:dyDescent="0.3">
      <c r="A1594" t="s">
        <v>1659</v>
      </c>
      <c r="D1594" s="1"/>
      <c r="E1594" s="2"/>
    </row>
    <row r="1595" spans="1:5" x14ac:dyDescent="0.3">
      <c r="A1595" t="s">
        <v>1660</v>
      </c>
      <c r="D1595" s="1"/>
      <c r="E1595" s="2"/>
    </row>
    <row r="1596" spans="1:5" x14ac:dyDescent="0.3">
      <c r="A1596" t="s">
        <v>1661</v>
      </c>
      <c r="D1596" s="1"/>
      <c r="E1596" s="2"/>
    </row>
    <row r="1597" spans="1:5" x14ac:dyDescent="0.3">
      <c r="A1597" t="s">
        <v>1662</v>
      </c>
      <c r="D1597" s="1"/>
      <c r="E1597" s="2"/>
    </row>
    <row r="1598" spans="1:5" x14ac:dyDescent="0.3">
      <c r="A1598" t="s">
        <v>1663</v>
      </c>
      <c r="D1598" s="1"/>
      <c r="E1598" s="2"/>
    </row>
    <row r="1599" spans="1:5" x14ac:dyDescent="0.3">
      <c r="A1599" t="s">
        <v>1664</v>
      </c>
      <c r="D1599" s="1"/>
      <c r="E1599" s="2"/>
    </row>
    <row r="1600" spans="1:5" x14ac:dyDescent="0.3">
      <c r="A1600" t="s">
        <v>1665</v>
      </c>
      <c r="D1600" s="1"/>
      <c r="E1600" s="2"/>
    </row>
    <row r="1601" spans="1:5" x14ac:dyDescent="0.3">
      <c r="A1601" t="s">
        <v>1666</v>
      </c>
      <c r="D1601" s="1"/>
      <c r="E1601" s="2"/>
    </row>
    <row r="1602" spans="1:5" x14ac:dyDescent="0.3">
      <c r="A1602" t="s">
        <v>1667</v>
      </c>
      <c r="D1602" s="1"/>
      <c r="E1602" s="2"/>
    </row>
    <row r="1603" spans="1:5" x14ac:dyDescent="0.3">
      <c r="A1603" t="s">
        <v>1668</v>
      </c>
      <c r="D1603" s="1"/>
      <c r="E1603" s="2"/>
    </row>
    <row r="1604" spans="1:5" x14ac:dyDescent="0.3">
      <c r="A1604" t="s">
        <v>1669</v>
      </c>
      <c r="D1604" s="1"/>
      <c r="E1604" s="2"/>
    </row>
    <row r="1605" spans="1:5" x14ac:dyDescent="0.3">
      <c r="A1605" t="s">
        <v>1670</v>
      </c>
      <c r="D1605" s="1"/>
      <c r="E1605" s="2"/>
    </row>
    <row r="1606" spans="1:5" x14ac:dyDescent="0.3">
      <c r="A1606" t="s">
        <v>1671</v>
      </c>
      <c r="D1606" s="1"/>
      <c r="E1606" s="2"/>
    </row>
    <row r="1607" spans="1:5" x14ac:dyDescent="0.3">
      <c r="A1607" t="s">
        <v>1672</v>
      </c>
      <c r="D1607" s="1"/>
      <c r="E1607" s="2"/>
    </row>
    <row r="1608" spans="1:5" x14ac:dyDescent="0.3">
      <c r="A1608" t="s">
        <v>1673</v>
      </c>
      <c r="D1608" s="1"/>
      <c r="E1608" s="2"/>
    </row>
    <row r="1609" spans="1:5" x14ac:dyDescent="0.3">
      <c r="A1609" t="s">
        <v>1674</v>
      </c>
      <c r="D1609" s="1"/>
      <c r="E1609" s="2"/>
    </row>
    <row r="1610" spans="1:5" x14ac:dyDescent="0.3">
      <c r="A1610" t="s">
        <v>1675</v>
      </c>
      <c r="D1610" s="1"/>
      <c r="E1610" s="2"/>
    </row>
    <row r="1611" spans="1:5" x14ac:dyDescent="0.3">
      <c r="A1611" t="s">
        <v>1676</v>
      </c>
      <c r="D1611" s="1"/>
      <c r="E1611" s="2"/>
    </row>
    <row r="1612" spans="1:5" x14ac:dyDescent="0.3">
      <c r="A1612" t="s">
        <v>1677</v>
      </c>
      <c r="D1612" s="1"/>
      <c r="E1612" s="2"/>
    </row>
    <row r="1613" spans="1:5" x14ac:dyDescent="0.3">
      <c r="A1613" t="s">
        <v>1678</v>
      </c>
      <c r="D1613" s="1"/>
      <c r="E1613" s="2"/>
    </row>
    <row r="1614" spans="1:5" x14ac:dyDescent="0.3">
      <c r="A1614" t="s">
        <v>1679</v>
      </c>
      <c r="D1614" s="1"/>
      <c r="E1614" s="2"/>
    </row>
    <row r="1615" spans="1:5" x14ac:dyDescent="0.3">
      <c r="A1615" t="s">
        <v>1680</v>
      </c>
      <c r="D1615" s="1"/>
      <c r="E1615" s="2"/>
    </row>
    <row r="1616" spans="1:5" x14ac:dyDescent="0.3">
      <c r="A1616" t="s">
        <v>1681</v>
      </c>
      <c r="D1616" s="1"/>
      <c r="E1616" s="2"/>
    </row>
    <row r="1617" spans="1:5" x14ac:dyDescent="0.3">
      <c r="A1617" t="s">
        <v>1682</v>
      </c>
      <c r="D1617" s="1"/>
      <c r="E1617" s="2"/>
    </row>
    <row r="1618" spans="1:5" x14ac:dyDescent="0.3">
      <c r="A1618" t="s">
        <v>1683</v>
      </c>
      <c r="D1618" s="1"/>
      <c r="E1618" s="2"/>
    </row>
    <row r="1619" spans="1:5" x14ac:dyDescent="0.3">
      <c r="A1619" t="s">
        <v>1684</v>
      </c>
      <c r="D1619" s="1"/>
      <c r="E1619" s="2"/>
    </row>
    <row r="1620" spans="1:5" x14ac:dyDescent="0.3">
      <c r="A1620" t="s">
        <v>1685</v>
      </c>
      <c r="D1620" s="1"/>
      <c r="E1620" s="2"/>
    </row>
    <row r="1621" spans="1:5" x14ac:dyDescent="0.3">
      <c r="A1621" t="s">
        <v>1686</v>
      </c>
      <c r="D1621" s="1"/>
      <c r="E1621" s="2"/>
    </row>
    <row r="1622" spans="1:5" x14ac:dyDescent="0.3">
      <c r="A1622" t="s">
        <v>1687</v>
      </c>
      <c r="D1622" s="1"/>
      <c r="E1622" s="2"/>
    </row>
    <row r="1623" spans="1:5" x14ac:dyDescent="0.3">
      <c r="A1623" t="s">
        <v>1688</v>
      </c>
      <c r="D1623" s="1"/>
      <c r="E1623" s="2"/>
    </row>
    <row r="1624" spans="1:5" x14ac:dyDescent="0.3">
      <c r="A1624" t="s">
        <v>1689</v>
      </c>
      <c r="D1624" s="1"/>
      <c r="E1624" s="2"/>
    </row>
    <row r="1625" spans="1:5" x14ac:dyDescent="0.3">
      <c r="A1625" t="s">
        <v>1690</v>
      </c>
      <c r="D1625" s="1"/>
      <c r="E1625" s="2"/>
    </row>
    <row r="1626" spans="1:5" x14ac:dyDescent="0.3">
      <c r="A1626" t="s">
        <v>1691</v>
      </c>
      <c r="D1626" s="1"/>
      <c r="E1626" s="2"/>
    </row>
    <row r="1627" spans="1:5" x14ac:dyDescent="0.3">
      <c r="A1627" t="s">
        <v>1692</v>
      </c>
      <c r="D1627" s="1"/>
      <c r="E1627" s="2"/>
    </row>
    <row r="1628" spans="1:5" x14ac:dyDescent="0.3">
      <c r="A1628" t="s">
        <v>1693</v>
      </c>
      <c r="D1628" s="1"/>
      <c r="E1628" s="2"/>
    </row>
    <row r="1629" spans="1:5" x14ac:dyDescent="0.3">
      <c r="A1629" t="s">
        <v>1694</v>
      </c>
      <c r="D1629" s="1"/>
      <c r="E1629" s="2"/>
    </row>
    <row r="1630" spans="1:5" x14ac:dyDescent="0.3">
      <c r="A1630" t="s">
        <v>1695</v>
      </c>
      <c r="D1630" s="1"/>
      <c r="E1630" s="2"/>
    </row>
    <row r="1631" spans="1:5" x14ac:dyDescent="0.3">
      <c r="A1631" t="s">
        <v>1696</v>
      </c>
      <c r="D1631" s="1"/>
      <c r="E1631" s="2"/>
    </row>
    <row r="1632" spans="1:5" x14ac:dyDescent="0.3">
      <c r="A1632" t="s">
        <v>1697</v>
      </c>
      <c r="D1632" s="1"/>
      <c r="E1632" s="2"/>
    </row>
    <row r="1633" spans="1:5" x14ac:dyDescent="0.3">
      <c r="A1633" t="s">
        <v>1698</v>
      </c>
      <c r="D1633" s="1"/>
      <c r="E1633" s="2"/>
    </row>
    <row r="1634" spans="1:5" x14ac:dyDescent="0.3">
      <c r="A1634" t="s">
        <v>1699</v>
      </c>
      <c r="D1634" s="1"/>
      <c r="E1634" s="2"/>
    </row>
    <row r="1635" spans="1:5" x14ac:dyDescent="0.3">
      <c r="A1635" t="s">
        <v>1700</v>
      </c>
      <c r="D1635" s="1"/>
      <c r="E1635" s="2"/>
    </row>
    <row r="1636" spans="1:5" x14ac:dyDescent="0.3">
      <c r="A1636" t="s">
        <v>1701</v>
      </c>
      <c r="D1636" s="1"/>
      <c r="E1636" s="2"/>
    </row>
    <row r="1637" spans="1:5" x14ac:dyDescent="0.3">
      <c r="A1637" t="s">
        <v>1702</v>
      </c>
      <c r="D1637" s="1"/>
      <c r="E1637" s="2"/>
    </row>
    <row r="1638" spans="1:5" x14ac:dyDescent="0.3">
      <c r="A1638" t="s">
        <v>1703</v>
      </c>
      <c r="D1638" s="1"/>
      <c r="E1638" s="2"/>
    </row>
    <row r="1639" spans="1:5" x14ac:dyDescent="0.3">
      <c r="A1639" t="s">
        <v>1704</v>
      </c>
      <c r="D1639" s="1"/>
      <c r="E1639" s="2"/>
    </row>
    <row r="1640" spans="1:5" x14ac:dyDescent="0.3">
      <c r="A1640" t="s">
        <v>1705</v>
      </c>
      <c r="D1640" s="1"/>
      <c r="E1640" s="2"/>
    </row>
    <row r="1641" spans="1:5" x14ac:dyDescent="0.3">
      <c r="A1641" t="s">
        <v>1706</v>
      </c>
      <c r="D1641" s="1"/>
      <c r="E1641" s="2"/>
    </row>
    <row r="1642" spans="1:5" x14ac:dyDescent="0.3">
      <c r="A1642" t="s">
        <v>1707</v>
      </c>
      <c r="D1642" s="1"/>
      <c r="E1642" s="2"/>
    </row>
    <row r="1643" spans="1:5" x14ac:dyDescent="0.3">
      <c r="A1643" t="s">
        <v>1708</v>
      </c>
      <c r="D1643" s="1"/>
      <c r="E1643" s="2"/>
    </row>
    <row r="1644" spans="1:5" x14ac:dyDescent="0.3">
      <c r="A1644" t="s">
        <v>1709</v>
      </c>
      <c r="D1644" s="1"/>
      <c r="E1644" s="2"/>
    </row>
    <row r="1645" spans="1:5" x14ac:dyDescent="0.3">
      <c r="A1645" t="s">
        <v>1710</v>
      </c>
      <c r="D1645" s="1"/>
      <c r="E1645" s="2"/>
    </row>
    <row r="1646" spans="1:5" x14ac:dyDescent="0.3">
      <c r="A1646" t="s">
        <v>1711</v>
      </c>
      <c r="D1646" s="1"/>
      <c r="E1646" s="2"/>
    </row>
    <row r="1647" spans="1:5" x14ac:dyDescent="0.3">
      <c r="A1647" t="s">
        <v>1712</v>
      </c>
      <c r="D1647" s="1"/>
      <c r="E1647" s="2"/>
    </row>
    <row r="1648" spans="1:5" x14ac:dyDescent="0.3">
      <c r="A1648" t="s">
        <v>1713</v>
      </c>
      <c r="D1648" s="1"/>
      <c r="E1648" s="2"/>
    </row>
    <row r="1649" spans="1:5" x14ac:dyDescent="0.3">
      <c r="A1649" t="s">
        <v>1714</v>
      </c>
      <c r="D1649" s="1"/>
      <c r="E1649" s="2"/>
    </row>
    <row r="1650" spans="1:5" x14ac:dyDescent="0.3">
      <c r="A1650" t="s">
        <v>1715</v>
      </c>
      <c r="D1650" s="1"/>
      <c r="E1650" s="2"/>
    </row>
    <row r="1651" spans="1:5" x14ac:dyDescent="0.3">
      <c r="A1651" t="s">
        <v>1716</v>
      </c>
      <c r="D1651" s="1"/>
      <c r="E1651" s="2"/>
    </row>
    <row r="1652" spans="1:5" x14ac:dyDescent="0.3">
      <c r="A1652" t="s">
        <v>1717</v>
      </c>
      <c r="D1652" s="1"/>
      <c r="E1652" s="2"/>
    </row>
    <row r="1653" spans="1:5" x14ac:dyDescent="0.3">
      <c r="A1653" t="s">
        <v>1718</v>
      </c>
      <c r="D1653" s="1"/>
      <c r="E1653" s="2"/>
    </row>
    <row r="1654" spans="1:5" x14ac:dyDescent="0.3">
      <c r="A1654" t="s">
        <v>1719</v>
      </c>
      <c r="D1654" s="1"/>
      <c r="E1654" s="2"/>
    </row>
    <row r="1655" spans="1:5" x14ac:dyDescent="0.3">
      <c r="A1655" t="s">
        <v>1720</v>
      </c>
      <c r="D1655" s="1"/>
      <c r="E1655" s="2"/>
    </row>
    <row r="1656" spans="1:5" x14ac:dyDescent="0.3">
      <c r="A1656" t="s">
        <v>1721</v>
      </c>
      <c r="D1656" s="1"/>
      <c r="E1656" s="2"/>
    </row>
    <row r="1657" spans="1:5" x14ac:dyDescent="0.3">
      <c r="A1657" t="s">
        <v>1722</v>
      </c>
      <c r="D1657" s="1"/>
      <c r="E1657" s="2"/>
    </row>
    <row r="1658" spans="1:5" x14ac:dyDescent="0.3">
      <c r="A1658" t="s">
        <v>1723</v>
      </c>
      <c r="D1658" s="1"/>
      <c r="E1658" s="2"/>
    </row>
    <row r="1659" spans="1:5" x14ac:dyDescent="0.3">
      <c r="A1659" t="s">
        <v>1724</v>
      </c>
      <c r="D1659" s="1"/>
      <c r="E1659" s="2"/>
    </row>
    <row r="1660" spans="1:5" x14ac:dyDescent="0.3">
      <c r="A1660" t="s">
        <v>1725</v>
      </c>
      <c r="D1660" s="1"/>
      <c r="E1660" s="2"/>
    </row>
    <row r="1661" spans="1:5" x14ac:dyDescent="0.3">
      <c r="A1661" t="s">
        <v>1726</v>
      </c>
      <c r="D1661" s="1"/>
      <c r="E1661" s="2"/>
    </row>
    <row r="1662" spans="1:5" x14ac:dyDescent="0.3">
      <c r="A1662" t="s">
        <v>1727</v>
      </c>
      <c r="D1662" s="1"/>
      <c r="E1662" s="2"/>
    </row>
    <row r="1663" spans="1:5" x14ac:dyDescent="0.3">
      <c r="A1663" t="s">
        <v>1728</v>
      </c>
      <c r="D1663" s="1"/>
      <c r="E1663" s="2"/>
    </row>
    <row r="1664" spans="1:5" x14ac:dyDescent="0.3">
      <c r="A1664" t="s">
        <v>1729</v>
      </c>
      <c r="D1664" s="1"/>
      <c r="E1664" s="2"/>
    </row>
    <row r="1665" spans="1:5" x14ac:dyDescent="0.3">
      <c r="A1665" t="s">
        <v>1730</v>
      </c>
      <c r="D1665" s="1"/>
      <c r="E1665" s="2"/>
    </row>
    <row r="1666" spans="1:5" x14ac:dyDescent="0.3">
      <c r="A1666" t="s">
        <v>1731</v>
      </c>
      <c r="D1666" s="1"/>
      <c r="E1666" s="2"/>
    </row>
    <row r="1667" spans="1:5" x14ac:dyDescent="0.3">
      <c r="A1667" t="s">
        <v>1732</v>
      </c>
      <c r="D1667" s="1"/>
      <c r="E1667" s="2"/>
    </row>
    <row r="1668" spans="1:5" x14ac:dyDescent="0.3">
      <c r="A1668" t="s">
        <v>1733</v>
      </c>
      <c r="D1668" s="1"/>
      <c r="E1668" s="2"/>
    </row>
    <row r="1669" spans="1:5" x14ac:dyDescent="0.3">
      <c r="A1669" t="s">
        <v>1734</v>
      </c>
      <c r="D1669" s="1"/>
      <c r="E1669" s="2"/>
    </row>
    <row r="1670" spans="1:5" x14ac:dyDescent="0.3">
      <c r="A1670" t="s">
        <v>1735</v>
      </c>
      <c r="D1670" s="1"/>
      <c r="E1670" s="2"/>
    </row>
    <row r="1671" spans="1:5" x14ac:dyDescent="0.3">
      <c r="A1671" t="s">
        <v>1736</v>
      </c>
      <c r="D1671" s="1"/>
      <c r="E1671" s="2"/>
    </row>
    <row r="1672" spans="1:5" x14ac:dyDescent="0.3">
      <c r="A1672" t="s">
        <v>1737</v>
      </c>
      <c r="D1672" s="1"/>
      <c r="E1672" s="2"/>
    </row>
    <row r="1673" spans="1:5" x14ac:dyDescent="0.3">
      <c r="A1673" t="s">
        <v>1738</v>
      </c>
      <c r="D1673" s="1"/>
      <c r="E1673" s="2"/>
    </row>
    <row r="1674" spans="1:5" x14ac:dyDescent="0.3">
      <c r="A1674" t="s">
        <v>1739</v>
      </c>
      <c r="D1674" s="1"/>
      <c r="E1674" s="2"/>
    </row>
    <row r="1675" spans="1:5" x14ac:dyDescent="0.3">
      <c r="A1675" t="s">
        <v>1740</v>
      </c>
      <c r="D1675" s="1"/>
      <c r="E1675" s="2"/>
    </row>
    <row r="1676" spans="1:5" x14ac:dyDescent="0.3">
      <c r="A1676" t="s">
        <v>1741</v>
      </c>
      <c r="D1676" s="1"/>
      <c r="E1676" s="2"/>
    </row>
    <row r="1677" spans="1:5" x14ac:dyDescent="0.3">
      <c r="A1677" t="s">
        <v>1742</v>
      </c>
      <c r="D1677" s="1"/>
      <c r="E1677" s="2"/>
    </row>
    <row r="1678" spans="1:5" x14ac:dyDescent="0.3">
      <c r="A1678" t="s">
        <v>1743</v>
      </c>
      <c r="D1678" s="1"/>
      <c r="E1678" s="2"/>
    </row>
    <row r="1679" spans="1:5" x14ac:dyDescent="0.3">
      <c r="A1679" t="s">
        <v>1744</v>
      </c>
      <c r="D1679" s="1"/>
      <c r="E1679" s="2"/>
    </row>
    <row r="1680" spans="1:5" x14ac:dyDescent="0.3">
      <c r="A1680" t="s">
        <v>1745</v>
      </c>
      <c r="D1680" s="1"/>
      <c r="E1680" s="2"/>
    </row>
    <row r="1681" spans="1:5" x14ac:dyDescent="0.3">
      <c r="A1681" t="s">
        <v>1746</v>
      </c>
      <c r="D1681" s="1"/>
      <c r="E1681" s="2"/>
    </row>
    <row r="1682" spans="1:5" x14ac:dyDescent="0.3">
      <c r="A1682" t="s">
        <v>1747</v>
      </c>
      <c r="D1682" s="1"/>
      <c r="E1682" s="2"/>
    </row>
    <row r="1683" spans="1:5" x14ac:dyDescent="0.3">
      <c r="A1683" t="s">
        <v>1748</v>
      </c>
      <c r="D1683" s="1"/>
      <c r="E1683" s="2"/>
    </row>
    <row r="1684" spans="1:5" x14ac:dyDescent="0.3">
      <c r="A1684" t="s">
        <v>1749</v>
      </c>
      <c r="D1684" s="1"/>
      <c r="E1684" s="2"/>
    </row>
    <row r="1685" spans="1:5" x14ac:dyDescent="0.3">
      <c r="A1685" t="s">
        <v>1750</v>
      </c>
      <c r="D1685" s="1"/>
      <c r="E1685" s="2"/>
    </row>
    <row r="1686" spans="1:5" x14ac:dyDescent="0.3">
      <c r="A1686" t="s">
        <v>1751</v>
      </c>
      <c r="D1686" s="1"/>
      <c r="E1686" s="2"/>
    </row>
    <row r="1687" spans="1:5" x14ac:dyDescent="0.3">
      <c r="A1687" t="s">
        <v>1752</v>
      </c>
      <c r="D1687" s="1"/>
      <c r="E1687" s="2"/>
    </row>
    <row r="1688" spans="1:5" x14ac:dyDescent="0.3">
      <c r="A1688" t="s">
        <v>1753</v>
      </c>
      <c r="D1688" s="1"/>
      <c r="E1688" s="2"/>
    </row>
    <row r="1689" spans="1:5" x14ac:dyDescent="0.3">
      <c r="A1689" t="s">
        <v>1754</v>
      </c>
      <c r="D1689" s="1"/>
      <c r="E1689" s="2"/>
    </row>
    <row r="1690" spans="1:5" x14ac:dyDescent="0.3">
      <c r="A1690" t="s">
        <v>1755</v>
      </c>
      <c r="D1690" s="1"/>
      <c r="E1690" s="2"/>
    </row>
    <row r="1691" spans="1:5" x14ac:dyDescent="0.3">
      <c r="A1691" t="s">
        <v>1756</v>
      </c>
      <c r="D1691" s="1"/>
      <c r="E1691" s="2"/>
    </row>
    <row r="1692" spans="1:5" x14ac:dyDescent="0.3">
      <c r="A1692" t="s">
        <v>1757</v>
      </c>
      <c r="D1692" s="1"/>
      <c r="E1692" s="2"/>
    </row>
    <row r="1693" spans="1:5" x14ac:dyDescent="0.3">
      <c r="A1693" t="s">
        <v>1758</v>
      </c>
      <c r="D1693" s="1"/>
      <c r="E1693" s="2"/>
    </row>
    <row r="1694" spans="1:5" x14ac:dyDescent="0.3">
      <c r="A1694" t="s">
        <v>1759</v>
      </c>
      <c r="D1694" s="1"/>
      <c r="E1694" s="2"/>
    </row>
    <row r="1695" spans="1:5" x14ac:dyDescent="0.3">
      <c r="A1695" t="s">
        <v>1760</v>
      </c>
      <c r="D1695" s="1"/>
      <c r="E1695" s="2"/>
    </row>
    <row r="1696" spans="1:5" x14ac:dyDescent="0.3">
      <c r="A1696" t="s">
        <v>1761</v>
      </c>
      <c r="D1696" s="1"/>
      <c r="E1696" s="2"/>
    </row>
    <row r="1697" spans="1:5" x14ac:dyDescent="0.3">
      <c r="A1697" t="s">
        <v>1762</v>
      </c>
      <c r="D1697" s="1"/>
      <c r="E1697" s="2"/>
    </row>
    <row r="1698" spans="1:5" x14ac:dyDescent="0.3">
      <c r="A1698" t="s">
        <v>1763</v>
      </c>
      <c r="D1698" s="1"/>
      <c r="E1698" s="2"/>
    </row>
    <row r="1699" spans="1:5" x14ac:dyDescent="0.3">
      <c r="A1699" t="s">
        <v>1764</v>
      </c>
      <c r="D1699" s="1"/>
      <c r="E1699" s="2"/>
    </row>
    <row r="1700" spans="1:5" x14ac:dyDescent="0.3">
      <c r="A1700" t="s">
        <v>1765</v>
      </c>
      <c r="D1700" s="1"/>
      <c r="E1700" s="2"/>
    </row>
    <row r="1701" spans="1:5" x14ac:dyDescent="0.3">
      <c r="A1701" t="s">
        <v>1766</v>
      </c>
      <c r="D1701" s="1"/>
      <c r="E1701" s="2"/>
    </row>
    <row r="1702" spans="1:5" x14ac:dyDescent="0.3">
      <c r="A1702" t="s">
        <v>1767</v>
      </c>
      <c r="D1702" s="1"/>
      <c r="E1702" s="2"/>
    </row>
    <row r="1703" spans="1:5" x14ac:dyDescent="0.3">
      <c r="A1703" t="s">
        <v>1768</v>
      </c>
      <c r="D1703" s="1"/>
      <c r="E1703" s="2"/>
    </row>
    <row r="1704" spans="1:5" x14ac:dyDescent="0.3">
      <c r="A1704" t="s">
        <v>1769</v>
      </c>
      <c r="D1704" s="1"/>
      <c r="E1704" s="2"/>
    </row>
    <row r="1705" spans="1:5" x14ac:dyDescent="0.3">
      <c r="A1705" t="s">
        <v>1770</v>
      </c>
      <c r="D1705" s="1"/>
      <c r="E1705" s="2"/>
    </row>
    <row r="1706" spans="1:5" x14ac:dyDescent="0.3">
      <c r="A1706" t="s">
        <v>1771</v>
      </c>
      <c r="D1706" s="1"/>
      <c r="E1706" s="2"/>
    </row>
    <row r="1707" spans="1:5" x14ac:dyDescent="0.3">
      <c r="A1707" t="s">
        <v>1772</v>
      </c>
      <c r="D1707" s="1"/>
      <c r="E1707" s="2"/>
    </row>
    <row r="1708" spans="1:5" x14ac:dyDescent="0.3">
      <c r="A1708" t="s">
        <v>1773</v>
      </c>
      <c r="D1708" s="1"/>
      <c r="E1708" s="2"/>
    </row>
    <row r="1709" spans="1:5" x14ac:dyDescent="0.3">
      <c r="A1709" t="s">
        <v>1774</v>
      </c>
      <c r="D1709" s="1"/>
      <c r="E1709" s="2"/>
    </row>
    <row r="1710" spans="1:5" x14ac:dyDescent="0.3">
      <c r="A1710" t="s">
        <v>1775</v>
      </c>
      <c r="D1710" s="1"/>
      <c r="E1710" s="2"/>
    </row>
    <row r="1711" spans="1:5" x14ac:dyDescent="0.3">
      <c r="A1711" t="s">
        <v>1776</v>
      </c>
      <c r="D1711" s="1"/>
      <c r="E1711" s="2"/>
    </row>
    <row r="1712" spans="1:5" x14ac:dyDescent="0.3">
      <c r="A1712" t="s">
        <v>1777</v>
      </c>
      <c r="D1712" s="1"/>
      <c r="E1712" s="2"/>
    </row>
    <row r="1713" spans="1:5" x14ac:dyDescent="0.3">
      <c r="A1713" t="s">
        <v>1778</v>
      </c>
      <c r="D1713" s="1"/>
      <c r="E1713" s="2"/>
    </row>
    <row r="1714" spans="1:5" x14ac:dyDescent="0.3">
      <c r="A1714" t="s">
        <v>1779</v>
      </c>
      <c r="D1714" s="1"/>
      <c r="E1714" s="2"/>
    </row>
    <row r="1715" spans="1:5" x14ac:dyDescent="0.3">
      <c r="A1715" t="s">
        <v>1780</v>
      </c>
      <c r="D1715" s="1"/>
      <c r="E1715" s="2"/>
    </row>
    <row r="1716" spans="1:5" x14ac:dyDescent="0.3">
      <c r="A1716" t="s">
        <v>1781</v>
      </c>
      <c r="D1716" s="1"/>
      <c r="E1716" s="2"/>
    </row>
    <row r="1717" spans="1:5" x14ac:dyDescent="0.3">
      <c r="A1717" t="s">
        <v>1782</v>
      </c>
      <c r="D1717" s="1"/>
      <c r="E1717" s="2"/>
    </row>
    <row r="1718" spans="1:5" x14ac:dyDescent="0.3">
      <c r="A1718" t="s">
        <v>1783</v>
      </c>
      <c r="D1718" s="1"/>
      <c r="E1718" s="2"/>
    </row>
    <row r="1719" spans="1:5" x14ac:dyDescent="0.3">
      <c r="A1719" t="s">
        <v>1784</v>
      </c>
      <c r="D1719" s="1"/>
      <c r="E1719" s="2"/>
    </row>
    <row r="1720" spans="1:5" x14ac:dyDescent="0.3">
      <c r="A1720" t="s">
        <v>1785</v>
      </c>
      <c r="D1720" s="1"/>
      <c r="E1720" s="2"/>
    </row>
    <row r="1721" spans="1:5" x14ac:dyDescent="0.3">
      <c r="A1721" t="s">
        <v>1786</v>
      </c>
      <c r="D1721" s="1"/>
      <c r="E1721" s="2"/>
    </row>
    <row r="1722" spans="1:5" x14ac:dyDescent="0.3">
      <c r="A1722" t="s">
        <v>1787</v>
      </c>
      <c r="D1722" s="1"/>
      <c r="E1722" s="2"/>
    </row>
    <row r="1723" spans="1:5" x14ac:dyDescent="0.3">
      <c r="A1723" t="s">
        <v>1788</v>
      </c>
      <c r="D1723" s="1"/>
      <c r="E1723" s="2"/>
    </row>
    <row r="1724" spans="1:5" x14ac:dyDescent="0.3">
      <c r="A1724" t="s">
        <v>1789</v>
      </c>
      <c r="D1724" s="1"/>
      <c r="E1724" s="2"/>
    </row>
    <row r="1725" spans="1:5" x14ac:dyDescent="0.3">
      <c r="A1725" t="s">
        <v>1790</v>
      </c>
      <c r="D1725" s="1"/>
      <c r="E1725" s="2"/>
    </row>
    <row r="1726" spans="1:5" x14ac:dyDescent="0.3">
      <c r="A1726" t="s">
        <v>1791</v>
      </c>
      <c r="D1726" s="1"/>
      <c r="E1726" s="2"/>
    </row>
    <row r="1727" spans="1:5" x14ac:dyDescent="0.3">
      <c r="A1727" t="s">
        <v>1792</v>
      </c>
      <c r="D1727" s="1"/>
      <c r="E1727" s="2"/>
    </row>
    <row r="1728" spans="1:5" x14ac:dyDescent="0.3">
      <c r="A1728" t="s">
        <v>1793</v>
      </c>
      <c r="D1728" s="1"/>
      <c r="E1728" s="2"/>
    </row>
    <row r="1729" spans="1:5" x14ac:dyDescent="0.3">
      <c r="A1729" t="s">
        <v>1794</v>
      </c>
      <c r="D1729" s="1"/>
      <c r="E1729" s="2"/>
    </row>
    <row r="1730" spans="1:5" x14ac:dyDescent="0.3">
      <c r="A1730" t="s">
        <v>1795</v>
      </c>
      <c r="D1730" s="1"/>
      <c r="E1730" s="2"/>
    </row>
    <row r="1731" spans="1:5" x14ac:dyDescent="0.3">
      <c r="A1731" t="s">
        <v>1796</v>
      </c>
      <c r="D1731" s="1"/>
      <c r="E1731" s="2"/>
    </row>
    <row r="1732" spans="1:5" x14ac:dyDescent="0.3">
      <c r="A1732" t="s">
        <v>1797</v>
      </c>
      <c r="D1732" s="1"/>
      <c r="E1732" s="2"/>
    </row>
    <row r="1733" spans="1:5" x14ac:dyDescent="0.3">
      <c r="A1733" t="s">
        <v>1798</v>
      </c>
      <c r="D1733" s="1"/>
      <c r="E1733" s="2"/>
    </row>
    <row r="1734" spans="1:5" x14ac:dyDescent="0.3">
      <c r="A1734" t="s">
        <v>1799</v>
      </c>
      <c r="D1734" s="1"/>
      <c r="E1734" s="2"/>
    </row>
    <row r="1735" spans="1:5" x14ac:dyDescent="0.3">
      <c r="A1735" t="s">
        <v>1800</v>
      </c>
      <c r="D1735" s="1"/>
      <c r="E1735" s="2"/>
    </row>
    <row r="1736" spans="1:5" x14ac:dyDescent="0.3">
      <c r="A1736" t="s">
        <v>1801</v>
      </c>
      <c r="D1736" s="1"/>
      <c r="E1736" s="2"/>
    </row>
    <row r="1737" spans="1:5" x14ac:dyDescent="0.3">
      <c r="A1737" t="s">
        <v>1802</v>
      </c>
      <c r="D1737" s="1"/>
      <c r="E1737" s="2"/>
    </row>
    <row r="1738" spans="1:5" x14ac:dyDescent="0.3">
      <c r="A1738" t="s">
        <v>1803</v>
      </c>
      <c r="D1738" s="1"/>
      <c r="E1738" s="2"/>
    </row>
    <row r="1739" spans="1:5" x14ac:dyDescent="0.3">
      <c r="A1739" t="s">
        <v>1804</v>
      </c>
      <c r="D1739" s="1"/>
      <c r="E1739" s="2"/>
    </row>
    <row r="1740" spans="1:5" x14ac:dyDescent="0.3">
      <c r="A1740" t="s">
        <v>1805</v>
      </c>
      <c r="D1740" s="1"/>
      <c r="E1740" s="2"/>
    </row>
    <row r="1741" spans="1:5" x14ac:dyDescent="0.3">
      <c r="A1741" t="s">
        <v>1806</v>
      </c>
      <c r="D1741" s="1"/>
      <c r="E1741" s="2"/>
    </row>
    <row r="1742" spans="1:5" x14ac:dyDescent="0.3">
      <c r="A1742" t="s">
        <v>1807</v>
      </c>
      <c r="D1742" s="1"/>
      <c r="E1742" s="2"/>
    </row>
    <row r="1743" spans="1:5" x14ac:dyDescent="0.3">
      <c r="A1743" t="s">
        <v>1808</v>
      </c>
      <c r="D1743" s="1"/>
      <c r="E1743" s="2"/>
    </row>
    <row r="1744" spans="1:5" x14ac:dyDescent="0.3">
      <c r="A1744" t="s">
        <v>1809</v>
      </c>
      <c r="D1744" s="1"/>
      <c r="E1744" s="2"/>
    </row>
    <row r="1745" spans="1:5" x14ac:dyDescent="0.3">
      <c r="A1745" t="s">
        <v>1810</v>
      </c>
      <c r="D1745" s="1"/>
      <c r="E1745" s="2"/>
    </row>
    <row r="1746" spans="1:5" x14ac:dyDescent="0.3">
      <c r="A1746" t="s">
        <v>1811</v>
      </c>
      <c r="D1746" s="1"/>
      <c r="E1746" s="2"/>
    </row>
    <row r="1747" spans="1:5" x14ac:dyDescent="0.3">
      <c r="A1747" t="s">
        <v>1812</v>
      </c>
      <c r="D1747" s="1"/>
      <c r="E1747" s="2"/>
    </row>
    <row r="1748" spans="1:5" x14ac:dyDescent="0.3">
      <c r="A1748" t="s">
        <v>1813</v>
      </c>
      <c r="D1748" s="1"/>
      <c r="E1748" s="2"/>
    </row>
    <row r="1749" spans="1:5" x14ac:dyDescent="0.3">
      <c r="A1749" t="s">
        <v>1814</v>
      </c>
      <c r="D1749" s="1"/>
      <c r="E1749" s="2"/>
    </row>
    <row r="1750" spans="1:5" x14ac:dyDescent="0.3">
      <c r="A1750" t="s">
        <v>1815</v>
      </c>
      <c r="D1750" s="1"/>
      <c r="E1750" s="2"/>
    </row>
    <row r="1751" spans="1:5" x14ac:dyDescent="0.3">
      <c r="A1751" t="s">
        <v>1816</v>
      </c>
      <c r="D1751" s="1"/>
      <c r="E1751" s="2"/>
    </row>
    <row r="1752" spans="1:5" x14ac:dyDescent="0.3">
      <c r="A1752" t="s">
        <v>1817</v>
      </c>
      <c r="D1752" s="1"/>
      <c r="E1752" s="2"/>
    </row>
    <row r="1753" spans="1:5" x14ac:dyDescent="0.3">
      <c r="A1753" t="s">
        <v>1818</v>
      </c>
      <c r="D1753" s="1"/>
      <c r="E1753" s="2"/>
    </row>
    <row r="1754" spans="1:5" x14ac:dyDescent="0.3">
      <c r="A1754" t="s">
        <v>1819</v>
      </c>
      <c r="D1754" s="1"/>
      <c r="E1754" s="2"/>
    </row>
    <row r="1755" spans="1:5" x14ac:dyDescent="0.3">
      <c r="A1755" t="s">
        <v>1820</v>
      </c>
      <c r="D1755" s="1"/>
      <c r="E1755" s="2"/>
    </row>
    <row r="1756" spans="1:5" x14ac:dyDescent="0.3">
      <c r="A1756" t="s">
        <v>1821</v>
      </c>
      <c r="D1756" s="1"/>
      <c r="E1756" s="2"/>
    </row>
    <row r="1757" spans="1:5" x14ac:dyDescent="0.3">
      <c r="A1757" t="s">
        <v>1822</v>
      </c>
      <c r="D1757" s="1"/>
      <c r="E1757" s="2"/>
    </row>
    <row r="1758" spans="1:5" x14ac:dyDescent="0.3">
      <c r="A1758" t="s">
        <v>1823</v>
      </c>
      <c r="D1758" s="1"/>
      <c r="E1758" s="2"/>
    </row>
    <row r="1759" spans="1:5" x14ac:dyDescent="0.3">
      <c r="A1759" t="s">
        <v>1824</v>
      </c>
      <c r="D1759" s="1"/>
      <c r="E1759" s="2"/>
    </row>
    <row r="1760" spans="1:5" x14ac:dyDescent="0.3">
      <c r="A1760" t="s">
        <v>1825</v>
      </c>
      <c r="D1760" s="1"/>
      <c r="E1760" s="2"/>
    </row>
    <row r="1761" spans="1:5" x14ac:dyDescent="0.3">
      <c r="A1761" t="s">
        <v>1826</v>
      </c>
      <c r="D1761" s="1"/>
      <c r="E1761" s="2"/>
    </row>
    <row r="1762" spans="1:5" x14ac:dyDescent="0.3">
      <c r="A1762" t="s">
        <v>1827</v>
      </c>
      <c r="D1762" s="1"/>
      <c r="E1762" s="2"/>
    </row>
    <row r="1763" spans="1:5" x14ac:dyDescent="0.3">
      <c r="A1763" t="s">
        <v>1828</v>
      </c>
      <c r="D1763" s="1"/>
      <c r="E1763" s="2"/>
    </row>
    <row r="1764" spans="1:5" x14ac:dyDescent="0.3">
      <c r="A1764" t="s">
        <v>1829</v>
      </c>
      <c r="D1764" s="1"/>
      <c r="E1764" s="2"/>
    </row>
    <row r="1765" spans="1:5" x14ac:dyDescent="0.3">
      <c r="A1765" t="s">
        <v>1830</v>
      </c>
      <c r="D1765" s="1"/>
      <c r="E1765" s="2"/>
    </row>
    <row r="1766" spans="1:5" x14ac:dyDescent="0.3">
      <c r="A1766" t="s">
        <v>1831</v>
      </c>
      <c r="D1766" s="1"/>
      <c r="E1766" s="2"/>
    </row>
    <row r="1767" spans="1:5" x14ac:dyDescent="0.3">
      <c r="A1767" t="s">
        <v>1832</v>
      </c>
      <c r="D1767" s="1"/>
      <c r="E1767" s="2"/>
    </row>
    <row r="1768" spans="1:5" x14ac:dyDescent="0.3">
      <c r="A1768" t="s">
        <v>1833</v>
      </c>
      <c r="D1768" s="1"/>
      <c r="E1768" s="2"/>
    </row>
    <row r="1769" spans="1:5" x14ac:dyDescent="0.3">
      <c r="A1769" t="s">
        <v>1834</v>
      </c>
      <c r="D1769" s="1"/>
      <c r="E1769" s="2"/>
    </row>
    <row r="1770" spans="1:5" x14ac:dyDescent="0.3">
      <c r="A1770" t="s">
        <v>1835</v>
      </c>
      <c r="D1770" s="1"/>
      <c r="E1770" s="2"/>
    </row>
    <row r="1771" spans="1:5" x14ac:dyDescent="0.3">
      <c r="A1771" t="s">
        <v>1836</v>
      </c>
      <c r="D1771" s="1"/>
      <c r="E1771" s="2"/>
    </row>
    <row r="1772" spans="1:5" x14ac:dyDescent="0.3">
      <c r="A1772" t="s">
        <v>1837</v>
      </c>
      <c r="D1772" s="1"/>
      <c r="E1772" s="2"/>
    </row>
    <row r="1773" spans="1:5" x14ac:dyDescent="0.3">
      <c r="A1773" t="s">
        <v>1838</v>
      </c>
      <c r="D1773" s="1"/>
      <c r="E1773" s="2"/>
    </row>
    <row r="1774" spans="1:5" x14ac:dyDescent="0.3">
      <c r="A1774" t="s">
        <v>1839</v>
      </c>
      <c r="D1774" s="1"/>
      <c r="E1774" s="2"/>
    </row>
    <row r="1775" spans="1:5" x14ac:dyDescent="0.3">
      <c r="A1775" t="s">
        <v>1840</v>
      </c>
      <c r="D1775" s="1"/>
      <c r="E1775" s="2"/>
    </row>
    <row r="1776" spans="1:5" x14ac:dyDescent="0.3">
      <c r="A1776" t="s">
        <v>1841</v>
      </c>
      <c r="D1776" s="1"/>
      <c r="E1776" s="2"/>
    </row>
    <row r="1777" spans="1:5" x14ac:dyDescent="0.3">
      <c r="A1777" t="s">
        <v>1842</v>
      </c>
      <c r="D1777" s="1"/>
      <c r="E1777" s="2"/>
    </row>
    <row r="1778" spans="1:5" x14ac:dyDescent="0.3">
      <c r="A1778" t="s">
        <v>1843</v>
      </c>
      <c r="D1778" s="1"/>
      <c r="E1778" s="2"/>
    </row>
    <row r="1779" spans="1:5" x14ac:dyDescent="0.3">
      <c r="A1779" t="s">
        <v>1844</v>
      </c>
      <c r="D1779" s="1"/>
      <c r="E1779" s="2"/>
    </row>
    <row r="1780" spans="1:5" x14ac:dyDescent="0.3">
      <c r="A1780" t="s">
        <v>1845</v>
      </c>
      <c r="D1780" s="1"/>
      <c r="E1780" s="2"/>
    </row>
    <row r="1781" spans="1:5" x14ac:dyDescent="0.3">
      <c r="A1781" t="s">
        <v>1846</v>
      </c>
      <c r="D1781" s="1"/>
      <c r="E1781" s="2"/>
    </row>
    <row r="1782" spans="1:5" x14ac:dyDescent="0.3">
      <c r="A1782" t="s">
        <v>1847</v>
      </c>
      <c r="D1782" s="1"/>
      <c r="E1782" s="2"/>
    </row>
    <row r="1783" spans="1:5" x14ac:dyDescent="0.3">
      <c r="A1783" t="s">
        <v>1848</v>
      </c>
      <c r="D1783" s="1"/>
      <c r="E1783" s="2"/>
    </row>
    <row r="1784" spans="1:5" x14ac:dyDescent="0.3">
      <c r="A1784" t="s">
        <v>1849</v>
      </c>
      <c r="D1784" s="1"/>
      <c r="E1784" s="2"/>
    </row>
    <row r="1785" spans="1:5" x14ac:dyDescent="0.3">
      <c r="A1785" t="s">
        <v>1850</v>
      </c>
      <c r="D1785" s="1"/>
      <c r="E1785" s="2"/>
    </row>
    <row r="1786" spans="1:5" x14ac:dyDescent="0.3">
      <c r="A1786" t="s">
        <v>1851</v>
      </c>
      <c r="D1786" s="1"/>
      <c r="E1786" s="2"/>
    </row>
    <row r="1787" spans="1:5" x14ac:dyDescent="0.3">
      <c r="A1787" t="s">
        <v>1852</v>
      </c>
      <c r="D1787" s="1"/>
      <c r="E1787" s="2"/>
    </row>
    <row r="1788" spans="1:5" x14ac:dyDescent="0.3">
      <c r="A1788" t="s">
        <v>1853</v>
      </c>
      <c r="D1788" s="1"/>
      <c r="E1788" s="2"/>
    </row>
    <row r="1789" spans="1:5" x14ac:dyDescent="0.3">
      <c r="A1789" t="s">
        <v>1854</v>
      </c>
      <c r="D1789" s="1"/>
      <c r="E1789" s="2"/>
    </row>
    <row r="1790" spans="1:5" x14ac:dyDescent="0.3">
      <c r="A1790" t="s">
        <v>1855</v>
      </c>
      <c r="D1790" s="1"/>
      <c r="E1790" s="2"/>
    </row>
    <row r="1791" spans="1:5" x14ac:dyDescent="0.3">
      <c r="A1791" t="s">
        <v>1856</v>
      </c>
      <c r="D1791" s="1"/>
      <c r="E1791" s="2"/>
    </row>
    <row r="1792" spans="1:5" x14ac:dyDescent="0.3">
      <c r="A1792" t="s">
        <v>1857</v>
      </c>
      <c r="D1792" s="1"/>
      <c r="E1792" s="2"/>
    </row>
    <row r="1793" spans="1:5" x14ac:dyDescent="0.3">
      <c r="A1793" t="s">
        <v>1858</v>
      </c>
      <c r="D1793" s="1"/>
      <c r="E1793" s="2"/>
    </row>
    <row r="1794" spans="1:5" x14ac:dyDescent="0.3">
      <c r="A1794" t="s">
        <v>1859</v>
      </c>
      <c r="D1794" s="1"/>
      <c r="E1794" s="2"/>
    </row>
    <row r="1795" spans="1:5" x14ac:dyDescent="0.3">
      <c r="A1795" t="s">
        <v>1860</v>
      </c>
      <c r="D1795" s="1"/>
      <c r="E1795" s="2"/>
    </row>
    <row r="1796" spans="1:5" x14ac:dyDescent="0.3">
      <c r="A1796" t="s">
        <v>1861</v>
      </c>
      <c r="D1796" s="1"/>
      <c r="E1796" s="2"/>
    </row>
    <row r="1797" spans="1:5" x14ac:dyDescent="0.3">
      <c r="A1797" t="s">
        <v>1862</v>
      </c>
      <c r="D1797" s="1"/>
      <c r="E1797" s="2"/>
    </row>
    <row r="1798" spans="1:5" x14ac:dyDescent="0.3">
      <c r="A1798" t="s">
        <v>1863</v>
      </c>
      <c r="D1798" s="1"/>
      <c r="E1798" s="2"/>
    </row>
    <row r="1799" spans="1:5" x14ac:dyDescent="0.3">
      <c r="A1799" t="s">
        <v>1864</v>
      </c>
      <c r="D1799" s="1"/>
      <c r="E1799" s="2"/>
    </row>
    <row r="1800" spans="1:5" x14ac:dyDescent="0.3">
      <c r="A1800" t="s">
        <v>1865</v>
      </c>
      <c r="D1800" s="1"/>
      <c r="E1800" s="2"/>
    </row>
    <row r="1801" spans="1:5" x14ac:dyDescent="0.3">
      <c r="A1801" t="s">
        <v>1866</v>
      </c>
      <c r="D1801" s="1"/>
      <c r="E1801" s="2"/>
    </row>
    <row r="1802" spans="1:5" x14ac:dyDescent="0.3">
      <c r="A1802" t="s">
        <v>1867</v>
      </c>
      <c r="D1802" s="1"/>
      <c r="E1802" s="2"/>
    </row>
    <row r="1803" spans="1:5" x14ac:dyDescent="0.3">
      <c r="A1803" t="s">
        <v>1868</v>
      </c>
      <c r="D1803" s="1"/>
      <c r="E1803" s="2"/>
    </row>
    <row r="1804" spans="1:5" x14ac:dyDescent="0.3">
      <c r="A1804" t="s">
        <v>1869</v>
      </c>
      <c r="D1804" s="1"/>
      <c r="E1804" s="2"/>
    </row>
    <row r="1805" spans="1:5" x14ac:dyDescent="0.3">
      <c r="A1805" t="s">
        <v>1870</v>
      </c>
      <c r="D1805" s="1"/>
      <c r="E1805" s="2"/>
    </row>
    <row r="1806" spans="1:5" x14ac:dyDescent="0.3">
      <c r="A1806" t="s">
        <v>1871</v>
      </c>
      <c r="D1806" s="1"/>
      <c r="E1806" s="2"/>
    </row>
    <row r="1807" spans="1:5" x14ac:dyDescent="0.3">
      <c r="A1807" t="s">
        <v>1872</v>
      </c>
      <c r="D1807" s="1"/>
      <c r="E1807" s="2"/>
    </row>
    <row r="1808" spans="1:5" x14ac:dyDescent="0.3">
      <c r="A1808" t="s">
        <v>1873</v>
      </c>
      <c r="D1808" s="1"/>
      <c r="E1808" s="2"/>
    </row>
    <row r="1809" spans="1:5" x14ac:dyDescent="0.3">
      <c r="A1809" t="s">
        <v>1874</v>
      </c>
      <c r="D1809" s="1"/>
      <c r="E1809" s="2"/>
    </row>
    <row r="1810" spans="1:5" x14ac:dyDescent="0.3">
      <c r="A1810" t="s">
        <v>1875</v>
      </c>
      <c r="D1810" s="1"/>
      <c r="E1810" s="2"/>
    </row>
    <row r="1811" spans="1:5" x14ac:dyDescent="0.3">
      <c r="A1811" t="s">
        <v>1876</v>
      </c>
      <c r="D1811" s="1"/>
      <c r="E1811" s="2"/>
    </row>
    <row r="1812" spans="1:5" x14ac:dyDescent="0.3">
      <c r="A1812" t="s">
        <v>1877</v>
      </c>
      <c r="D1812" s="1"/>
      <c r="E1812" s="2"/>
    </row>
    <row r="1813" spans="1:5" x14ac:dyDescent="0.3">
      <c r="A1813" t="s">
        <v>1878</v>
      </c>
      <c r="D1813" s="1"/>
      <c r="E1813" s="2"/>
    </row>
    <row r="1814" spans="1:5" x14ac:dyDescent="0.3">
      <c r="A1814" t="s">
        <v>1879</v>
      </c>
      <c r="D1814" s="1"/>
      <c r="E1814" s="2"/>
    </row>
    <row r="1815" spans="1:5" x14ac:dyDescent="0.3">
      <c r="A1815" t="s">
        <v>1880</v>
      </c>
      <c r="D1815" s="1"/>
      <c r="E1815" s="2"/>
    </row>
    <row r="1816" spans="1:5" x14ac:dyDescent="0.3">
      <c r="A1816" t="s">
        <v>1881</v>
      </c>
      <c r="D1816" s="1"/>
      <c r="E1816" s="2"/>
    </row>
    <row r="1817" spans="1:5" x14ac:dyDescent="0.3">
      <c r="A1817" t="s">
        <v>1882</v>
      </c>
      <c r="D1817" s="1"/>
      <c r="E1817" s="2"/>
    </row>
    <row r="1818" spans="1:5" x14ac:dyDescent="0.3">
      <c r="A1818" t="s">
        <v>1883</v>
      </c>
      <c r="D1818" s="1"/>
      <c r="E1818" s="2"/>
    </row>
    <row r="1819" spans="1:5" x14ac:dyDescent="0.3">
      <c r="A1819" t="s">
        <v>1884</v>
      </c>
      <c r="D1819" s="1"/>
      <c r="E1819" s="2"/>
    </row>
    <row r="1820" spans="1:5" x14ac:dyDescent="0.3">
      <c r="A1820" t="s">
        <v>1885</v>
      </c>
      <c r="D1820" s="1"/>
      <c r="E1820" s="2"/>
    </row>
    <row r="1821" spans="1:5" x14ac:dyDescent="0.3">
      <c r="A1821" t="s">
        <v>1886</v>
      </c>
      <c r="D1821" s="1"/>
      <c r="E1821" s="2"/>
    </row>
    <row r="1822" spans="1:5" x14ac:dyDescent="0.3">
      <c r="A1822" t="s">
        <v>1887</v>
      </c>
      <c r="D1822" s="1"/>
      <c r="E1822" s="2"/>
    </row>
    <row r="1823" spans="1:5" x14ac:dyDescent="0.3">
      <c r="A1823" t="s">
        <v>1888</v>
      </c>
      <c r="D1823" s="1"/>
      <c r="E1823" s="2"/>
    </row>
    <row r="1824" spans="1:5" x14ac:dyDescent="0.3">
      <c r="A1824" t="s">
        <v>1889</v>
      </c>
      <c r="D1824" s="1"/>
      <c r="E1824" s="2"/>
    </row>
    <row r="1825" spans="1:5" x14ac:dyDescent="0.3">
      <c r="A1825" t="s">
        <v>1890</v>
      </c>
      <c r="D1825" s="1"/>
      <c r="E1825" s="2"/>
    </row>
    <row r="1826" spans="1:5" x14ac:dyDescent="0.3">
      <c r="A1826" t="s">
        <v>1891</v>
      </c>
      <c r="D1826" s="1"/>
      <c r="E1826" s="2"/>
    </row>
    <row r="1827" spans="1:5" x14ac:dyDescent="0.3">
      <c r="A1827" t="s">
        <v>1892</v>
      </c>
      <c r="D1827" s="1"/>
      <c r="E1827" s="2"/>
    </row>
    <row r="1828" spans="1:5" x14ac:dyDescent="0.3">
      <c r="A1828" t="s">
        <v>1893</v>
      </c>
      <c r="D1828" s="1"/>
      <c r="E1828" s="2"/>
    </row>
    <row r="1829" spans="1:5" x14ac:dyDescent="0.3">
      <c r="A1829" t="s">
        <v>1894</v>
      </c>
      <c r="D1829" s="1"/>
      <c r="E1829" s="2"/>
    </row>
    <row r="1830" spans="1:5" x14ac:dyDescent="0.3">
      <c r="A1830" t="s">
        <v>1895</v>
      </c>
      <c r="D1830" s="1"/>
      <c r="E1830" s="2"/>
    </row>
    <row r="1831" spans="1:5" x14ac:dyDescent="0.3">
      <c r="A1831" t="s">
        <v>1896</v>
      </c>
      <c r="D1831" s="1"/>
      <c r="E1831" s="2"/>
    </row>
    <row r="1832" spans="1:5" x14ac:dyDescent="0.3">
      <c r="A1832" t="s">
        <v>1897</v>
      </c>
      <c r="D1832" s="1"/>
      <c r="E1832" s="2"/>
    </row>
    <row r="1833" spans="1:5" x14ac:dyDescent="0.3">
      <c r="A1833" t="s">
        <v>1898</v>
      </c>
      <c r="D1833" s="1"/>
      <c r="E1833" s="2"/>
    </row>
    <row r="1834" spans="1:5" x14ac:dyDescent="0.3">
      <c r="A1834" t="s">
        <v>1899</v>
      </c>
      <c r="D1834" s="1"/>
      <c r="E1834" s="2"/>
    </row>
    <row r="1835" spans="1:5" x14ac:dyDescent="0.3">
      <c r="A1835" t="s">
        <v>1900</v>
      </c>
      <c r="D1835" s="1"/>
      <c r="E1835" s="2"/>
    </row>
    <row r="1836" spans="1:5" x14ac:dyDescent="0.3">
      <c r="A1836" t="s">
        <v>1901</v>
      </c>
      <c r="D1836" s="1"/>
      <c r="E1836" s="2"/>
    </row>
    <row r="1837" spans="1:5" x14ac:dyDescent="0.3">
      <c r="A1837" t="s">
        <v>1902</v>
      </c>
      <c r="D1837" s="1"/>
      <c r="E1837" s="2"/>
    </row>
    <row r="1838" spans="1:5" x14ac:dyDescent="0.3">
      <c r="A1838" t="s">
        <v>1903</v>
      </c>
      <c r="D1838" s="1"/>
      <c r="E1838" s="2"/>
    </row>
    <row r="1839" spans="1:5" x14ac:dyDescent="0.3">
      <c r="A1839" t="s">
        <v>1904</v>
      </c>
      <c r="D1839" s="1"/>
      <c r="E1839" s="2"/>
    </row>
    <row r="1840" spans="1:5" x14ac:dyDescent="0.3">
      <c r="A1840" t="s">
        <v>1905</v>
      </c>
      <c r="D1840" s="1"/>
      <c r="E1840" s="2"/>
    </row>
    <row r="1841" spans="1:5" x14ac:dyDescent="0.3">
      <c r="A1841" t="s">
        <v>1906</v>
      </c>
      <c r="D1841" s="1"/>
      <c r="E1841" s="2"/>
    </row>
    <row r="1842" spans="1:5" x14ac:dyDescent="0.3">
      <c r="A1842" t="s">
        <v>1907</v>
      </c>
      <c r="D1842" s="1"/>
      <c r="E1842" s="2"/>
    </row>
    <row r="1843" spans="1:5" x14ac:dyDescent="0.3">
      <c r="A1843" t="s">
        <v>1908</v>
      </c>
      <c r="D1843" s="1"/>
      <c r="E1843" s="2"/>
    </row>
    <row r="1844" spans="1:5" x14ac:dyDescent="0.3">
      <c r="A1844" t="s">
        <v>1909</v>
      </c>
      <c r="D1844" s="1"/>
      <c r="E1844" s="2"/>
    </row>
    <row r="1845" spans="1:5" x14ac:dyDescent="0.3">
      <c r="A1845" t="s">
        <v>1910</v>
      </c>
      <c r="D1845" s="1"/>
      <c r="E1845" s="2"/>
    </row>
    <row r="1846" spans="1:5" x14ac:dyDescent="0.3">
      <c r="A1846" t="s">
        <v>1911</v>
      </c>
      <c r="D1846" s="1"/>
      <c r="E1846" s="2"/>
    </row>
    <row r="1847" spans="1:5" x14ac:dyDescent="0.3">
      <c r="A1847" t="s">
        <v>1912</v>
      </c>
      <c r="D1847" s="1"/>
      <c r="E1847" s="2"/>
    </row>
    <row r="1848" spans="1:5" x14ac:dyDescent="0.3">
      <c r="A1848" t="s">
        <v>1913</v>
      </c>
      <c r="D1848" s="1"/>
      <c r="E1848" s="2"/>
    </row>
    <row r="1849" spans="1:5" x14ac:dyDescent="0.3">
      <c r="A1849" t="s">
        <v>1914</v>
      </c>
      <c r="D1849" s="1"/>
      <c r="E1849" s="2"/>
    </row>
    <row r="1850" spans="1:5" x14ac:dyDescent="0.3">
      <c r="A1850" t="s">
        <v>1915</v>
      </c>
      <c r="D1850" s="1"/>
      <c r="E1850" s="2"/>
    </row>
    <row r="1851" spans="1:5" x14ac:dyDescent="0.3">
      <c r="A1851" t="s">
        <v>1916</v>
      </c>
      <c r="D1851" s="1"/>
      <c r="E1851" s="2"/>
    </row>
    <row r="1852" spans="1:5" x14ac:dyDescent="0.3">
      <c r="A1852" t="s">
        <v>1917</v>
      </c>
      <c r="D1852" s="1"/>
      <c r="E1852" s="2"/>
    </row>
    <row r="1853" spans="1:5" x14ac:dyDescent="0.3">
      <c r="A1853" t="s">
        <v>1918</v>
      </c>
      <c r="D1853" s="1"/>
      <c r="E1853" s="2"/>
    </row>
    <row r="1854" spans="1:5" x14ac:dyDescent="0.3">
      <c r="A1854" t="s">
        <v>1919</v>
      </c>
      <c r="D1854" s="1"/>
      <c r="E1854" s="2"/>
    </row>
    <row r="1855" spans="1:5" x14ac:dyDescent="0.3">
      <c r="A1855" t="s">
        <v>1920</v>
      </c>
      <c r="D1855" s="1"/>
      <c r="E1855" s="2"/>
    </row>
    <row r="1856" spans="1:5" x14ac:dyDescent="0.3">
      <c r="A1856" t="s">
        <v>1921</v>
      </c>
      <c r="D1856" s="1"/>
      <c r="E1856" s="2"/>
    </row>
    <row r="1857" spans="1:5" x14ac:dyDescent="0.3">
      <c r="A1857" t="s">
        <v>1922</v>
      </c>
      <c r="D1857" s="1"/>
      <c r="E1857" s="2"/>
    </row>
    <row r="1858" spans="1:5" x14ac:dyDescent="0.3">
      <c r="A1858" t="s">
        <v>1923</v>
      </c>
      <c r="D1858" s="1"/>
      <c r="E1858" s="2"/>
    </row>
    <row r="1859" spans="1:5" x14ac:dyDescent="0.3">
      <c r="A1859" t="s">
        <v>1924</v>
      </c>
      <c r="D1859" s="1"/>
      <c r="E1859" s="2"/>
    </row>
    <row r="1860" spans="1:5" x14ac:dyDescent="0.3">
      <c r="A1860" t="s">
        <v>1925</v>
      </c>
      <c r="D1860" s="1"/>
      <c r="E1860" s="2"/>
    </row>
    <row r="1861" spans="1:5" x14ac:dyDescent="0.3">
      <c r="A1861" t="s">
        <v>1926</v>
      </c>
      <c r="D1861" s="1"/>
      <c r="E1861" s="2"/>
    </row>
    <row r="1862" spans="1:5" x14ac:dyDescent="0.3">
      <c r="A1862" t="s">
        <v>1927</v>
      </c>
      <c r="D1862" s="1"/>
      <c r="E1862" s="2"/>
    </row>
    <row r="1863" spans="1:5" x14ac:dyDescent="0.3">
      <c r="A1863" t="s">
        <v>1928</v>
      </c>
      <c r="D1863" s="1"/>
      <c r="E1863" s="2"/>
    </row>
    <row r="1864" spans="1:5" x14ac:dyDescent="0.3">
      <c r="A1864" t="s">
        <v>1929</v>
      </c>
      <c r="D1864" s="1"/>
      <c r="E1864" s="2"/>
    </row>
    <row r="1865" spans="1:5" x14ac:dyDescent="0.3">
      <c r="A1865" t="s">
        <v>1930</v>
      </c>
      <c r="D1865" s="1"/>
      <c r="E1865" s="2"/>
    </row>
    <row r="1866" spans="1:5" x14ac:dyDescent="0.3">
      <c r="A1866" t="s">
        <v>1931</v>
      </c>
      <c r="D1866" s="1"/>
      <c r="E1866" s="2"/>
    </row>
    <row r="1867" spans="1:5" x14ac:dyDescent="0.3">
      <c r="A1867" t="s">
        <v>1932</v>
      </c>
      <c r="D1867" s="1"/>
      <c r="E1867" s="2"/>
    </row>
    <row r="1868" spans="1:5" x14ac:dyDescent="0.3">
      <c r="A1868" t="s">
        <v>1933</v>
      </c>
      <c r="D1868" s="1"/>
      <c r="E1868" s="2"/>
    </row>
    <row r="1869" spans="1:5" x14ac:dyDescent="0.3">
      <c r="A1869" t="s">
        <v>1934</v>
      </c>
      <c r="D1869" s="1"/>
      <c r="E1869" s="2"/>
    </row>
    <row r="1870" spans="1:5" x14ac:dyDescent="0.3">
      <c r="A1870" t="s">
        <v>1935</v>
      </c>
      <c r="D1870" s="1"/>
      <c r="E1870" s="2"/>
    </row>
    <row r="1871" spans="1:5" x14ac:dyDescent="0.3">
      <c r="A1871" t="s">
        <v>1936</v>
      </c>
      <c r="D1871" s="1"/>
      <c r="E1871" s="2"/>
    </row>
    <row r="1872" spans="1:5" x14ac:dyDescent="0.3">
      <c r="A1872" t="s">
        <v>1937</v>
      </c>
      <c r="D1872" s="1"/>
      <c r="E1872" s="2"/>
    </row>
    <row r="1873" spans="1:5" x14ac:dyDescent="0.3">
      <c r="A1873" t="s">
        <v>1938</v>
      </c>
      <c r="D1873" s="1"/>
      <c r="E1873" s="2"/>
    </row>
    <row r="1874" spans="1:5" x14ac:dyDescent="0.3">
      <c r="A1874" t="s">
        <v>1939</v>
      </c>
      <c r="D1874" s="1"/>
      <c r="E1874" s="2"/>
    </row>
    <row r="1875" spans="1:5" x14ac:dyDescent="0.3">
      <c r="A1875" t="s">
        <v>1940</v>
      </c>
      <c r="D1875" s="1"/>
      <c r="E1875" s="2"/>
    </row>
    <row r="1876" spans="1:5" x14ac:dyDescent="0.3">
      <c r="A1876" t="s">
        <v>1941</v>
      </c>
      <c r="D1876" s="1"/>
      <c r="E1876" s="2"/>
    </row>
    <row r="1877" spans="1:5" x14ac:dyDescent="0.3">
      <c r="A1877" t="s">
        <v>1942</v>
      </c>
      <c r="D1877" s="1"/>
      <c r="E1877" s="2"/>
    </row>
    <row r="1878" spans="1:5" x14ac:dyDescent="0.3">
      <c r="A1878" t="s">
        <v>1943</v>
      </c>
      <c r="D1878" s="1"/>
      <c r="E1878" s="2"/>
    </row>
    <row r="1879" spans="1:5" x14ac:dyDescent="0.3">
      <c r="A1879" t="s">
        <v>1944</v>
      </c>
      <c r="D1879" s="1"/>
      <c r="E1879" s="2"/>
    </row>
    <row r="1880" spans="1:5" x14ac:dyDescent="0.3">
      <c r="A1880" t="s">
        <v>1945</v>
      </c>
      <c r="D1880" s="1"/>
      <c r="E1880" s="2"/>
    </row>
    <row r="1881" spans="1:5" x14ac:dyDescent="0.3">
      <c r="A1881" t="s">
        <v>1946</v>
      </c>
      <c r="D1881" s="1"/>
      <c r="E1881" s="2"/>
    </row>
    <row r="1882" spans="1:5" x14ac:dyDescent="0.3">
      <c r="A1882" t="s">
        <v>1947</v>
      </c>
      <c r="D1882" s="1"/>
      <c r="E1882" s="2"/>
    </row>
    <row r="1883" spans="1:5" x14ac:dyDescent="0.3">
      <c r="A1883" t="s">
        <v>1948</v>
      </c>
      <c r="D1883" s="1"/>
      <c r="E1883" s="2"/>
    </row>
    <row r="1884" spans="1:5" x14ac:dyDescent="0.3">
      <c r="A1884" t="s">
        <v>1949</v>
      </c>
      <c r="D1884" s="1"/>
      <c r="E1884" s="2"/>
    </row>
    <row r="1885" spans="1:5" x14ac:dyDescent="0.3">
      <c r="A1885" t="s">
        <v>1950</v>
      </c>
      <c r="D1885" s="1"/>
      <c r="E1885" s="2"/>
    </row>
    <row r="1886" spans="1:5" x14ac:dyDescent="0.3">
      <c r="A1886" t="s">
        <v>1951</v>
      </c>
      <c r="D1886" s="1"/>
      <c r="E1886" s="2"/>
    </row>
    <row r="1887" spans="1:5" x14ac:dyDescent="0.3">
      <c r="A1887" t="s">
        <v>1952</v>
      </c>
      <c r="D1887" s="1"/>
      <c r="E1887" s="2"/>
    </row>
    <row r="1888" spans="1:5" x14ac:dyDescent="0.3">
      <c r="A1888" t="s">
        <v>1953</v>
      </c>
      <c r="D1888" s="1"/>
      <c r="E1888" s="2"/>
    </row>
    <row r="1889" spans="1:5" x14ac:dyDescent="0.3">
      <c r="A1889" t="s">
        <v>1954</v>
      </c>
      <c r="D1889" s="1"/>
      <c r="E1889" s="2"/>
    </row>
    <row r="1890" spans="1:5" x14ac:dyDescent="0.3">
      <c r="A1890" t="s">
        <v>1955</v>
      </c>
      <c r="D1890" s="1"/>
      <c r="E1890" s="2"/>
    </row>
    <row r="1891" spans="1:5" x14ac:dyDescent="0.3">
      <c r="A1891" t="s">
        <v>1956</v>
      </c>
      <c r="D1891" s="1"/>
      <c r="E1891" s="2"/>
    </row>
    <row r="1892" spans="1:5" x14ac:dyDescent="0.3">
      <c r="A1892" t="s">
        <v>1957</v>
      </c>
      <c r="D1892" s="1"/>
      <c r="E1892" s="2"/>
    </row>
    <row r="1893" spans="1:5" x14ac:dyDescent="0.3">
      <c r="A1893" t="s">
        <v>1958</v>
      </c>
      <c r="D1893" s="1"/>
      <c r="E1893" s="2"/>
    </row>
    <row r="1894" spans="1:5" x14ac:dyDescent="0.3">
      <c r="A1894" t="s">
        <v>1959</v>
      </c>
      <c r="D1894" s="1"/>
      <c r="E1894" s="2"/>
    </row>
    <row r="1895" spans="1:5" x14ac:dyDescent="0.3">
      <c r="A1895" t="s">
        <v>1960</v>
      </c>
      <c r="D1895" s="1"/>
      <c r="E1895" s="2"/>
    </row>
    <row r="1896" spans="1:5" x14ac:dyDescent="0.3">
      <c r="A1896" t="s">
        <v>1961</v>
      </c>
      <c r="D1896" s="1"/>
      <c r="E1896" s="2"/>
    </row>
    <row r="1897" spans="1:5" x14ac:dyDescent="0.3">
      <c r="A1897" t="s">
        <v>1962</v>
      </c>
      <c r="D1897" s="1"/>
      <c r="E1897" s="2"/>
    </row>
    <row r="1898" spans="1:5" x14ac:dyDescent="0.3">
      <c r="A1898" t="s">
        <v>1963</v>
      </c>
      <c r="D1898" s="1"/>
      <c r="E1898" s="2"/>
    </row>
    <row r="1899" spans="1:5" x14ac:dyDescent="0.3">
      <c r="A1899" t="s">
        <v>1964</v>
      </c>
      <c r="D1899" s="1"/>
      <c r="E1899" s="2"/>
    </row>
    <row r="1900" spans="1:5" x14ac:dyDescent="0.3">
      <c r="A1900" t="s">
        <v>1965</v>
      </c>
      <c r="D1900" s="1"/>
      <c r="E1900" s="2"/>
    </row>
    <row r="1901" spans="1:5" x14ac:dyDescent="0.3">
      <c r="A1901" t="s">
        <v>1966</v>
      </c>
      <c r="D1901" s="1"/>
      <c r="E1901" s="2"/>
    </row>
    <row r="1902" spans="1:5" x14ac:dyDescent="0.3">
      <c r="A1902" t="s">
        <v>1967</v>
      </c>
      <c r="D1902" s="1"/>
      <c r="E1902" s="2"/>
    </row>
    <row r="1903" spans="1:5" x14ac:dyDescent="0.3">
      <c r="A1903" t="s">
        <v>1968</v>
      </c>
      <c r="D1903" s="1"/>
      <c r="E1903" s="2"/>
    </row>
    <row r="1904" spans="1:5" x14ac:dyDescent="0.3">
      <c r="A1904" t="s">
        <v>1969</v>
      </c>
      <c r="D1904" s="1"/>
      <c r="E1904" s="2"/>
    </row>
    <row r="1905" spans="1:5" x14ac:dyDescent="0.3">
      <c r="A1905" t="s">
        <v>1970</v>
      </c>
      <c r="D1905" s="1"/>
      <c r="E1905" s="2"/>
    </row>
    <row r="1906" spans="1:5" x14ac:dyDescent="0.3">
      <c r="A1906" t="s">
        <v>1971</v>
      </c>
      <c r="D1906" s="1"/>
      <c r="E1906" s="2"/>
    </row>
    <row r="1907" spans="1:5" x14ac:dyDescent="0.3">
      <c r="A1907" t="s">
        <v>1972</v>
      </c>
      <c r="D1907" s="1"/>
      <c r="E1907" s="2"/>
    </row>
    <row r="1908" spans="1:5" x14ac:dyDescent="0.3">
      <c r="A1908" t="s">
        <v>1973</v>
      </c>
      <c r="D1908" s="1"/>
      <c r="E1908" s="2"/>
    </row>
    <row r="1909" spans="1:5" x14ac:dyDescent="0.3">
      <c r="A1909" t="s">
        <v>1974</v>
      </c>
      <c r="D1909" s="1"/>
      <c r="E1909" s="2"/>
    </row>
    <row r="1910" spans="1:5" x14ac:dyDescent="0.3">
      <c r="A1910" t="s">
        <v>1975</v>
      </c>
      <c r="D1910" s="1"/>
      <c r="E1910" s="2"/>
    </row>
    <row r="1911" spans="1:5" x14ac:dyDescent="0.3">
      <c r="A1911" t="s">
        <v>1976</v>
      </c>
      <c r="D1911" s="1"/>
      <c r="E1911" s="2"/>
    </row>
    <row r="1912" spans="1:5" x14ac:dyDescent="0.3">
      <c r="A1912" t="s">
        <v>1977</v>
      </c>
      <c r="D1912" s="1"/>
      <c r="E1912" s="2"/>
    </row>
    <row r="1913" spans="1:5" x14ac:dyDescent="0.3">
      <c r="A1913" t="s">
        <v>1978</v>
      </c>
      <c r="D1913" s="1"/>
      <c r="E1913" s="2"/>
    </row>
    <row r="1914" spans="1:5" x14ac:dyDescent="0.3">
      <c r="A1914" t="s">
        <v>1979</v>
      </c>
      <c r="D1914" s="1"/>
      <c r="E1914" s="2"/>
    </row>
    <row r="1915" spans="1:5" x14ac:dyDescent="0.3">
      <c r="A1915" t="s">
        <v>1980</v>
      </c>
      <c r="D1915" s="1"/>
      <c r="E1915" s="2"/>
    </row>
    <row r="1916" spans="1:5" x14ac:dyDescent="0.3">
      <c r="A1916" t="s">
        <v>1981</v>
      </c>
      <c r="D1916" s="1"/>
      <c r="E1916" s="2"/>
    </row>
    <row r="1917" spans="1:5" x14ac:dyDescent="0.3">
      <c r="A1917" t="s">
        <v>1982</v>
      </c>
      <c r="D1917" s="1"/>
      <c r="E1917" s="2"/>
    </row>
    <row r="1918" spans="1:5" x14ac:dyDescent="0.3">
      <c r="A1918" t="s">
        <v>1983</v>
      </c>
      <c r="D1918" s="1"/>
      <c r="E1918" s="2"/>
    </row>
    <row r="1919" spans="1:5" x14ac:dyDescent="0.3">
      <c r="A1919" t="s">
        <v>1984</v>
      </c>
      <c r="D1919" s="1"/>
      <c r="E1919" s="2"/>
    </row>
    <row r="1920" spans="1:5" x14ac:dyDescent="0.3">
      <c r="A1920" t="s">
        <v>1985</v>
      </c>
      <c r="D1920" s="1"/>
      <c r="E1920" s="2"/>
    </row>
    <row r="1921" spans="1:5" x14ac:dyDescent="0.3">
      <c r="A1921" t="s">
        <v>1986</v>
      </c>
      <c r="D1921" s="1"/>
      <c r="E1921" s="2"/>
    </row>
    <row r="1922" spans="1:5" x14ac:dyDescent="0.3">
      <c r="A1922" t="s">
        <v>1987</v>
      </c>
      <c r="D1922" s="1"/>
      <c r="E1922" s="2"/>
    </row>
    <row r="1923" spans="1:5" x14ac:dyDescent="0.3">
      <c r="A1923" t="s">
        <v>1988</v>
      </c>
      <c r="D1923" s="1"/>
      <c r="E1923" s="2"/>
    </row>
    <row r="1924" spans="1:5" x14ac:dyDescent="0.3">
      <c r="A1924" t="s">
        <v>1989</v>
      </c>
      <c r="D1924" s="1"/>
      <c r="E1924" s="2"/>
    </row>
    <row r="1925" spans="1:5" x14ac:dyDescent="0.3">
      <c r="A1925" t="s">
        <v>1990</v>
      </c>
      <c r="D1925" s="1"/>
      <c r="E1925" s="2"/>
    </row>
    <row r="1926" spans="1:5" x14ac:dyDescent="0.3">
      <c r="A1926" t="s">
        <v>1991</v>
      </c>
      <c r="D1926" s="1"/>
      <c r="E1926" s="2"/>
    </row>
    <row r="1927" spans="1:5" x14ac:dyDescent="0.3">
      <c r="A1927" t="s">
        <v>1992</v>
      </c>
      <c r="D1927" s="1"/>
      <c r="E1927" s="2"/>
    </row>
    <row r="1928" spans="1:5" x14ac:dyDescent="0.3">
      <c r="A1928" t="s">
        <v>1993</v>
      </c>
      <c r="D1928" s="1"/>
      <c r="E1928" s="2"/>
    </row>
    <row r="1929" spans="1:5" x14ac:dyDescent="0.3">
      <c r="A1929" t="s">
        <v>1994</v>
      </c>
      <c r="D1929" s="1"/>
      <c r="E1929" s="2"/>
    </row>
    <row r="1930" spans="1:5" x14ac:dyDescent="0.3">
      <c r="A1930" t="s">
        <v>1995</v>
      </c>
      <c r="D1930" s="1"/>
      <c r="E1930" s="2"/>
    </row>
    <row r="1931" spans="1:5" x14ac:dyDescent="0.3">
      <c r="A1931" t="s">
        <v>1996</v>
      </c>
      <c r="D1931" s="1"/>
      <c r="E1931" s="2"/>
    </row>
    <row r="1932" spans="1:5" x14ac:dyDescent="0.3">
      <c r="A1932" t="s">
        <v>1997</v>
      </c>
      <c r="D1932" s="1"/>
      <c r="E1932" s="2"/>
    </row>
    <row r="1933" spans="1:5" x14ac:dyDescent="0.3">
      <c r="A1933" t="s">
        <v>1998</v>
      </c>
      <c r="D1933" s="1"/>
      <c r="E1933" s="2"/>
    </row>
    <row r="1934" spans="1:5" x14ac:dyDescent="0.3">
      <c r="A1934" t="s">
        <v>1999</v>
      </c>
      <c r="D1934" s="1"/>
      <c r="E1934" s="2"/>
    </row>
    <row r="1935" spans="1:5" x14ac:dyDescent="0.3">
      <c r="A1935" t="s">
        <v>2000</v>
      </c>
      <c r="D1935" s="1"/>
      <c r="E1935" s="2"/>
    </row>
    <row r="1936" spans="1:5" x14ac:dyDescent="0.3">
      <c r="A1936" t="s">
        <v>2001</v>
      </c>
      <c r="D1936" s="1"/>
      <c r="E1936" s="2"/>
    </row>
    <row r="1937" spans="1:5" x14ac:dyDescent="0.3">
      <c r="A1937" t="s">
        <v>2002</v>
      </c>
      <c r="D1937" s="1"/>
      <c r="E1937" s="2"/>
    </row>
    <row r="1938" spans="1:5" x14ac:dyDescent="0.3">
      <c r="A1938" t="s">
        <v>2003</v>
      </c>
      <c r="D1938" s="1"/>
      <c r="E1938" s="2"/>
    </row>
    <row r="1939" spans="1:5" x14ac:dyDescent="0.3">
      <c r="A1939" t="s">
        <v>2004</v>
      </c>
      <c r="D1939" s="1"/>
      <c r="E1939" s="2"/>
    </row>
    <row r="1940" spans="1:5" x14ac:dyDescent="0.3">
      <c r="A1940" t="s">
        <v>2005</v>
      </c>
      <c r="D1940" s="1"/>
      <c r="E1940" s="2"/>
    </row>
    <row r="1941" spans="1:5" x14ac:dyDescent="0.3">
      <c r="A1941" t="s">
        <v>2006</v>
      </c>
      <c r="D1941" s="1"/>
      <c r="E1941" s="2"/>
    </row>
    <row r="1942" spans="1:5" x14ac:dyDescent="0.3">
      <c r="A1942" t="s">
        <v>2007</v>
      </c>
      <c r="D1942" s="1"/>
      <c r="E1942" s="2"/>
    </row>
    <row r="1943" spans="1:5" x14ac:dyDescent="0.3">
      <c r="A1943" t="s">
        <v>2008</v>
      </c>
      <c r="D1943" s="1"/>
      <c r="E1943" s="2"/>
    </row>
    <row r="1944" spans="1:5" x14ac:dyDescent="0.3">
      <c r="A1944" t="s">
        <v>2009</v>
      </c>
      <c r="D1944" s="1"/>
      <c r="E1944" s="2"/>
    </row>
    <row r="1945" spans="1:5" x14ac:dyDescent="0.3">
      <c r="A1945" t="s">
        <v>2010</v>
      </c>
      <c r="D1945" s="1"/>
      <c r="E1945" s="2"/>
    </row>
    <row r="1946" spans="1:5" x14ac:dyDescent="0.3">
      <c r="A1946" t="s">
        <v>2011</v>
      </c>
      <c r="D1946" s="1"/>
      <c r="E1946" s="2"/>
    </row>
    <row r="1947" spans="1:5" x14ac:dyDescent="0.3">
      <c r="A1947" t="s">
        <v>2012</v>
      </c>
      <c r="D1947" s="1"/>
      <c r="E1947" s="2"/>
    </row>
    <row r="1948" spans="1:5" x14ac:dyDescent="0.3">
      <c r="A1948" t="s">
        <v>2013</v>
      </c>
      <c r="D1948" s="1"/>
      <c r="E1948" s="2"/>
    </row>
    <row r="1949" spans="1:5" x14ac:dyDescent="0.3">
      <c r="A1949" t="s">
        <v>2014</v>
      </c>
      <c r="D1949" s="1"/>
      <c r="E1949" s="2"/>
    </row>
    <row r="1950" spans="1:5" x14ac:dyDescent="0.3">
      <c r="A1950" t="s">
        <v>2015</v>
      </c>
      <c r="D1950" s="1"/>
      <c r="E1950" s="2"/>
    </row>
    <row r="1951" spans="1:5" x14ac:dyDescent="0.3">
      <c r="A1951" t="s">
        <v>2016</v>
      </c>
      <c r="D1951" s="1"/>
      <c r="E1951" s="2"/>
    </row>
    <row r="1952" spans="1:5" x14ac:dyDescent="0.3">
      <c r="A1952" t="s">
        <v>2017</v>
      </c>
      <c r="D1952" s="1"/>
      <c r="E1952" s="2"/>
    </row>
    <row r="1953" spans="1:5" x14ac:dyDescent="0.3">
      <c r="A1953" t="s">
        <v>2018</v>
      </c>
      <c r="D1953" s="1"/>
      <c r="E1953" s="2"/>
    </row>
    <row r="1954" spans="1:5" x14ac:dyDescent="0.3">
      <c r="A1954" t="s">
        <v>2019</v>
      </c>
      <c r="D1954" s="1"/>
      <c r="E1954" s="2"/>
    </row>
    <row r="1955" spans="1:5" x14ac:dyDescent="0.3">
      <c r="A1955" t="s">
        <v>2020</v>
      </c>
      <c r="D1955" s="1"/>
      <c r="E1955" s="2"/>
    </row>
    <row r="1956" spans="1:5" x14ac:dyDescent="0.3">
      <c r="A1956" t="s">
        <v>2021</v>
      </c>
      <c r="D1956" s="1"/>
      <c r="E1956" s="2"/>
    </row>
    <row r="1957" spans="1:5" x14ac:dyDescent="0.3">
      <c r="A1957" t="s">
        <v>2022</v>
      </c>
      <c r="D1957" s="1"/>
      <c r="E1957" s="2"/>
    </row>
    <row r="1958" spans="1:5" x14ac:dyDescent="0.3">
      <c r="A1958" t="s">
        <v>2023</v>
      </c>
      <c r="D1958" s="1"/>
      <c r="E1958" s="2"/>
    </row>
    <row r="1959" spans="1:5" x14ac:dyDescent="0.3">
      <c r="A1959" t="s">
        <v>2024</v>
      </c>
      <c r="D1959" s="1"/>
      <c r="E1959" s="2"/>
    </row>
    <row r="1960" spans="1:5" x14ac:dyDescent="0.3">
      <c r="A1960" t="s">
        <v>2025</v>
      </c>
      <c r="D1960" s="1"/>
      <c r="E1960" s="2"/>
    </row>
    <row r="1961" spans="1:5" x14ac:dyDescent="0.3">
      <c r="A1961" t="s">
        <v>2026</v>
      </c>
      <c r="D1961" s="1"/>
      <c r="E1961" s="2"/>
    </row>
    <row r="1962" spans="1:5" x14ac:dyDescent="0.3">
      <c r="A1962" t="s">
        <v>2027</v>
      </c>
      <c r="D1962" s="1"/>
      <c r="E1962" s="2"/>
    </row>
    <row r="1963" spans="1:5" x14ac:dyDescent="0.3">
      <c r="A1963" t="s">
        <v>2028</v>
      </c>
      <c r="D1963" s="1"/>
      <c r="E1963" s="2"/>
    </row>
    <row r="1964" spans="1:5" x14ac:dyDescent="0.3">
      <c r="A1964" t="s">
        <v>2029</v>
      </c>
      <c r="D1964" s="1"/>
      <c r="E1964" s="2"/>
    </row>
    <row r="1965" spans="1:5" x14ac:dyDescent="0.3">
      <c r="A1965" t="s">
        <v>2030</v>
      </c>
      <c r="D1965" s="1"/>
      <c r="E1965" s="2"/>
    </row>
    <row r="1966" spans="1:5" x14ac:dyDescent="0.3">
      <c r="A1966" t="s">
        <v>2031</v>
      </c>
      <c r="D1966" s="1"/>
      <c r="E1966" s="2"/>
    </row>
    <row r="1967" spans="1:5" x14ac:dyDescent="0.3">
      <c r="A1967" t="s">
        <v>2032</v>
      </c>
      <c r="D1967" s="1"/>
      <c r="E1967" s="2"/>
    </row>
    <row r="1968" spans="1:5" x14ac:dyDescent="0.3">
      <c r="A1968" t="s">
        <v>2033</v>
      </c>
      <c r="D1968" s="1"/>
      <c r="E1968" s="2"/>
    </row>
    <row r="1969" spans="1:5" x14ac:dyDescent="0.3">
      <c r="A1969" t="s">
        <v>2034</v>
      </c>
      <c r="D1969" s="1"/>
      <c r="E1969" s="2"/>
    </row>
    <row r="1970" spans="1:5" x14ac:dyDescent="0.3">
      <c r="A1970" t="s">
        <v>2035</v>
      </c>
      <c r="D1970" s="1"/>
      <c r="E1970" s="2"/>
    </row>
    <row r="1971" spans="1:5" x14ac:dyDescent="0.3">
      <c r="A1971" t="s">
        <v>2036</v>
      </c>
      <c r="D1971" s="1"/>
      <c r="E1971" s="2"/>
    </row>
    <row r="1972" spans="1:5" x14ac:dyDescent="0.3">
      <c r="A1972" t="s">
        <v>2037</v>
      </c>
      <c r="D1972" s="1"/>
      <c r="E1972" s="2"/>
    </row>
    <row r="1973" spans="1:5" x14ac:dyDescent="0.3">
      <c r="A1973" t="s">
        <v>2038</v>
      </c>
      <c r="D1973" s="1"/>
      <c r="E1973" s="2"/>
    </row>
    <row r="1974" spans="1:5" x14ac:dyDescent="0.3">
      <c r="A1974" t="s">
        <v>2039</v>
      </c>
      <c r="D1974" s="1"/>
      <c r="E1974" s="2"/>
    </row>
    <row r="1975" spans="1:5" x14ac:dyDescent="0.3">
      <c r="A1975" t="s">
        <v>2040</v>
      </c>
      <c r="D1975" s="1"/>
      <c r="E1975" s="2"/>
    </row>
    <row r="1976" spans="1:5" x14ac:dyDescent="0.3">
      <c r="A1976" t="s">
        <v>2041</v>
      </c>
      <c r="D1976" s="1"/>
      <c r="E1976" s="2"/>
    </row>
    <row r="1977" spans="1:5" x14ac:dyDescent="0.3">
      <c r="A1977" t="s">
        <v>2042</v>
      </c>
      <c r="D1977" s="1"/>
      <c r="E1977" s="2"/>
    </row>
    <row r="1978" spans="1:5" x14ac:dyDescent="0.3">
      <c r="A1978" t="s">
        <v>2043</v>
      </c>
      <c r="D1978" s="1"/>
      <c r="E1978" s="2"/>
    </row>
    <row r="1979" spans="1:5" x14ac:dyDescent="0.3">
      <c r="A1979" t="s">
        <v>2044</v>
      </c>
      <c r="D1979" s="1"/>
      <c r="E1979" s="2"/>
    </row>
    <row r="1980" spans="1:5" x14ac:dyDescent="0.3">
      <c r="A1980" t="s">
        <v>2045</v>
      </c>
      <c r="D1980" s="1"/>
      <c r="E1980" s="2"/>
    </row>
    <row r="1981" spans="1:5" x14ac:dyDescent="0.3">
      <c r="A1981" t="s">
        <v>2046</v>
      </c>
      <c r="D1981" s="1"/>
      <c r="E1981" s="2"/>
    </row>
    <row r="1982" spans="1:5" x14ac:dyDescent="0.3">
      <c r="A1982" t="s">
        <v>2047</v>
      </c>
      <c r="D1982" s="1"/>
      <c r="E1982" s="2"/>
    </row>
    <row r="1983" spans="1:5" x14ac:dyDescent="0.3">
      <c r="A1983" t="s">
        <v>2048</v>
      </c>
      <c r="D1983" s="1"/>
      <c r="E1983" s="2"/>
    </row>
    <row r="1984" spans="1:5" x14ac:dyDescent="0.3">
      <c r="A1984" t="s">
        <v>2049</v>
      </c>
      <c r="D1984" s="1"/>
      <c r="E1984" s="2"/>
    </row>
    <row r="1985" spans="1:5" x14ac:dyDescent="0.3">
      <c r="A1985" t="s">
        <v>2050</v>
      </c>
      <c r="D1985" s="1"/>
      <c r="E1985" s="2"/>
    </row>
    <row r="1986" spans="1:5" x14ac:dyDescent="0.3">
      <c r="A1986" t="s">
        <v>2051</v>
      </c>
      <c r="D1986" s="1"/>
      <c r="E1986" s="2"/>
    </row>
    <row r="1987" spans="1:5" x14ac:dyDescent="0.3">
      <c r="A1987" t="s">
        <v>2052</v>
      </c>
      <c r="D1987" s="1"/>
      <c r="E1987" s="2"/>
    </row>
    <row r="1988" spans="1:5" x14ac:dyDescent="0.3">
      <c r="A1988" t="s">
        <v>2053</v>
      </c>
      <c r="D1988" s="1"/>
      <c r="E1988" s="2"/>
    </row>
    <row r="1989" spans="1:5" x14ac:dyDescent="0.3">
      <c r="A1989" t="s">
        <v>2054</v>
      </c>
      <c r="D1989" s="1"/>
      <c r="E1989" s="2"/>
    </row>
    <row r="1990" spans="1:5" x14ac:dyDescent="0.3">
      <c r="A1990" t="s">
        <v>2055</v>
      </c>
      <c r="D1990" s="1"/>
      <c r="E1990" s="2"/>
    </row>
    <row r="1991" spans="1:5" x14ac:dyDescent="0.3">
      <c r="A1991" t="s">
        <v>2056</v>
      </c>
      <c r="D1991" s="1"/>
      <c r="E1991" s="2"/>
    </row>
    <row r="1992" spans="1:5" x14ac:dyDescent="0.3">
      <c r="A1992" t="s">
        <v>2057</v>
      </c>
      <c r="D1992" s="1"/>
      <c r="E1992" s="2"/>
    </row>
    <row r="1993" spans="1:5" x14ac:dyDescent="0.3">
      <c r="A1993" t="s">
        <v>2058</v>
      </c>
      <c r="D1993" s="1"/>
      <c r="E1993" s="2"/>
    </row>
    <row r="1994" spans="1:5" x14ac:dyDescent="0.3">
      <c r="A1994" t="s">
        <v>2059</v>
      </c>
      <c r="D1994" s="1"/>
      <c r="E1994" s="2"/>
    </row>
    <row r="1995" spans="1:5" x14ac:dyDescent="0.3">
      <c r="A1995" t="s">
        <v>2060</v>
      </c>
      <c r="D1995" s="1"/>
      <c r="E1995" s="2"/>
    </row>
    <row r="1996" spans="1:5" x14ac:dyDescent="0.3">
      <c r="A1996" t="s">
        <v>2061</v>
      </c>
      <c r="D1996" s="1"/>
      <c r="E1996" s="2"/>
    </row>
    <row r="1997" spans="1:5" x14ac:dyDescent="0.3">
      <c r="A1997" t="s">
        <v>2062</v>
      </c>
      <c r="D1997" s="1"/>
      <c r="E1997" s="2"/>
    </row>
    <row r="1998" spans="1:5" x14ac:dyDescent="0.3">
      <c r="A1998" t="s">
        <v>2063</v>
      </c>
      <c r="D1998" s="1"/>
      <c r="E1998" s="2"/>
    </row>
    <row r="1999" spans="1:5" x14ac:dyDescent="0.3">
      <c r="A1999" t="s">
        <v>2064</v>
      </c>
      <c r="D1999" s="1"/>
      <c r="E1999" s="2"/>
    </row>
    <row r="2000" spans="1:5" x14ac:dyDescent="0.3">
      <c r="A2000" t="s">
        <v>2065</v>
      </c>
      <c r="D2000" s="1"/>
      <c r="E2000" s="2"/>
    </row>
    <row r="2001" spans="1:5" x14ac:dyDescent="0.3">
      <c r="A2001" t="s">
        <v>2066</v>
      </c>
      <c r="D2001" s="1"/>
      <c r="E2001" s="2"/>
    </row>
    <row r="2002" spans="1:5" x14ac:dyDescent="0.3">
      <c r="A2002" t="s">
        <v>2067</v>
      </c>
      <c r="D2002" s="1"/>
      <c r="E2002" s="2"/>
    </row>
    <row r="2003" spans="1:5" x14ac:dyDescent="0.3">
      <c r="A2003" t="s">
        <v>2068</v>
      </c>
      <c r="D2003" s="1"/>
      <c r="E2003" s="2"/>
    </row>
    <row r="2004" spans="1:5" x14ac:dyDescent="0.3">
      <c r="A2004" t="s">
        <v>2069</v>
      </c>
      <c r="D2004" s="1"/>
      <c r="E2004" s="2"/>
    </row>
    <row r="2005" spans="1:5" x14ac:dyDescent="0.3">
      <c r="A2005" t="s">
        <v>2070</v>
      </c>
      <c r="D2005" s="1"/>
      <c r="E2005" s="2"/>
    </row>
    <row r="2006" spans="1:5" x14ac:dyDescent="0.3">
      <c r="A2006" t="s">
        <v>2071</v>
      </c>
      <c r="D2006" s="1"/>
      <c r="E2006" s="2"/>
    </row>
    <row r="2007" spans="1:5" x14ac:dyDescent="0.3">
      <c r="A2007" t="s">
        <v>2072</v>
      </c>
      <c r="D2007" s="1"/>
      <c r="E2007" s="2"/>
    </row>
    <row r="2008" spans="1:5" x14ac:dyDescent="0.3">
      <c r="A2008" t="s">
        <v>2073</v>
      </c>
      <c r="D2008" s="1"/>
      <c r="E2008" s="2"/>
    </row>
    <row r="2009" spans="1:5" x14ac:dyDescent="0.3">
      <c r="A2009" t="s">
        <v>2074</v>
      </c>
      <c r="D2009" s="1"/>
      <c r="E2009" s="2"/>
    </row>
    <row r="2010" spans="1:5" x14ac:dyDescent="0.3">
      <c r="A2010" t="s">
        <v>2075</v>
      </c>
      <c r="D2010" s="1"/>
      <c r="E2010" s="2"/>
    </row>
    <row r="2011" spans="1:5" x14ac:dyDescent="0.3">
      <c r="A2011" t="s">
        <v>2076</v>
      </c>
      <c r="D2011" s="1"/>
      <c r="E2011" s="2"/>
    </row>
    <row r="2012" spans="1:5" x14ac:dyDescent="0.3">
      <c r="A2012" t="s">
        <v>2077</v>
      </c>
      <c r="D2012" s="1"/>
      <c r="E2012" s="2"/>
    </row>
    <row r="2013" spans="1:5" x14ac:dyDescent="0.3">
      <c r="A2013" t="s">
        <v>2078</v>
      </c>
      <c r="D2013" s="1"/>
      <c r="E2013" s="2"/>
    </row>
    <row r="2014" spans="1:5" x14ac:dyDescent="0.3">
      <c r="A2014" t="s">
        <v>2079</v>
      </c>
      <c r="D2014" s="1"/>
      <c r="E2014" s="2"/>
    </row>
    <row r="2015" spans="1:5" x14ac:dyDescent="0.3">
      <c r="A2015" t="s">
        <v>2080</v>
      </c>
      <c r="D2015" s="1"/>
      <c r="E2015" s="2"/>
    </row>
    <row r="2016" spans="1:5" x14ac:dyDescent="0.3">
      <c r="A2016" t="s">
        <v>2081</v>
      </c>
      <c r="D2016" s="1"/>
      <c r="E2016" s="2"/>
    </row>
    <row r="2017" spans="1:5" x14ac:dyDescent="0.3">
      <c r="A2017" t="s">
        <v>2082</v>
      </c>
      <c r="D2017" s="1"/>
      <c r="E2017" s="2"/>
    </row>
    <row r="2018" spans="1:5" x14ac:dyDescent="0.3">
      <c r="A2018" t="s">
        <v>2083</v>
      </c>
      <c r="D2018" s="1"/>
      <c r="E2018" s="2"/>
    </row>
    <row r="2019" spans="1:5" x14ac:dyDescent="0.3">
      <c r="A2019" t="s">
        <v>2084</v>
      </c>
      <c r="D2019" s="1"/>
      <c r="E2019" s="2"/>
    </row>
    <row r="2020" spans="1:5" x14ac:dyDescent="0.3">
      <c r="A2020" t="s">
        <v>2085</v>
      </c>
      <c r="D2020" s="1"/>
      <c r="E2020" s="2"/>
    </row>
    <row r="2021" spans="1:5" x14ac:dyDescent="0.3">
      <c r="A2021" t="s">
        <v>2086</v>
      </c>
      <c r="D2021" s="1"/>
      <c r="E2021" s="2"/>
    </row>
    <row r="2022" spans="1:5" x14ac:dyDescent="0.3">
      <c r="A2022" t="s">
        <v>2087</v>
      </c>
      <c r="D2022" s="1"/>
      <c r="E2022" s="2"/>
    </row>
    <row r="2023" spans="1:5" x14ac:dyDescent="0.3">
      <c r="A2023" t="s">
        <v>2088</v>
      </c>
      <c r="D2023" s="1"/>
      <c r="E2023" s="2"/>
    </row>
    <row r="2024" spans="1:5" x14ac:dyDescent="0.3">
      <c r="A2024" t="s">
        <v>2089</v>
      </c>
      <c r="D2024" s="1"/>
      <c r="E2024" s="2"/>
    </row>
    <row r="2025" spans="1:5" x14ac:dyDescent="0.3">
      <c r="A2025" t="s">
        <v>2090</v>
      </c>
      <c r="D2025" s="1"/>
      <c r="E2025" s="2"/>
    </row>
    <row r="2026" spans="1:5" x14ac:dyDescent="0.3">
      <c r="A2026" t="s">
        <v>2091</v>
      </c>
      <c r="D2026" s="1"/>
      <c r="E2026" s="2"/>
    </row>
    <row r="2027" spans="1:5" x14ac:dyDescent="0.3">
      <c r="A2027" t="s">
        <v>2092</v>
      </c>
      <c r="D2027" s="1"/>
      <c r="E2027" s="2"/>
    </row>
    <row r="2028" spans="1:5" x14ac:dyDescent="0.3">
      <c r="A2028" t="s">
        <v>2093</v>
      </c>
      <c r="D2028" s="1"/>
      <c r="E2028" s="2"/>
    </row>
    <row r="2029" spans="1:5" x14ac:dyDescent="0.3">
      <c r="A2029" t="s">
        <v>2094</v>
      </c>
      <c r="D2029" s="1"/>
      <c r="E2029" s="2"/>
    </row>
    <row r="2030" spans="1:5" x14ac:dyDescent="0.3">
      <c r="A2030" t="s">
        <v>2095</v>
      </c>
      <c r="D2030" s="1"/>
      <c r="E2030" s="2"/>
    </row>
    <row r="2031" spans="1:5" x14ac:dyDescent="0.3">
      <c r="A2031" t="s">
        <v>2096</v>
      </c>
      <c r="D2031" s="1"/>
      <c r="E2031" s="2"/>
    </row>
    <row r="2032" spans="1:5" x14ac:dyDescent="0.3">
      <c r="A2032" t="s">
        <v>2097</v>
      </c>
      <c r="D2032" s="1"/>
      <c r="E2032" s="2"/>
    </row>
    <row r="2033" spans="1:5" x14ac:dyDescent="0.3">
      <c r="A2033" t="s">
        <v>2098</v>
      </c>
      <c r="D2033" s="1"/>
      <c r="E2033" s="2"/>
    </row>
    <row r="2034" spans="1:5" x14ac:dyDescent="0.3">
      <c r="A2034" t="s">
        <v>2099</v>
      </c>
      <c r="D2034" s="1"/>
      <c r="E2034" s="2"/>
    </row>
    <row r="2035" spans="1:5" x14ac:dyDescent="0.3">
      <c r="A2035" t="s">
        <v>2100</v>
      </c>
      <c r="D2035" s="1"/>
      <c r="E2035" s="2"/>
    </row>
    <row r="2036" spans="1:5" x14ac:dyDescent="0.3">
      <c r="A2036" t="s">
        <v>2101</v>
      </c>
      <c r="D2036" s="1"/>
      <c r="E2036" s="2"/>
    </row>
    <row r="2037" spans="1:5" x14ac:dyDescent="0.3">
      <c r="A2037" t="s">
        <v>2102</v>
      </c>
      <c r="D2037" s="1"/>
      <c r="E2037" s="2"/>
    </row>
    <row r="2038" spans="1:5" x14ac:dyDescent="0.3">
      <c r="A2038" t="s">
        <v>2103</v>
      </c>
      <c r="D2038" s="1"/>
      <c r="E2038" s="2"/>
    </row>
    <row r="2039" spans="1:5" x14ac:dyDescent="0.3">
      <c r="A2039" t="s">
        <v>2104</v>
      </c>
      <c r="D2039" s="1"/>
      <c r="E2039" s="2"/>
    </row>
    <row r="2040" spans="1:5" x14ac:dyDescent="0.3">
      <c r="A2040" t="s">
        <v>2105</v>
      </c>
      <c r="D2040" s="1"/>
      <c r="E2040" s="2"/>
    </row>
    <row r="2041" spans="1:5" x14ac:dyDescent="0.3">
      <c r="A2041" t="s">
        <v>2106</v>
      </c>
      <c r="D2041" s="1"/>
      <c r="E2041" s="2"/>
    </row>
    <row r="2042" spans="1:5" x14ac:dyDescent="0.3">
      <c r="A2042" t="s">
        <v>2107</v>
      </c>
      <c r="D2042" s="1"/>
      <c r="E2042" s="2"/>
    </row>
    <row r="2043" spans="1:5" x14ac:dyDescent="0.3">
      <c r="A2043" t="s">
        <v>2108</v>
      </c>
      <c r="D2043" s="1"/>
      <c r="E2043" s="2"/>
    </row>
    <row r="2044" spans="1:5" x14ac:dyDescent="0.3">
      <c r="A2044" t="s">
        <v>2109</v>
      </c>
      <c r="D2044" s="1"/>
      <c r="E2044" s="2"/>
    </row>
    <row r="2045" spans="1:5" x14ac:dyDescent="0.3">
      <c r="A2045" t="s">
        <v>2110</v>
      </c>
      <c r="D2045" s="1"/>
      <c r="E2045" s="2"/>
    </row>
    <row r="2046" spans="1:5" x14ac:dyDescent="0.3">
      <c r="A2046" t="s">
        <v>2111</v>
      </c>
      <c r="D2046" s="1"/>
      <c r="E2046" s="2"/>
    </row>
    <row r="2047" spans="1:5" x14ac:dyDescent="0.3">
      <c r="A2047" t="s">
        <v>2112</v>
      </c>
      <c r="D2047" s="1"/>
      <c r="E2047" s="2"/>
    </row>
    <row r="2048" spans="1:5" x14ac:dyDescent="0.3">
      <c r="A2048" t="s">
        <v>2113</v>
      </c>
      <c r="D2048" s="1"/>
      <c r="E2048" s="2"/>
    </row>
    <row r="2049" spans="1:5" x14ac:dyDescent="0.3">
      <c r="A2049" t="s">
        <v>2114</v>
      </c>
      <c r="D2049" s="1"/>
      <c r="E2049" s="2"/>
    </row>
    <row r="2050" spans="1:5" x14ac:dyDescent="0.3">
      <c r="A2050" t="s">
        <v>2115</v>
      </c>
      <c r="D2050" s="1"/>
      <c r="E2050" s="2"/>
    </row>
    <row r="2051" spans="1:5" x14ac:dyDescent="0.3">
      <c r="A2051" t="s">
        <v>2116</v>
      </c>
      <c r="D2051" s="1"/>
      <c r="E2051" s="2"/>
    </row>
    <row r="2052" spans="1:5" x14ac:dyDescent="0.3">
      <c r="A2052" t="s">
        <v>2117</v>
      </c>
      <c r="D2052" s="1"/>
      <c r="E2052" s="2"/>
    </row>
    <row r="2053" spans="1:5" x14ac:dyDescent="0.3">
      <c r="A2053" t="s">
        <v>2118</v>
      </c>
      <c r="D2053" s="1"/>
      <c r="E2053" s="2"/>
    </row>
    <row r="2054" spans="1:5" x14ac:dyDescent="0.3">
      <c r="A2054" t="s">
        <v>2119</v>
      </c>
      <c r="D2054" s="1"/>
      <c r="E2054" s="2"/>
    </row>
    <row r="2055" spans="1:5" x14ac:dyDescent="0.3">
      <c r="A2055" t="s">
        <v>2120</v>
      </c>
      <c r="D2055" s="1"/>
      <c r="E2055" s="2"/>
    </row>
    <row r="2056" spans="1:5" x14ac:dyDescent="0.3">
      <c r="A2056" t="s">
        <v>2121</v>
      </c>
      <c r="D2056" s="1"/>
      <c r="E2056" s="2"/>
    </row>
    <row r="2057" spans="1:5" x14ac:dyDescent="0.3">
      <c r="A2057" t="s">
        <v>2122</v>
      </c>
      <c r="D2057" s="1"/>
      <c r="E2057" s="2"/>
    </row>
    <row r="2058" spans="1:5" x14ac:dyDescent="0.3">
      <c r="A2058" t="s">
        <v>2123</v>
      </c>
      <c r="D2058" s="1"/>
      <c r="E2058" s="2"/>
    </row>
    <row r="2059" spans="1:5" x14ac:dyDescent="0.3">
      <c r="A2059" t="s">
        <v>2124</v>
      </c>
      <c r="D2059" s="1"/>
      <c r="E2059" s="2"/>
    </row>
    <row r="2060" spans="1:5" x14ac:dyDescent="0.3">
      <c r="A2060" t="s">
        <v>2125</v>
      </c>
      <c r="D2060" s="1"/>
      <c r="E2060" s="2"/>
    </row>
    <row r="2061" spans="1:5" x14ac:dyDescent="0.3">
      <c r="A2061" t="s">
        <v>2126</v>
      </c>
      <c r="D2061" s="1"/>
      <c r="E2061" s="2"/>
    </row>
    <row r="2062" spans="1:5" x14ac:dyDescent="0.3">
      <c r="A2062" t="s">
        <v>2127</v>
      </c>
      <c r="D2062" s="1"/>
      <c r="E2062" s="2"/>
    </row>
    <row r="2063" spans="1:5" x14ac:dyDescent="0.3">
      <c r="A2063" t="s">
        <v>2128</v>
      </c>
      <c r="D2063" s="1"/>
      <c r="E2063" s="2"/>
    </row>
    <row r="2064" spans="1:5" x14ac:dyDescent="0.3">
      <c r="A2064" t="s">
        <v>2129</v>
      </c>
      <c r="D2064" s="1"/>
      <c r="E2064" s="2"/>
    </row>
    <row r="2065" spans="1:5" x14ac:dyDescent="0.3">
      <c r="A2065" t="s">
        <v>2130</v>
      </c>
      <c r="D2065" s="1"/>
      <c r="E2065" s="2"/>
    </row>
    <row r="2066" spans="1:5" x14ac:dyDescent="0.3">
      <c r="A2066" t="s">
        <v>2131</v>
      </c>
      <c r="D2066" s="1"/>
      <c r="E2066" s="2"/>
    </row>
    <row r="2067" spans="1:5" x14ac:dyDescent="0.3">
      <c r="A2067" t="s">
        <v>2132</v>
      </c>
      <c r="D2067" s="1"/>
      <c r="E2067" s="2"/>
    </row>
    <row r="2068" spans="1:5" x14ac:dyDescent="0.3">
      <c r="A2068" t="s">
        <v>2133</v>
      </c>
      <c r="D2068" s="1"/>
      <c r="E2068" s="2"/>
    </row>
    <row r="2069" spans="1:5" x14ac:dyDescent="0.3">
      <c r="A2069" t="s">
        <v>2134</v>
      </c>
      <c r="D2069" s="1"/>
      <c r="E2069" s="2"/>
    </row>
    <row r="2070" spans="1:5" x14ac:dyDescent="0.3">
      <c r="A2070" t="s">
        <v>2135</v>
      </c>
      <c r="D2070" s="1"/>
      <c r="E2070" s="2"/>
    </row>
    <row r="2071" spans="1:5" x14ac:dyDescent="0.3">
      <c r="A2071" t="s">
        <v>2136</v>
      </c>
      <c r="D2071" s="1"/>
      <c r="E2071" s="2"/>
    </row>
    <row r="2072" spans="1:5" x14ac:dyDescent="0.3">
      <c r="A2072" t="s">
        <v>2137</v>
      </c>
      <c r="D2072" s="1"/>
      <c r="E2072" s="2"/>
    </row>
    <row r="2073" spans="1:5" x14ac:dyDescent="0.3">
      <c r="A2073" t="s">
        <v>2138</v>
      </c>
      <c r="D2073" s="1"/>
      <c r="E2073" s="2"/>
    </row>
    <row r="2074" spans="1:5" x14ac:dyDescent="0.3">
      <c r="A2074" t="s">
        <v>2139</v>
      </c>
      <c r="D2074" s="1"/>
      <c r="E2074" s="2"/>
    </row>
    <row r="2075" spans="1:5" x14ac:dyDescent="0.3">
      <c r="A2075" t="s">
        <v>2140</v>
      </c>
      <c r="D2075" s="1"/>
      <c r="E2075" s="2"/>
    </row>
    <row r="2076" spans="1:5" x14ac:dyDescent="0.3">
      <c r="A2076" t="s">
        <v>2141</v>
      </c>
      <c r="D2076" s="1"/>
      <c r="E2076" s="2"/>
    </row>
    <row r="2077" spans="1:5" x14ac:dyDescent="0.3">
      <c r="A2077" t="s">
        <v>2142</v>
      </c>
      <c r="D2077" s="1"/>
      <c r="E2077" s="2"/>
    </row>
    <row r="2078" spans="1:5" x14ac:dyDescent="0.3">
      <c r="A2078" t="s">
        <v>2143</v>
      </c>
      <c r="D2078" s="1"/>
      <c r="E2078" s="2"/>
    </row>
    <row r="2079" spans="1:5" x14ac:dyDescent="0.3">
      <c r="A2079" t="s">
        <v>2144</v>
      </c>
      <c r="D2079" s="1"/>
      <c r="E2079" s="2"/>
    </row>
    <row r="2080" spans="1:5" x14ac:dyDescent="0.3">
      <c r="A2080" t="s">
        <v>2145</v>
      </c>
      <c r="D2080" s="1"/>
      <c r="E2080" s="2"/>
    </row>
    <row r="2081" spans="1:5" x14ac:dyDescent="0.3">
      <c r="A2081" t="s">
        <v>2146</v>
      </c>
      <c r="D2081" s="1"/>
      <c r="E2081" s="2"/>
    </row>
    <row r="2082" spans="1:5" x14ac:dyDescent="0.3">
      <c r="A2082" t="s">
        <v>2147</v>
      </c>
      <c r="D2082" s="1"/>
      <c r="E2082" s="2"/>
    </row>
    <row r="2083" spans="1:5" x14ac:dyDescent="0.3">
      <c r="A2083" t="s">
        <v>2148</v>
      </c>
      <c r="D2083" s="1"/>
      <c r="E2083" s="2"/>
    </row>
    <row r="2084" spans="1:5" x14ac:dyDescent="0.3">
      <c r="A2084" t="s">
        <v>2149</v>
      </c>
      <c r="D2084" s="1"/>
      <c r="E2084" s="2"/>
    </row>
    <row r="2085" spans="1:5" x14ac:dyDescent="0.3">
      <c r="A2085" t="s">
        <v>2150</v>
      </c>
      <c r="D2085" s="1"/>
      <c r="E2085" s="2"/>
    </row>
    <row r="2086" spans="1:5" x14ac:dyDescent="0.3">
      <c r="A2086" t="s">
        <v>2151</v>
      </c>
      <c r="D2086" s="1"/>
      <c r="E2086" s="2"/>
    </row>
    <row r="2087" spans="1:5" x14ac:dyDescent="0.3">
      <c r="A2087" t="s">
        <v>2152</v>
      </c>
      <c r="D2087" s="1"/>
      <c r="E2087" s="2"/>
    </row>
    <row r="2088" spans="1:5" x14ac:dyDescent="0.3">
      <c r="A2088" t="s">
        <v>2153</v>
      </c>
      <c r="D2088" s="1"/>
      <c r="E2088" s="2"/>
    </row>
    <row r="2089" spans="1:5" x14ac:dyDescent="0.3">
      <c r="A2089" t="s">
        <v>2154</v>
      </c>
      <c r="D2089" s="1"/>
      <c r="E2089" s="2"/>
    </row>
    <row r="2090" spans="1:5" x14ac:dyDescent="0.3">
      <c r="A2090" t="s">
        <v>2155</v>
      </c>
      <c r="D2090" s="1"/>
      <c r="E2090" s="2"/>
    </row>
    <row r="2091" spans="1:5" x14ac:dyDescent="0.3">
      <c r="A2091" t="s">
        <v>2156</v>
      </c>
      <c r="D2091" s="1"/>
      <c r="E2091" s="2"/>
    </row>
    <row r="2092" spans="1:5" x14ac:dyDescent="0.3">
      <c r="A2092" t="s">
        <v>2157</v>
      </c>
      <c r="D2092" s="1"/>
      <c r="E2092" s="2"/>
    </row>
    <row r="2093" spans="1:5" x14ac:dyDescent="0.3">
      <c r="A2093" t="s">
        <v>2158</v>
      </c>
      <c r="D2093" s="1"/>
      <c r="E2093" s="2"/>
    </row>
    <row r="2094" spans="1:5" x14ac:dyDescent="0.3">
      <c r="A2094" t="s">
        <v>2159</v>
      </c>
      <c r="D2094" s="1"/>
      <c r="E2094" s="2"/>
    </row>
    <row r="2095" spans="1:5" x14ac:dyDescent="0.3">
      <c r="A2095" t="s">
        <v>2160</v>
      </c>
      <c r="D2095" s="1"/>
      <c r="E2095" s="2"/>
    </row>
    <row r="2096" spans="1:5" x14ac:dyDescent="0.3">
      <c r="A2096" t="s">
        <v>2161</v>
      </c>
      <c r="D2096" s="1"/>
      <c r="E2096" s="2"/>
    </row>
    <row r="2097" spans="1:5" x14ac:dyDescent="0.3">
      <c r="A2097" t="s">
        <v>2162</v>
      </c>
      <c r="D2097" s="1"/>
      <c r="E2097" s="2"/>
    </row>
    <row r="2098" spans="1:5" x14ac:dyDescent="0.3">
      <c r="A2098" t="s">
        <v>2163</v>
      </c>
      <c r="D2098" s="1"/>
      <c r="E2098" s="2"/>
    </row>
    <row r="2099" spans="1:5" x14ac:dyDescent="0.3">
      <c r="A2099" t="s">
        <v>2164</v>
      </c>
      <c r="D2099" s="1"/>
      <c r="E2099" s="2"/>
    </row>
    <row r="2100" spans="1:5" x14ac:dyDescent="0.3">
      <c r="A2100" t="s">
        <v>2165</v>
      </c>
      <c r="D2100" s="1"/>
      <c r="E2100" s="2"/>
    </row>
    <row r="2101" spans="1:5" x14ac:dyDescent="0.3">
      <c r="A2101" t="s">
        <v>2166</v>
      </c>
      <c r="D2101" s="1"/>
      <c r="E2101" s="2"/>
    </row>
    <row r="2102" spans="1:5" x14ac:dyDescent="0.3">
      <c r="A2102" t="s">
        <v>2167</v>
      </c>
      <c r="D2102" s="1"/>
      <c r="E2102" s="2"/>
    </row>
    <row r="2103" spans="1:5" x14ac:dyDescent="0.3">
      <c r="A2103" t="s">
        <v>2168</v>
      </c>
      <c r="D2103" s="1"/>
      <c r="E2103" s="2"/>
    </row>
    <row r="2104" spans="1:5" x14ac:dyDescent="0.3">
      <c r="A2104" t="s">
        <v>2169</v>
      </c>
      <c r="D2104" s="1"/>
      <c r="E2104" s="2"/>
    </row>
    <row r="2105" spans="1:5" x14ac:dyDescent="0.3">
      <c r="A2105" t="s">
        <v>2170</v>
      </c>
      <c r="D2105" s="1"/>
      <c r="E2105" s="2"/>
    </row>
    <row r="2106" spans="1:5" x14ac:dyDescent="0.3">
      <c r="A2106" t="s">
        <v>2171</v>
      </c>
      <c r="D2106" s="1"/>
      <c r="E2106" s="2"/>
    </row>
    <row r="2107" spans="1:5" x14ac:dyDescent="0.3">
      <c r="A2107" t="s">
        <v>2172</v>
      </c>
      <c r="D2107" s="1"/>
      <c r="E2107" s="2"/>
    </row>
    <row r="2108" spans="1:5" x14ac:dyDescent="0.3">
      <c r="A2108" t="s">
        <v>2173</v>
      </c>
      <c r="D2108" s="1"/>
      <c r="E2108" s="2"/>
    </row>
    <row r="2109" spans="1:5" x14ac:dyDescent="0.3">
      <c r="A2109" t="s">
        <v>2174</v>
      </c>
      <c r="D2109" s="1"/>
      <c r="E2109" s="2"/>
    </row>
    <row r="2110" spans="1:5" x14ac:dyDescent="0.3">
      <c r="A2110" t="s">
        <v>2175</v>
      </c>
      <c r="D2110" s="1"/>
      <c r="E2110" s="2"/>
    </row>
    <row r="2111" spans="1:5" x14ac:dyDescent="0.3">
      <c r="A2111" t="s">
        <v>2176</v>
      </c>
      <c r="D2111" s="1"/>
      <c r="E2111" s="2"/>
    </row>
    <row r="2112" spans="1:5" x14ac:dyDescent="0.3">
      <c r="A2112" t="s">
        <v>2177</v>
      </c>
      <c r="D2112" s="1"/>
      <c r="E2112" s="2"/>
    </row>
    <row r="2113" spans="1:5" x14ac:dyDescent="0.3">
      <c r="A2113" t="s">
        <v>2178</v>
      </c>
      <c r="D2113" s="1"/>
      <c r="E2113" s="2"/>
    </row>
    <row r="2114" spans="1:5" x14ac:dyDescent="0.3">
      <c r="A2114" t="s">
        <v>2179</v>
      </c>
      <c r="D2114" s="1"/>
      <c r="E2114" s="2"/>
    </row>
    <row r="2115" spans="1:5" x14ac:dyDescent="0.3">
      <c r="A2115" t="s">
        <v>2180</v>
      </c>
      <c r="D2115" s="1"/>
      <c r="E2115" s="2"/>
    </row>
    <row r="2116" spans="1:5" x14ac:dyDescent="0.3">
      <c r="A2116" t="s">
        <v>2181</v>
      </c>
      <c r="D2116" s="1"/>
      <c r="E2116" s="2"/>
    </row>
    <row r="2117" spans="1:5" x14ac:dyDescent="0.3">
      <c r="A2117" t="s">
        <v>2182</v>
      </c>
      <c r="D2117" s="1"/>
      <c r="E2117" s="2"/>
    </row>
    <row r="2118" spans="1:5" x14ac:dyDescent="0.3">
      <c r="A2118" t="s">
        <v>2183</v>
      </c>
      <c r="D2118" s="1"/>
      <c r="E2118" s="2"/>
    </row>
    <row r="2119" spans="1:5" x14ac:dyDescent="0.3">
      <c r="A2119" t="s">
        <v>2184</v>
      </c>
      <c r="D2119" s="1"/>
      <c r="E2119" s="2"/>
    </row>
    <row r="2120" spans="1:5" x14ac:dyDescent="0.3">
      <c r="A2120" t="s">
        <v>2185</v>
      </c>
      <c r="D2120" s="1"/>
      <c r="E2120" s="2"/>
    </row>
    <row r="2121" spans="1:5" x14ac:dyDescent="0.3">
      <c r="A2121" t="s">
        <v>2186</v>
      </c>
      <c r="D2121" s="1"/>
      <c r="E2121" s="2"/>
    </row>
    <row r="2122" spans="1:5" x14ac:dyDescent="0.3">
      <c r="A2122" t="s">
        <v>2187</v>
      </c>
      <c r="D2122" s="1"/>
      <c r="E2122" s="2"/>
    </row>
    <row r="2123" spans="1:5" x14ac:dyDescent="0.3">
      <c r="A2123" t="s">
        <v>2188</v>
      </c>
      <c r="D2123" s="1"/>
      <c r="E2123" s="2"/>
    </row>
    <row r="2124" spans="1:5" x14ac:dyDescent="0.3">
      <c r="A2124" t="s">
        <v>2189</v>
      </c>
      <c r="D2124" s="1"/>
      <c r="E2124" s="2"/>
    </row>
    <row r="2125" spans="1:5" x14ac:dyDescent="0.3">
      <c r="A2125" t="s">
        <v>2190</v>
      </c>
      <c r="D2125" s="1"/>
      <c r="E2125" s="2"/>
    </row>
    <row r="2126" spans="1:5" x14ac:dyDescent="0.3">
      <c r="A2126" t="s">
        <v>2191</v>
      </c>
      <c r="D2126" s="1"/>
      <c r="E2126" s="2"/>
    </row>
    <row r="2127" spans="1:5" x14ac:dyDescent="0.3">
      <c r="A2127" t="s">
        <v>2192</v>
      </c>
      <c r="D2127" s="1"/>
      <c r="E2127" s="2"/>
    </row>
    <row r="2128" spans="1:5" x14ac:dyDescent="0.3">
      <c r="A2128" t="s">
        <v>2193</v>
      </c>
      <c r="D2128" s="1"/>
      <c r="E2128" s="2"/>
    </row>
    <row r="2129" spans="1:5" x14ac:dyDescent="0.3">
      <c r="A2129" t="s">
        <v>2194</v>
      </c>
      <c r="D2129" s="1"/>
      <c r="E2129" s="2"/>
    </row>
    <row r="2130" spans="1:5" x14ac:dyDescent="0.3">
      <c r="A2130" t="s">
        <v>2195</v>
      </c>
      <c r="D2130" s="1"/>
      <c r="E2130" s="2"/>
    </row>
    <row r="2131" spans="1:5" x14ac:dyDescent="0.3">
      <c r="A2131" t="s">
        <v>2196</v>
      </c>
      <c r="D2131" s="1"/>
      <c r="E2131" s="2"/>
    </row>
    <row r="2132" spans="1:5" x14ac:dyDescent="0.3">
      <c r="A2132" t="s">
        <v>2197</v>
      </c>
      <c r="D2132" s="1"/>
      <c r="E2132" s="2"/>
    </row>
    <row r="2133" spans="1:5" x14ac:dyDescent="0.3">
      <c r="A2133" t="s">
        <v>2198</v>
      </c>
      <c r="D2133" s="1"/>
      <c r="E2133" s="2"/>
    </row>
    <row r="2134" spans="1:5" x14ac:dyDescent="0.3">
      <c r="A2134" t="s">
        <v>2199</v>
      </c>
      <c r="D2134" s="1"/>
      <c r="E2134" s="2"/>
    </row>
    <row r="2135" spans="1:5" x14ac:dyDescent="0.3">
      <c r="A2135" t="s">
        <v>2200</v>
      </c>
      <c r="D2135" s="1"/>
      <c r="E2135" s="2"/>
    </row>
    <row r="2136" spans="1:5" x14ac:dyDescent="0.3">
      <c r="A2136" t="s">
        <v>2201</v>
      </c>
      <c r="D2136" s="1"/>
      <c r="E2136" s="2"/>
    </row>
    <row r="2137" spans="1:5" x14ac:dyDescent="0.3">
      <c r="A2137" t="s">
        <v>2202</v>
      </c>
      <c r="D2137" s="1"/>
      <c r="E2137" s="2"/>
    </row>
    <row r="2138" spans="1:5" x14ac:dyDescent="0.3">
      <c r="A2138" t="s">
        <v>2203</v>
      </c>
      <c r="D2138" s="1"/>
      <c r="E2138" s="2"/>
    </row>
    <row r="2139" spans="1:5" x14ac:dyDescent="0.3">
      <c r="A2139" t="s">
        <v>2204</v>
      </c>
      <c r="D2139" s="1"/>
      <c r="E2139" s="2"/>
    </row>
    <row r="2140" spans="1:5" x14ac:dyDescent="0.3">
      <c r="A2140" t="s">
        <v>2205</v>
      </c>
      <c r="D2140" s="1"/>
      <c r="E2140" s="2"/>
    </row>
    <row r="2141" spans="1:5" x14ac:dyDescent="0.3">
      <c r="A2141" t="s">
        <v>2206</v>
      </c>
      <c r="D2141" s="1"/>
      <c r="E2141" s="2"/>
    </row>
    <row r="2142" spans="1:5" x14ac:dyDescent="0.3">
      <c r="A2142" t="s">
        <v>2207</v>
      </c>
      <c r="D2142" s="1"/>
      <c r="E2142" s="2"/>
    </row>
    <row r="2143" spans="1:5" x14ac:dyDescent="0.3">
      <c r="A2143" t="s">
        <v>2208</v>
      </c>
      <c r="D2143" s="1"/>
      <c r="E2143" s="2"/>
    </row>
    <row r="2144" spans="1:5" x14ac:dyDescent="0.3">
      <c r="A2144" t="s">
        <v>2209</v>
      </c>
      <c r="D2144" s="1"/>
      <c r="E2144" s="2"/>
    </row>
    <row r="2145" spans="1:5" x14ac:dyDescent="0.3">
      <c r="A2145" t="s">
        <v>2210</v>
      </c>
      <c r="D2145" s="1"/>
      <c r="E2145" s="2"/>
    </row>
    <row r="2146" spans="1:5" x14ac:dyDescent="0.3">
      <c r="A2146" t="s">
        <v>2211</v>
      </c>
      <c r="D2146" s="1"/>
      <c r="E2146" s="2"/>
    </row>
    <row r="2147" spans="1:5" x14ac:dyDescent="0.3">
      <c r="A2147" t="s">
        <v>2212</v>
      </c>
      <c r="D2147" s="1"/>
      <c r="E2147" s="2"/>
    </row>
    <row r="2148" spans="1:5" x14ac:dyDescent="0.3">
      <c r="A2148" t="s">
        <v>2213</v>
      </c>
      <c r="D2148" s="1"/>
      <c r="E2148" s="2"/>
    </row>
    <row r="2149" spans="1:5" x14ac:dyDescent="0.3">
      <c r="A2149" t="s">
        <v>2214</v>
      </c>
      <c r="D2149" s="1"/>
      <c r="E2149" s="2"/>
    </row>
    <row r="2150" spans="1:5" x14ac:dyDescent="0.3">
      <c r="A2150" t="s">
        <v>2215</v>
      </c>
      <c r="D2150" s="1"/>
      <c r="E2150" s="2"/>
    </row>
    <row r="2151" spans="1:5" x14ac:dyDescent="0.3">
      <c r="A2151" t="s">
        <v>2216</v>
      </c>
      <c r="D2151" s="1"/>
      <c r="E2151" s="2"/>
    </row>
    <row r="2152" spans="1:5" x14ac:dyDescent="0.3">
      <c r="A2152" t="s">
        <v>2217</v>
      </c>
      <c r="D2152" s="1"/>
      <c r="E2152" s="2"/>
    </row>
    <row r="2153" spans="1:5" x14ac:dyDescent="0.3">
      <c r="A2153" t="s">
        <v>2218</v>
      </c>
      <c r="D2153" s="1"/>
      <c r="E2153" s="2"/>
    </row>
    <row r="2154" spans="1:5" x14ac:dyDescent="0.3">
      <c r="A2154" t="s">
        <v>2219</v>
      </c>
      <c r="D2154" s="1"/>
      <c r="E2154" s="2"/>
    </row>
    <row r="2155" spans="1:5" x14ac:dyDescent="0.3">
      <c r="A2155" t="s">
        <v>2220</v>
      </c>
      <c r="D2155" s="1"/>
      <c r="E2155" s="2"/>
    </row>
    <row r="2156" spans="1:5" x14ac:dyDescent="0.3">
      <c r="A2156" t="s">
        <v>2221</v>
      </c>
      <c r="D2156" s="1"/>
      <c r="E2156" s="2"/>
    </row>
    <row r="2157" spans="1:5" x14ac:dyDescent="0.3">
      <c r="A2157" t="s">
        <v>2222</v>
      </c>
      <c r="D2157" s="1"/>
      <c r="E2157" s="2"/>
    </row>
    <row r="2158" spans="1:5" x14ac:dyDescent="0.3">
      <c r="A2158" t="s">
        <v>2223</v>
      </c>
      <c r="D2158" s="1"/>
      <c r="E2158" s="2"/>
    </row>
    <row r="2159" spans="1:5" x14ac:dyDescent="0.3">
      <c r="A2159" t="s">
        <v>2224</v>
      </c>
      <c r="D2159" s="1"/>
      <c r="E2159" s="2"/>
    </row>
    <row r="2160" spans="1:5" x14ac:dyDescent="0.3">
      <c r="A2160" t="s">
        <v>2225</v>
      </c>
      <c r="D2160" s="1"/>
      <c r="E2160" s="2"/>
    </row>
    <row r="2161" spans="1:5" x14ac:dyDescent="0.3">
      <c r="A2161" t="s">
        <v>2226</v>
      </c>
      <c r="D2161" s="1"/>
      <c r="E2161" s="2"/>
    </row>
    <row r="2162" spans="1:5" x14ac:dyDescent="0.3">
      <c r="A2162" t="s">
        <v>2227</v>
      </c>
      <c r="D2162" s="1"/>
      <c r="E2162" s="2"/>
    </row>
    <row r="2163" spans="1:5" x14ac:dyDescent="0.3">
      <c r="A2163" t="s">
        <v>2228</v>
      </c>
      <c r="D2163" s="1"/>
      <c r="E2163" s="2"/>
    </row>
    <row r="2164" spans="1:5" x14ac:dyDescent="0.3">
      <c r="A2164" t="s">
        <v>2229</v>
      </c>
      <c r="D2164" s="1"/>
      <c r="E2164" s="2"/>
    </row>
    <row r="2165" spans="1:5" x14ac:dyDescent="0.3">
      <c r="A2165" t="s">
        <v>2230</v>
      </c>
      <c r="D2165" s="1"/>
      <c r="E2165" s="2"/>
    </row>
    <row r="2166" spans="1:5" x14ac:dyDescent="0.3">
      <c r="A2166" t="s">
        <v>2231</v>
      </c>
      <c r="D2166" s="1"/>
      <c r="E2166" s="2"/>
    </row>
    <row r="2167" spans="1:5" x14ac:dyDescent="0.3">
      <c r="A2167" t="s">
        <v>2232</v>
      </c>
      <c r="D2167" s="1"/>
      <c r="E2167" s="2"/>
    </row>
    <row r="2168" spans="1:5" x14ac:dyDescent="0.3">
      <c r="A2168" t="s">
        <v>2233</v>
      </c>
      <c r="D2168" s="1"/>
      <c r="E2168" s="2"/>
    </row>
    <row r="2169" spans="1:5" x14ac:dyDescent="0.3">
      <c r="A2169" t="s">
        <v>2234</v>
      </c>
      <c r="D2169" s="1"/>
      <c r="E2169" s="2"/>
    </row>
    <row r="2170" spans="1:5" x14ac:dyDescent="0.3">
      <c r="A2170" t="s">
        <v>2235</v>
      </c>
      <c r="D2170" s="1"/>
      <c r="E2170" s="2"/>
    </row>
    <row r="2171" spans="1:5" x14ac:dyDescent="0.3">
      <c r="A2171" t="s">
        <v>2236</v>
      </c>
      <c r="D2171" s="1"/>
      <c r="E2171" s="2"/>
    </row>
    <row r="2172" spans="1:5" x14ac:dyDescent="0.3">
      <c r="A2172" t="s">
        <v>2237</v>
      </c>
      <c r="D2172" s="1"/>
      <c r="E2172" s="2"/>
    </row>
    <row r="2173" spans="1:5" x14ac:dyDescent="0.3">
      <c r="A2173" t="s">
        <v>2238</v>
      </c>
      <c r="D2173" s="1"/>
      <c r="E2173" s="2"/>
    </row>
    <row r="2174" spans="1:5" x14ac:dyDescent="0.3">
      <c r="A2174" t="s">
        <v>2239</v>
      </c>
      <c r="D2174" s="1"/>
      <c r="E2174" s="2"/>
    </row>
    <row r="2175" spans="1:5" x14ac:dyDescent="0.3">
      <c r="A2175" t="s">
        <v>2240</v>
      </c>
      <c r="D2175" s="1"/>
      <c r="E2175" s="2"/>
    </row>
    <row r="2176" spans="1:5" x14ac:dyDescent="0.3">
      <c r="A2176" t="s">
        <v>2241</v>
      </c>
      <c r="D2176" s="1"/>
      <c r="E2176" s="2"/>
    </row>
    <row r="2177" spans="1:5" x14ac:dyDescent="0.3">
      <c r="A2177" t="s">
        <v>2242</v>
      </c>
      <c r="D2177" s="1"/>
      <c r="E2177" s="2"/>
    </row>
    <row r="2178" spans="1:5" x14ac:dyDescent="0.3">
      <c r="A2178" t="s">
        <v>2243</v>
      </c>
      <c r="D2178" s="1"/>
      <c r="E2178" s="2"/>
    </row>
    <row r="2179" spans="1:5" x14ac:dyDescent="0.3">
      <c r="A2179" t="s">
        <v>2244</v>
      </c>
      <c r="D2179" s="1"/>
      <c r="E2179" s="2"/>
    </row>
    <row r="2180" spans="1:5" x14ac:dyDescent="0.3">
      <c r="A2180" t="s">
        <v>2245</v>
      </c>
      <c r="D2180" s="1"/>
      <c r="E2180" s="2"/>
    </row>
    <row r="2181" spans="1:5" x14ac:dyDescent="0.3">
      <c r="A2181" t="s">
        <v>2246</v>
      </c>
      <c r="D2181" s="1"/>
      <c r="E2181" s="2"/>
    </row>
    <row r="2182" spans="1:5" x14ac:dyDescent="0.3">
      <c r="A2182" t="s">
        <v>2247</v>
      </c>
      <c r="D2182" s="1"/>
      <c r="E2182" s="2"/>
    </row>
    <row r="2183" spans="1:5" x14ac:dyDescent="0.3">
      <c r="A2183" t="s">
        <v>2248</v>
      </c>
      <c r="D2183" s="1"/>
      <c r="E2183" s="2"/>
    </row>
    <row r="2184" spans="1:5" x14ac:dyDescent="0.3">
      <c r="A2184" t="s">
        <v>2249</v>
      </c>
      <c r="D2184" s="1"/>
      <c r="E2184" s="2"/>
    </row>
    <row r="2185" spans="1:5" x14ac:dyDescent="0.3">
      <c r="A2185" t="s">
        <v>2250</v>
      </c>
      <c r="D2185" s="1"/>
      <c r="E2185" s="2"/>
    </row>
    <row r="2186" spans="1:5" x14ac:dyDescent="0.3">
      <c r="A2186" t="s">
        <v>2251</v>
      </c>
      <c r="D2186" s="1"/>
      <c r="E2186" s="2"/>
    </row>
    <row r="2187" spans="1:5" x14ac:dyDescent="0.3">
      <c r="A2187" t="s">
        <v>2252</v>
      </c>
      <c r="D2187" s="1"/>
      <c r="E2187" s="2"/>
    </row>
    <row r="2188" spans="1:5" x14ac:dyDescent="0.3">
      <c r="A2188" t="s">
        <v>2253</v>
      </c>
      <c r="D2188" s="1"/>
      <c r="E2188" s="2"/>
    </row>
    <row r="2189" spans="1:5" x14ac:dyDescent="0.3">
      <c r="A2189" t="s">
        <v>2254</v>
      </c>
      <c r="D2189" s="1"/>
      <c r="E2189" s="2"/>
    </row>
    <row r="2190" spans="1:5" x14ac:dyDescent="0.3">
      <c r="A2190" t="s">
        <v>2255</v>
      </c>
      <c r="D2190" s="1"/>
      <c r="E2190" s="2"/>
    </row>
    <row r="2191" spans="1:5" x14ac:dyDescent="0.3">
      <c r="A2191" t="s">
        <v>2256</v>
      </c>
      <c r="D2191" s="1"/>
      <c r="E2191" s="2"/>
    </row>
    <row r="2192" spans="1:5" x14ac:dyDescent="0.3">
      <c r="A2192" t="s">
        <v>2257</v>
      </c>
      <c r="D2192" s="1"/>
      <c r="E2192" s="2"/>
    </row>
    <row r="2193" spans="1:5" x14ac:dyDescent="0.3">
      <c r="A2193" t="s">
        <v>2258</v>
      </c>
      <c r="D2193" s="1"/>
      <c r="E2193" s="2"/>
    </row>
    <row r="2194" spans="1:5" x14ac:dyDescent="0.3">
      <c r="A2194" t="s">
        <v>2259</v>
      </c>
      <c r="D2194" s="1"/>
      <c r="E2194" s="2"/>
    </row>
    <row r="2195" spans="1:5" x14ac:dyDescent="0.3">
      <c r="A2195" t="s">
        <v>2260</v>
      </c>
      <c r="D2195" s="1"/>
      <c r="E2195" s="2"/>
    </row>
    <row r="2196" spans="1:5" x14ac:dyDescent="0.3">
      <c r="A2196" t="s">
        <v>2261</v>
      </c>
      <c r="D2196" s="1"/>
      <c r="E2196" s="2"/>
    </row>
    <row r="2197" spans="1:5" x14ac:dyDescent="0.3">
      <c r="A2197" t="s">
        <v>2262</v>
      </c>
      <c r="D2197" s="1"/>
      <c r="E2197" s="2"/>
    </row>
    <row r="2198" spans="1:5" x14ac:dyDescent="0.3">
      <c r="A2198" t="s">
        <v>2263</v>
      </c>
      <c r="D2198" s="1"/>
      <c r="E2198" s="2"/>
    </row>
    <row r="2199" spans="1:5" x14ac:dyDescent="0.3">
      <c r="A2199" t="s">
        <v>2264</v>
      </c>
      <c r="D2199" s="1"/>
      <c r="E2199" s="2"/>
    </row>
    <row r="2200" spans="1:5" x14ac:dyDescent="0.3">
      <c r="A2200" t="s">
        <v>2265</v>
      </c>
      <c r="D2200" s="1"/>
      <c r="E2200" s="2"/>
    </row>
    <row r="2201" spans="1:5" x14ac:dyDescent="0.3">
      <c r="A2201" t="s">
        <v>2266</v>
      </c>
      <c r="D2201" s="1"/>
      <c r="E2201" s="2"/>
    </row>
    <row r="2202" spans="1:5" x14ac:dyDescent="0.3">
      <c r="A2202" t="s">
        <v>2267</v>
      </c>
      <c r="D2202" s="1"/>
      <c r="E2202" s="2"/>
    </row>
    <row r="2203" spans="1:5" x14ac:dyDescent="0.3">
      <c r="A2203" t="s">
        <v>2268</v>
      </c>
      <c r="D2203" s="1"/>
      <c r="E2203" s="2"/>
    </row>
    <row r="2204" spans="1:5" x14ac:dyDescent="0.3">
      <c r="A2204" t="s">
        <v>2269</v>
      </c>
      <c r="D2204" s="1"/>
      <c r="E2204" s="2"/>
    </row>
    <row r="2205" spans="1:5" x14ac:dyDescent="0.3">
      <c r="A2205" t="s">
        <v>2270</v>
      </c>
      <c r="D2205" s="1"/>
      <c r="E2205" s="2"/>
    </row>
    <row r="2206" spans="1:5" x14ac:dyDescent="0.3">
      <c r="A2206" t="s">
        <v>2271</v>
      </c>
      <c r="D2206" s="1"/>
      <c r="E2206" s="2"/>
    </row>
    <row r="2207" spans="1:5" x14ac:dyDescent="0.3">
      <c r="A2207" t="s">
        <v>2272</v>
      </c>
      <c r="D2207" s="1"/>
      <c r="E2207" s="2"/>
    </row>
    <row r="2208" spans="1:5" x14ac:dyDescent="0.3">
      <c r="A2208" t="s">
        <v>2273</v>
      </c>
      <c r="D2208" s="1"/>
      <c r="E2208" s="2"/>
    </row>
    <row r="2209" spans="1:5" x14ac:dyDescent="0.3">
      <c r="A2209" t="s">
        <v>2274</v>
      </c>
      <c r="D2209" s="1"/>
      <c r="E2209" s="2"/>
    </row>
    <row r="2210" spans="1:5" x14ac:dyDescent="0.3">
      <c r="A2210" t="s">
        <v>2275</v>
      </c>
      <c r="D2210" s="1"/>
      <c r="E2210" s="2"/>
    </row>
    <row r="2211" spans="1:5" x14ac:dyDescent="0.3">
      <c r="A2211" t="s">
        <v>2276</v>
      </c>
      <c r="D2211" s="1"/>
      <c r="E2211" s="2"/>
    </row>
    <row r="2212" spans="1:5" x14ac:dyDescent="0.3">
      <c r="A2212" t="s">
        <v>2277</v>
      </c>
      <c r="D2212" s="1"/>
      <c r="E2212" s="2"/>
    </row>
    <row r="2213" spans="1:5" x14ac:dyDescent="0.3">
      <c r="A2213" t="s">
        <v>2278</v>
      </c>
      <c r="D2213" s="1"/>
      <c r="E2213" s="2"/>
    </row>
    <row r="2214" spans="1:5" x14ac:dyDescent="0.3">
      <c r="A2214" t="s">
        <v>2279</v>
      </c>
      <c r="D2214" s="1"/>
      <c r="E2214" s="2"/>
    </row>
    <row r="2215" spans="1:5" x14ac:dyDescent="0.3">
      <c r="A2215" t="s">
        <v>2280</v>
      </c>
      <c r="D2215" s="1"/>
      <c r="E2215" s="2"/>
    </row>
    <row r="2216" spans="1:5" x14ac:dyDescent="0.3">
      <c r="A2216" t="s">
        <v>2281</v>
      </c>
      <c r="D2216" s="1"/>
      <c r="E2216" s="2"/>
    </row>
    <row r="2217" spans="1:5" x14ac:dyDescent="0.3">
      <c r="A2217" t="s">
        <v>2282</v>
      </c>
      <c r="D2217" s="1"/>
      <c r="E2217" s="2"/>
    </row>
    <row r="2218" spans="1:5" x14ac:dyDescent="0.3">
      <c r="A2218" t="s">
        <v>2283</v>
      </c>
      <c r="D2218" s="1"/>
      <c r="E2218" s="2"/>
    </row>
    <row r="2219" spans="1:5" x14ac:dyDescent="0.3">
      <c r="A2219" t="s">
        <v>2284</v>
      </c>
      <c r="D2219" s="1"/>
      <c r="E2219" s="2"/>
    </row>
    <row r="2220" spans="1:5" x14ac:dyDescent="0.3">
      <c r="A2220" t="s">
        <v>2285</v>
      </c>
      <c r="D2220" s="1"/>
      <c r="E2220" s="2"/>
    </row>
    <row r="2221" spans="1:5" x14ac:dyDescent="0.3">
      <c r="A2221" t="s">
        <v>2286</v>
      </c>
      <c r="D2221" s="1"/>
      <c r="E2221" s="2"/>
    </row>
    <row r="2222" spans="1:5" x14ac:dyDescent="0.3">
      <c r="A2222" t="s">
        <v>2287</v>
      </c>
      <c r="D2222" s="1"/>
      <c r="E2222" s="2"/>
    </row>
    <row r="2223" spans="1:5" x14ac:dyDescent="0.3">
      <c r="A2223" t="s">
        <v>2288</v>
      </c>
      <c r="D2223" s="1"/>
      <c r="E2223" s="2"/>
    </row>
    <row r="2224" spans="1:5" x14ac:dyDescent="0.3">
      <c r="A2224" t="s">
        <v>2289</v>
      </c>
      <c r="D2224" s="1"/>
      <c r="E2224" s="2"/>
    </row>
    <row r="2225" spans="1:5" x14ac:dyDescent="0.3">
      <c r="A2225" t="s">
        <v>2290</v>
      </c>
      <c r="D2225" s="1"/>
      <c r="E2225" s="2"/>
    </row>
    <row r="2226" spans="1:5" x14ac:dyDescent="0.3">
      <c r="A2226" t="s">
        <v>2291</v>
      </c>
      <c r="D2226" s="1"/>
      <c r="E2226" s="2"/>
    </row>
    <row r="2227" spans="1:5" x14ac:dyDescent="0.3">
      <c r="A2227" t="s">
        <v>2292</v>
      </c>
      <c r="D2227" s="1"/>
      <c r="E2227" s="2"/>
    </row>
    <row r="2228" spans="1:5" x14ac:dyDescent="0.3">
      <c r="A2228" t="s">
        <v>2293</v>
      </c>
      <c r="D2228" s="1"/>
      <c r="E2228" s="2"/>
    </row>
    <row r="2229" spans="1:5" x14ac:dyDescent="0.3">
      <c r="A2229" t="s">
        <v>2294</v>
      </c>
      <c r="D2229" s="1"/>
      <c r="E2229" s="2"/>
    </row>
    <row r="2230" spans="1:5" x14ac:dyDescent="0.3">
      <c r="A2230" t="s">
        <v>2295</v>
      </c>
      <c r="D2230" s="1"/>
      <c r="E2230" s="2"/>
    </row>
    <row r="2231" spans="1:5" x14ac:dyDescent="0.3">
      <c r="A2231" t="s">
        <v>2296</v>
      </c>
      <c r="D2231" s="1"/>
      <c r="E2231" s="2"/>
    </row>
    <row r="2232" spans="1:5" x14ac:dyDescent="0.3">
      <c r="A2232" t="s">
        <v>2297</v>
      </c>
      <c r="D2232" s="1"/>
      <c r="E2232" s="2"/>
    </row>
    <row r="2233" spans="1:5" x14ac:dyDescent="0.3">
      <c r="A2233" t="s">
        <v>2298</v>
      </c>
      <c r="D2233" s="1"/>
      <c r="E2233" s="2"/>
    </row>
    <row r="2234" spans="1:5" x14ac:dyDescent="0.3">
      <c r="A2234" t="s">
        <v>2299</v>
      </c>
      <c r="D2234" s="1"/>
      <c r="E2234" s="2"/>
    </row>
    <row r="2235" spans="1:5" x14ac:dyDescent="0.3">
      <c r="A2235" t="s">
        <v>2300</v>
      </c>
      <c r="D2235" s="1"/>
      <c r="E2235" s="2"/>
    </row>
    <row r="2236" spans="1:5" x14ac:dyDescent="0.3">
      <c r="A2236" t="s">
        <v>2301</v>
      </c>
      <c r="D2236" s="1"/>
      <c r="E2236" s="2"/>
    </row>
    <row r="2237" spans="1:5" x14ac:dyDescent="0.3">
      <c r="A2237" t="s">
        <v>2302</v>
      </c>
      <c r="D2237" s="1"/>
      <c r="E2237" s="2"/>
    </row>
    <row r="2238" spans="1:5" x14ac:dyDescent="0.3">
      <c r="A2238" t="s">
        <v>2303</v>
      </c>
      <c r="D2238" s="1"/>
      <c r="E2238" s="2"/>
    </row>
    <row r="2239" spans="1:5" x14ac:dyDescent="0.3">
      <c r="A2239" t="s">
        <v>2304</v>
      </c>
      <c r="D2239" s="1"/>
      <c r="E2239" s="2"/>
    </row>
    <row r="2240" spans="1:5" x14ac:dyDescent="0.3">
      <c r="A2240" t="s">
        <v>2305</v>
      </c>
      <c r="D2240" s="1"/>
      <c r="E2240" s="2"/>
    </row>
    <row r="2241" spans="1:5" x14ac:dyDescent="0.3">
      <c r="A2241" t="s">
        <v>2306</v>
      </c>
      <c r="D2241" s="1"/>
      <c r="E2241" s="2"/>
    </row>
    <row r="2242" spans="1:5" x14ac:dyDescent="0.3">
      <c r="A2242" t="s">
        <v>2307</v>
      </c>
      <c r="D2242" s="1"/>
      <c r="E2242" s="2"/>
    </row>
    <row r="2243" spans="1:5" x14ac:dyDescent="0.3">
      <c r="A2243" t="s">
        <v>2308</v>
      </c>
      <c r="D2243" s="1"/>
      <c r="E2243" s="2"/>
    </row>
    <row r="2244" spans="1:5" x14ac:dyDescent="0.3">
      <c r="A2244" t="s">
        <v>2309</v>
      </c>
      <c r="D2244" s="1"/>
      <c r="E2244" s="2"/>
    </row>
    <row r="2245" spans="1:5" x14ac:dyDescent="0.3">
      <c r="A2245" t="s">
        <v>2310</v>
      </c>
      <c r="D2245" s="1"/>
      <c r="E2245" s="2"/>
    </row>
    <row r="2246" spans="1:5" x14ac:dyDescent="0.3">
      <c r="A2246" t="s">
        <v>2311</v>
      </c>
      <c r="D2246" s="1"/>
      <c r="E2246" s="2"/>
    </row>
    <row r="2247" spans="1:5" x14ac:dyDescent="0.3">
      <c r="A2247" t="s">
        <v>2312</v>
      </c>
      <c r="D2247" s="1"/>
      <c r="E2247" s="2"/>
    </row>
    <row r="2248" spans="1:5" x14ac:dyDescent="0.3">
      <c r="A2248" t="s">
        <v>2313</v>
      </c>
      <c r="D2248" s="1"/>
      <c r="E2248" s="2"/>
    </row>
    <row r="2249" spans="1:5" x14ac:dyDescent="0.3">
      <c r="A2249" t="s">
        <v>2314</v>
      </c>
      <c r="D2249" s="1"/>
      <c r="E2249" s="2"/>
    </row>
    <row r="2250" spans="1:5" x14ac:dyDescent="0.3">
      <c r="A2250" t="s">
        <v>2315</v>
      </c>
      <c r="D2250" s="1"/>
      <c r="E2250" s="2"/>
    </row>
    <row r="2251" spans="1:5" x14ac:dyDescent="0.3">
      <c r="A2251" t="s">
        <v>2316</v>
      </c>
      <c r="D2251" s="1"/>
      <c r="E2251" s="2"/>
    </row>
    <row r="2252" spans="1:5" x14ac:dyDescent="0.3">
      <c r="A2252" t="s">
        <v>2317</v>
      </c>
      <c r="D2252" s="1"/>
      <c r="E2252" s="2"/>
    </row>
    <row r="2253" spans="1:5" x14ac:dyDescent="0.3">
      <c r="A2253" t="s">
        <v>2318</v>
      </c>
      <c r="D2253" s="1"/>
      <c r="E2253" s="2"/>
    </row>
    <row r="2254" spans="1:5" x14ac:dyDescent="0.3">
      <c r="A2254" t="s">
        <v>2319</v>
      </c>
      <c r="D2254" s="1"/>
      <c r="E2254" s="2"/>
    </row>
    <row r="2255" spans="1:5" x14ac:dyDescent="0.3">
      <c r="A2255" t="s">
        <v>2320</v>
      </c>
      <c r="D2255" s="1"/>
      <c r="E2255" s="2"/>
    </row>
    <row r="2256" spans="1:5" x14ac:dyDescent="0.3">
      <c r="A2256" t="s">
        <v>2321</v>
      </c>
      <c r="D2256" s="1"/>
      <c r="E2256" s="2"/>
    </row>
    <row r="2257" spans="1:5" x14ac:dyDescent="0.3">
      <c r="A2257" t="s">
        <v>2322</v>
      </c>
      <c r="D2257" s="1"/>
      <c r="E2257" s="2"/>
    </row>
    <row r="2258" spans="1:5" x14ac:dyDescent="0.3">
      <c r="A2258" t="s">
        <v>2323</v>
      </c>
      <c r="D2258" s="1"/>
      <c r="E2258" s="2"/>
    </row>
    <row r="2259" spans="1:5" x14ac:dyDescent="0.3">
      <c r="A2259" t="s">
        <v>2324</v>
      </c>
      <c r="D2259" s="1"/>
      <c r="E2259" s="2"/>
    </row>
    <row r="2260" spans="1:5" x14ac:dyDescent="0.3">
      <c r="A2260" t="s">
        <v>2325</v>
      </c>
      <c r="D2260" s="1"/>
      <c r="E2260" s="2"/>
    </row>
    <row r="2261" spans="1:5" x14ac:dyDescent="0.3">
      <c r="A2261" t="s">
        <v>2326</v>
      </c>
      <c r="D2261" s="1"/>
      <c r="E2261" s="2"/>
    </row>
    <row r="2262" spans="1:5" x14ac:dyDescent="0.3">
      <c r="A2262" t="s">
        <v>2327</v>
      </c>
      <c r="D2262" s="1"/>
      <c r="E2262" s="2"/>
    </row>
    <row r="2263" spans="1:5" x14ac:dyDescent="0.3">
      <c r="A2263" t="s">
        <v>2328</v>
      </c>
      <c r="D2263" s="1"/>
      <c r="E2263" s="2"/>
    </row>
    <row r="2264" spans="1:5" x14ac:dyDescent="0.3">
      <c r="A2264" t="s">
        <v>2329</v>
      </c>
      <c r="D2264" s="1"/>
      <c r="E2264" s="2"/>
    </row>
    <row r="2265" spans="1:5" x14ac:dyDescent="0.3">
      <c r="A2265" t="s">
        <v>2330</v>
      </c>
      <c r="D2265" s="1"/>
      <c r="E2265" s="2"/>
    </row>
    <row r="2266" spans="1:5" x14ac:dyDescent="0.3">
      <c r="A2266" t="s">
        <v>2331</v>
      </c>
      <c r="D2266" s="1"/>
      <c r="E2266" s="2"/>
    </row>
    <row r="2267" spans="1:5" x14ac:dyDescent="0.3">
      <c r="A2267" t="s">
        <v>2332</v>
      </c>
      <c r="D2267" s="1"/>
      <c r="E2267" s="2"/>
    </row>
    <row r="2268" spans="1:5" x14ac:dyDescent="0.3">
      <c r="A2268" t="s">
        <v>2333</v>
      </c>
      <c r="D2268" s="1"/>
      <c r="E2268" s="2"/>
    </row>
    <row r="2269" spans="1:5" x14ac:dyDescent="0.3">
      <c r="A2269" t="s">
        <v>2334</v>
      </c>
      <c r="D2269" s="1"/>
      <c r="E2269" s="2"/>
    </row>
    <row r="2270" spans="1:5" x14ac:dyDescent="0.3">
      <c r="A2270" t="s">
        <v>2335</v>
      </c>
      <c r="D2270" s="1"/>
      <c r="E2270" s="2"/>
    </row>
    <row r="2271" spans="1:5" x14ac:dyDescent="0.3">
      <c r="A2271" t="s">
        <v>2336</v>
      </c>
      <c r="D2271" s="1"/>
      <c r="E2271" s="2"/>
    </row>
    <row r="2272" spans="1:5" x14ac:dyDescent="0.3">
      <c r="A2272" t="s">
        <v>2337</v>
      </c>
      <c r="D2272" s="1"/>
      <c r="E2272" s="2"/>
    </row>
    <row r="2273" spans="1:5" x14ac:dyDescent="0.3">
      <c r="A2273" t="s">
        <v>2338</v>
      </c>
      <c r="D2273" s="1"/>
      <c r="E2273" s="2"/>
    </row>
    <row r="2274" spans="1:5" x14ac:dyDescent="0.3">
      <c r="A2274" t="s">
        <v>2339</v>
      </c>
      <c r="D2274" s="1"/>
      <c r="E2274" s="2"/>
    </row>
    <row r="2275" spans="1:5" x14ac:dyDescent="0.3">
      <c r="A2275" t="s">
        <v>2340</v>
      </c>
      <c r="D2275" s="1"/>
      <c r="E2275" s="2"/>
    </row>
    <row r="2276" spans="1:5" x14ac:dyDescent="0.3">
      <c r="A2276" t="s">
        <v>2341</v>
      </c>
      <c r="D2276" s="1"/>
      <c r="E2276" s="2"/>
    </row>
    <row r="2277" spans="1:5" x14ac:dyDescent="0.3">
      <c r="A2277" t="s">
        <v>2342</v>
      </c>
      <c r="D2277" s="1"/>
      <c r="E2277" s="2"/>
    </row>
    <row r="2278" spans="1:5" x14ac:dyDescent="0.3">
      <c r="A2278" t="s">
        <v>2343</v>
      </c>
      <c r="D2278" s="1"/>
      <c r="E2278" s="2"/>
    </row>
    <row r="2279" spans="1:5" x14ac:dyDescent="0.3">
      <c r="A2279" t="s">
        <v>2344</v>
      </c>
      <c r="D2279" s="1"/>
      <c r="E2279" s="2"/>
    </row>
    <row r="2280" spans="1:5" x14ac:dyDescent="0.3">
      <c r="A2280" t="s">
        <v>2345</v>
      </c>
      <c r="D2280" s="1"/>
      <c r="E2280" s="2"/>
    </row>
    <row r="2281" spans="1:5" x14ac:dyDescent="0.3">
      <c r="A2281" t="s">
        <v>2346</v>
      </c>
      <c r="D2281" s="1"/>
      <c r="E2281" s="2"/>
    </row>
    <row r="2282" spans="1:5" x14ac:dyDescent="0.3">
      <c r="A2282" t="s">
        <v>2347</v>
      </c>
      <c r="D2282" s="1"/>
      <c r="E2282" s="2"/>
    </row>
    <row r="2283" spans="1:5" x14ac:dyDescent="0.3">
      <c r="A2283" t="s">
        <v>2348</v>
      </c>
      <c r="D2283" s="1"/>
      <c r="E2283" s="2"/>
    </row>
    <row r="2284" spans="1:5" x14ac:dyDescent="0.3">
      <c r="A2284" t="s">
        <v>2349</v>
      </c>
      <c r="D2284" s="1"/>
      <c r="E2284" s="2"/>
    </row>
    <row r="2285" spans="1:5" x14ac:dyDescent="0.3">
      <c r="A2285" t="s">
        <v>2350</v>
      </c>
      <c r="D2285" s="1"/>
      <c r="E2285" s="2"/>
    </row>
    <row r="2286" spans="1:5" x14ac:dyDescent="0.3">
      <c r="A2286" t="s">
        <v>2351</v>
      </c>
      <c r="D2286" s="1"/>
      <c r="E2286" s="2"/>
    </row>
    <row r="2287" spans="1:5" x14ac:dyDescent="0.3">
      <c r="A2287" t="s">
        <v>2352</v>
      </c>
      <c r="D2287" s="1"/>
      <c r="E2287" s="2"/>
    </row>
    <row r="2288" spans="1:5" x14ac:dyDescent="0.3">
      <c r="A2288" t="s">
        <v>2353</v>
      </c>
      <c r="D2288" s="1"/>
      <c r="E2288" s="2"/>
    </row>
    <row r="2289" spans="1:5" x14ac:dyDescent="0.3">
      <c r="A2289" t="s">
        <v>2354</v>
      </c>
      <c r="D2289" s="1"/>
      <c r="E2289" s="2"/>
    </row>
    <row r="2290" spans="1:5" x14ac:dyDescent="0.3">
      <c r="A2290" t="s">
        <v>2355</v>
      </c>
      <c r="D2290" s="1"/>
      <c r="E2290" s="2"/>
    </row>
    <row r="2291" spans="1:5" x14ac:dyDescent="0.3">
      <c r="A2291" t="s">
        <v>2356</v>
      </c>
      <c r="D2291" s="1"/>
      <c r="E2291" s="2"/>
    </row>
    <row r="2292" spans="1:5" x14ac:dyDescent="0.3">
      <c r="A2292" t="s">
        <v>2357</v>
      </c>
      <c r="D2292" s="1"/>
      <c r="E2292" s="2"/>
    </row>
    <row r="2293" spans="1:5" x14ac:dyDescent="0.3">
      <c r="A2293" t="s">
        <v>2358</v>
      </c>
      <c r="D2293" s="1"/>
      <c r="E2293" s="2"/>
    </row>
    <row r="2294" spans="1:5" x14ac:dyDescent="0.3">
      <c r="A2294" t="s">
        <v>2359</v>
      </c>
      <c r="D2294" s="1"/>
      <c r="E2294" s="2"/>
    </row>
    <row r="2295" spans="1:5" x14ac:dyDescent="0.3">
      <c r="A2295" t="s">
        <v>2360</v>
      </c>
      <c r="D2295" s="1"/>
      <c r="E2295" s="2"/>
    </row>
    <row r="2296" spans="1:5" x14ac:dyDescent="0.3">
      <c r="A2296" t="s">
        <v>2361</v>
      </c>
      <c r="D2296" s="1"/>
      <c r="E2296" s="2"/>
    </row>
    <row r="2297" spans="1:5" x14ac:dyDescent="0.3">
      <c r="A2297" t="s">
        <v>2362</v>
      </c>
      <c r="D2297" s="1"/>
      <c r="E2297" s="2"/>
    </row>
    <row r="2298" spans="1:5" x14ac:dyDescent="0.3">
      <c r="A2298" t="s">
        <v>2363</v>
      </c>
      <c r="D2298" s="1"/>
      <c r="E2298" s="2"/>
    </row>
    <row r="2299" spans="1:5" x14ac:dyDescent="0.3">
      <c r="A2299" t="s">
        <v>2364</v>
      </c>
      <c r="D2299" s="1"/>
      <c r="E2299" s="2"/>
    </row>
    <row r="2300" spans="1:5" x14ac:dyDescent="0.3">
      <c r="A2300" t="s">
        <v>2365</v>
      </c>
      <c r="D2300" s="1"/>
      <c r="E2300" s="2"/>
    </row>
    <row r="2301" spans="1:5" x14ac:dyDescent="0.3">
      <c r="A2301" t="s">
        <v>2366</v>
      </c>
      <c r="D2301" s="1"/>
      <c r="E2301" s="2"/>
    </row>
    <row r="2302" spans="1:5" x14ac:dyDescent="0.3">
      <c r="A2302" t="s">
        <v>2367</v>
      </c>
      <c r="D2302" s="1"/>
      <c r="E2302" s="2"/>
    </row>
    <row r="2303" spans="1:5" x14ac:dyDescent="0.3">
      <c r="A2303" t="s">
        <v>2368</v>
      </c>
      <c r="D2303" s="1"/>
      <c r="E2303" s="2"/>
    </row>
    <row r="2304" spans="1:5" x14ac:dyDescent="0.3">
      <c r="A2304" t="s">
        <v>2369</v>
      </c>
      <c r="D2304" s="1"/>
      <c r="E2304" s="2"/>
    </row>
    <row r="2305" spans="1:5" x14ac:dyDescent="0.3">
      <c r="A2305" t="s">
        <v>2370</v>
      </c>
      <c r="D2305" s="1"/>
      <c r="E2305" s="2"/>
    </row>
    <row r="2306" spans="1:5" x14ac:dyDescent="0.3">
      <c r="A2306" t="s">
        <v>2371</v>
      </c>
      <c r="D2306" s="1"/>
      <c r="E2306" s="2"/>
    </row>
    <row r="2307" spans="1:5" x14ac:dyDescent="0.3">
      <c r="A2307" t="s">
        <v>2372</v>
      </c>
      <c r="D2307" s="1"/>
      <c r="E2307" s="2"/>
    </row>
    <row r="2308" spans="1:5" x14ac:dyDescent="0.3">
      <c r="A2308" t="s">
        <v>2373</v>
      </c>
      <c r="D2308" s="1"/>
      <c r="E2308" s="2"/>
    </row>
    <row r="2309" spans="1:5" x14ac:dyDescent="0.3">
      <c r="A2309" t="s">
        <v>2374</v>
      </c>
      <c r="D2309" s="1"/>
      <c r="E2309" s="2"/>
    </row>
    <row r="2310" spans="1:5" x14ac:dyDescent="0.3">
      <c r="A2310" t="s">
        <v>2375</v>
      </c>
      <c r="D2310" s="1"/>
      <c r="E2310" s="2"/>
    </row>
    <row r="2311" spans="1:5" x14ac:dyDescent="0.3">
      <c r="A2311" t="s">
        <v>2376</v>
      </c>
      <c r="D2311" s="1"/>
      <c r="E2311" s="2"/>
    </row>
    <row r="2312" spans="1:5" x14ac:dyDescent="0.3">
      <c r="A2312" t="s">
        <v>2377</v>
      </c>
      <c r="D2312" s="1"/>
      <c r="E2312" s="2"/>
    </row>
    <row r="2313" spans="1:5" x14ac:dyDescent="0.3">
      <c r="A2313" t="s">
        <v>2378</v>
      </c>
      <c r="D2313" s="1"/>
      <c r="E2313" s="2"/>
    </row>
    <row r="2314" spans="1:5" x14ac:dyDescent="0.3">
      <c r="A2314" t="s">
        <v>2379</v>
      </c>
      <c r="D2314" s="1"/>
      <c r="E2314" s="2"/>
    </row>
    <row r="2315" spans="1:5" x14ac:dyDescent="0.3">
      <c r="A2315" t="s">
        <v>2380</v>
      </c>
      <c r="D2315" s="1"/>
      <c r="E2315" s="2"/>
    </row>
    <row r="2316" spans="1:5" x14ac:dyDescent="0.3">
      <c r="A2316" t="s">
        <v>2381</v>
      </c>
      <c r="D2316" s="1"/>
      <c r="E2316" s="2"/>
    </row>
    <row r="2317" spans="1:5" x14ac:dyDescent="0.3">
      <c r="A2317" t="s">
        <v>2382</v>
      </c>
      <c r="D2317" s="1"/>
      <c r="E2317" s="2"/>
    </row>
    <row r="2318" spans="1:5" x14ac:dyDescent="0.3">
      <c r="A2318" t="s">
        <v>2383</v>
      </c>
      <c r="D2318" s="1"/>
      <c r="E2318" s="2"/>
    </row>
    <row r="2319" spans="1:5" x14ac:dyDescent="0.3">
      <c r="A2319" t="s">
        <v>2384</v>
      </c>
      <c r="D2319" s="1"/>
      <c r="E2319" s="2"/>
    </row>
    <row r="2320" spans="1:5" x14ac:dyDescent="0.3">
      <c r="A2320" t="s">
        <v>2385</v>
      </c>
      <c r="D2320" s="1"/>
      <c r="E2320" s="2"/>
    </row>
    <row r="2321" spans="1:5" x14ac:dyDescent="0.3">
      <c r="A2321" t="s">
        <v>2386</v>
      </c>
      <c r="D2321" s="1"/>
      <c r="E2321" s="2"/>
    </row>
    <row r="2322" spans="1:5" x14ac:dyDescent="0.3">
      <c r="A2322" t="s">
        <v>2387</v>
      </c>
      <c r="D2322" s="1"/>
      <c r="E2322" s="2"/>
    </row>
    <row r="2323" spans="1:5" x14ac:dyDescent="0.3">
      <c r="A2323" t="s">
        <v>2388</v>
      </c>
      <c r="D2323" s="1"/>
      <c r="E2323" s="2"/>
    </row>
    <row r="2324" spans="1:5" x14ac:dyDescent="0.3">
      <c r="A2324" t="s">
        <v>2389</v>
      </c>
      <c r="D2324" s="1"/>
      <c r="E2324" s="2"/>
    </row>
    <row r="2325" spans="1:5" x14ac:dyDescent="0.3">
      <c r="A2325" t="s">
        <v>2390</v>
      </c>
      <c r="D2325" s="1"/>
      <c r="E2325" s="2"/>
    </row>
    <row r="2326" spans="1:5" x14ac:dyDescent="0.3">
      <c r="A2326" t="s">
        <v>2391</v>
      </c>
      <c r="D2326" s="1"/>
      <c r="E2326" s="2"/>
    </row>
    <row r="2327" spans="1:5" x14ac:dyDescent="0.3">
      <c r="A2327" t="s">
        <v>2392</v>
      </c>
      <c r="D2327" s="1"/>
      <c r="E2327" s="2"/>
    </row>
    <row r="2328" spans="1:5" x14ac:dyDescent="0.3">
      <c r="A2328" t="s">
        <v>2393</v>
      </c>
      <c r="D2328" s="1"/>
      <c r="E2328" s="2"/>
    </row>
    <row r="2329" spans="1:5" x14ac:dyDescent="0.3">
      <c r="A2329" t="s">
        <v>2394</v>
      </c>
      <c r="D2329" s="1"/>
      <c r="E2329" s="2"/>
    </row>
    <row r="2330" spans="1:5" x14ac:dyDescent="0.3">
      <c r="A2330" t="s">
        <v>2395</v>
      </c>
      <c r="D2330" s="1"/>
      <c r="E2330" s="2"/>
    </row>
    <row r="2331" spans="1:5" x14ac:dyDescent="0.3">
      <c r="A2331" t="s">
        <v>2396</v>
      </c>
      <c r="D2331" s="1"/>
      <c r="E2331" s="2"/>
    </row>
    <row r="2332" spans="1:5" x14ac:dyDescent="0.3">
      <c r="A2332" t="s">
        <v>2397</v>
      </c>
      <c r="D2332" s="1"/>
      <c r="E2332" s="2"/>
    </row>
    <row r="2333" spans="1:5" x14ac:dyDescent="0.3">
      <c r="A2333" t="s">
        <v>2398</v>
      </c>
      <c r="D2333" s="1"/>
      <c r="E2333" s="2"/>
    </row>
    <row r="2334" spans="1:5" x14ac:dyDescent="0.3">
      <c r="A2334" t="s">
        <v>2399</v>
      </c>
      <c r="D2334" s="1"/>
      <c r="E2334" s="2"/>
    </row>
    <row r="2335" spans="1:5" x14ac:dyDescent="0.3">
      <c r="A2335" t="s">
        <v>2400</v>
      </c>
      <c r="D2335" s="1"/>
      <c r="E2335" s="2"/>
    </row>
    <row r="2336" spans="1:5" x14ac:dyDescent="0.3">
      <c r="A2336" t="s">
        <v>2401</v>
      </c>
      <c r="D2336" s="1"/>
      <c r="E2336" s="2"/>
    </row>
    <row r="2337" spans="1:5" x14ac:dyDescent="0.3">
      <c r="A2337" t="s">
        <v>2402</v>
      </c>
      <c r="D2337" s="1"/>
      <c r="E2337" s="2"/>
    </row>
    <row r="2338" spans="1:5" x14ac:dyDescent="0.3">
      <c r="A2338" t="s">
        <v>2403</v>
      </c>
      <c r="D2338" s="1"/>
      <c r="E2338" s="2"/>
    </row>
    <row r="2339" spans="1:5" x14ac:dyDescent="0.3">
      <c r="A2339" t="s">
        <v>2404</v>
      </c>
      <c r="D2339" s="1"/>
      <c r="E2339" s="2"/>
    </row>
    <row r="2340" spans="1:5" x14ac:dyDescent="0.3">
      <c r="A2340" t="s">
        <v>2405</v>
      </c>
      <c r="D2340" s="1"/>
      <c r="E2340" s="2"/>
    </row>
    <row r="2341" spans="1:5" x14ac:dyDescent="0.3">
      <c r="A2341" t="s">
        <v>2406</v>
      </c>
      <c r="D2341" s="1"/>
      <c r="E2341" s="2"/>
    </row>
    <row r="2342" spans="1:5" x14ac:dyDescent="0.3">
      <c r="A2342" t="s">
        <v>2407</v>
      </c>
      <c r="D2342" s="1"/>
      <c r="E2342" s="2"/>
    </row>
    <row r="2343" spans="1:5" x14ac:dyDescent="0.3">
      <c r="A2343" t="s">
        <v>2408</v>
      </c>
      <c r="D2343" s="1"/>
      <c r="E2343" s="2"/>
    </row>
    <row r="2344" spans="1:5" x14ac:dyDescent="0.3">
      <c r="A2344" t="s">
        <v>2409</v>
      </c>
      <c r="D2344" s="1"/>
      <c r="E2344" s="2"/>
    </row>
    <row r="2345" spans="1:5" x14ac:dyDescent="0.3">
      <c r="A2345" t="s">
        <v>2410</v>
      </c>
      <c r="D2345" s="1"/>
      <c r="E2345" s="2"/>
    </row>
    <row r="2346" spans="1:5" x14ac:dyDescent="0.3">
      <c r="A2346" t="s">
        <v>2411</v>
      </c>
      <c r="D2346" s="1"/>
      <c r="E2346" s="2"/>
    </row>
    <row r="2347" spans="1:5" x14ac:dyDescent="0.3">
      <c r="A2347" t="s">
        <v>2412</v>
      </c>
      <c r="D2347" s="1"/>
      <c r="E2347" s="2"/>
    </row>
    <row r="2348" spans="1:5" x14ac:dyDescent="0.3">
      <c r="A2348" t="s">
        <v>2413</v>
      </c>
      <c r="D2348" s="1"/>
      <c r="E2348" s="2"/>
    </row>
    <row r="2349" spans="1:5" x14ac:dyDescent="0.3">
      <c r="A2349" t="s">
        <v>2414</v>
      </c>
      <c r="D2349" s="1"/>
      <c r="E2349" s="2"/>
    </row>
    <row r="2350" spans="1:5" x14ac:dyDescent="0.3">
      <c r="A2350" t="s">
        <v>2415</v>
      </c>
      <c r="D2350" s="1"/>
      <c r="E2350" s="2"/>
    </row>
    <row r="2351" spans="1:5" x14ac:dyDescent="0.3">
      <c r="A2351" t="s">
        <v>2416</v>
      </c>
      <c r="D2351" s="1"/>
      <c r="E2351" s="2"/>
    </row>
    <row r="2352" spans="1:5" x14ac:dyDescent="0.3">
      <c r="A2352" t="s">
        <v>2417</v>
      </c>
      <c r="D2352" s="1"/>
      <c r="E2352" s="2"/>
    </row>
    <row r="2353" spans="1:5" x14ac:dyDescent="0.3">
      <c r="A2353" t="s">
        <v>2418</v>
      </c>
      <c r="D2353" s="1"/>
      <c r="E2353" s="2"/>
    </row>
    <row r="2354" spans="1:5" x14ac:dyDescent="0.3">
      <c r="A2354" t="s">
        <v>2419</v>
      </c>
      <c r="D2354" s="1"/>
      <c r="E2354" s="2"/>
    </row>
    <row r="2355" spans="1:5" x14ac:dyDescent="0.3">
      <c r="A2355" t="s">
        <v>2420</v>
      </c>
      <c r="D2355" s="1"/>
      <c r="E2355" s="2"/>
    </row>
    <row r="2356" spans="1:5" x14ac:dyDescent="0.3">
      <c r="A2356" t="s">
        <v>2421</v>
      </c>
      <c r="D2356" s="1"/>
      <c r="E2356" s="2"/>
    </row>
    <row r="2357" spans="1:5" x14ac:dyDescent="0.3">
      <c r="A2357" t="s">
        <v>2422</v>
      </c>
      <c r="D2357" s="1"/>
      <c r="E2357" s="2"/>
    </row>
    <row r="2358" spans="1:5" x14ac:dyDescent="0.3">
      <c r="A2358" t="s">
        <v>2423</v>
      </c>
      <c r="D2358" s="1"/>
      <c r="E2358" s="2"/>
    </row>
    <row r="2359" spans="1:5" x14ac:dyDescent="0.3">
      <c r="A2359" t="s">
        <v>2424</v>
      </c>
      <c r="D2359" s="1"/>
      <c r="E2359" s="2"/>
    </row>
    <row r="2360" spans="1:5" x14ac:dyDescent="0.3">
      <c r="A2360" t="s">
        <v>2425</v>
      </c>
      <c r="D2360" s="1"/>
      <c r="E2360" s="2"/>
    </row>
    <row r="2361" spans="1:5" x14ac:dyDescent="0.3">
      <c r="A2361" t="s">
        <v>2426</v>
      </c>
      <c r="D2361" s="1"/>
      <c r="E2361" s="2"/>
    </row>
    <row r="2362" spans="1:5" x14ac:dyDescent="0.3">
      <c r="A2362" t="s">
        <v>2427</v>
      </c>
      <c r="D2362" s="1"/>
      <c r="E2362" s="2"/>
    </row>
    <row r="2363" spans="1:5" x14ac:dyDescent="0.3">
      <c r="A2363" t="s">
        <v>2428</v>
      </c>
      <c r="D2363" s="1"/>
      <c r="E2363" s="2"/>
    </row>
    <row r="2364" spans="1:5" x14ac:dyDescent="0.3">
      <c r="A2364" t="s">
        <v>2429</v>
      </c>
      <c r="D2364" s="1"/>
      <c r="E2364" s="2"/>
    </row>
    <row r="2365" spans="1:5" x14ac:dyDescent="0.3">
      <c r="A2365" t="s">
        <v>2430</v>
      </c>
      <c r="D2365" s="1"/>
      <c r="E2365" s="2"/>
    </row>
    <row r="2366" spans="1:5" x14ac:dyDescent="0.3">
      <c r="A2366" t="s">
        <v>2431</v>
      </c>
      <c r="D2366" s="1"/>
      <c r="E2366" s="2"/>
    </row>
    <row r="2367" spans="1:5" x14ac:dyDescent="0.3">
      <c r="A2367" t="s">
        <v>2432</v>
      </c>
      <c r="D2367" s="1"/>
      <c r="E2367" s="2"/>
    </row>
    <row r="2368" spans="1:5" x14ac:dyDescent="0.3">
      <c r="A2368" t="s">
        <v>2433</v>
      </c>
      <c r="D2368" s="1"/>
      <c r="E2368" s="2"/>
    </row>
    <row r="2369" spans="1:5" x14ac:dyDescent="0.3">
      <c r="A2369" t="s">
        <v>2434</v>
      </c>
      <c r="D2369" s="1"/>
      <c r="E2369" s="2"/>
    </row>
    <row r="2370" spans="1:5" x14ac:dyDescent="0.3">
      <c r="A2370" t="s">
        <v>2435</v>
      </c>
      <c r="D2370" s="1"/>
      <c r="E2370" s="2"/>
    </row>
    <row r="2371" spans="1:5" x14ac:dyDescent="0.3">
      <c r="A2371" t="s">
        <v>2436</v>
      </c>
      <c r="D2371" s="1"/>
      <c r="E2371" s="2"/>
    </row>
    <row r="2372" spans="1:5" x14ac:dyDescent="0.3">
      <c r="A2372" t="s">
        <v>2437</v>
      </c>
      <c r="D2372" s="1"/>
      <c r="E2372" s="2"/>
    </row>
    <row r="2373" spans="1:5" x14ac:dyDescent="0.3">
      <c r="A2373" t="s">
        <v>2438</v>
      </c>
      <c r="D2373" s="1"/>
      <c r="E2373" s="2"/>
    </row>
    <row r="2374" spans="1:5" x14ac:dyDescent="0.3">
      <c r="A2374" t="s">
        <v>2439</v>
      </c>
      <c r="D2374" s="1"/>
      <c r="E2374" s="2"/>
    </row>
    <row r="2375" spans="1:5" x14ac:dyDescent="0.3">
      <c r="A2375" t="s">
        <v>2440</v>
      </c>
      <c r="D2375" s="1"/>
      <c r="E2375" s="2"/>
    </row>
    <row r="2376" spans="1:5" x14ac:dyDescent="0.3">
      <c r="A2376" t="s">
        <v>2441</v>
      </c>
      <c r="D2376" s="1"/>
      <c r="E2376" s="2"/>
    </row>
    <row r="2377" spans="1:5" x14ac:dyDescent="0.3">
      <c r="A2377" t="s">
        <v>2442</v>
      </c>
      <c r="D2377" s="1"/>
      <c r="E2377" s="2"/>
    </row>
    <row r="2378" spans="1:5" x14ac:dyDescent="0.3">
      <c r="A2378" t="s">
        <v>2443</v>
      </c>
      <c r="D2378" s="1"/>
      <c r="E2378" s="2"/>
    </row>
    <row r="2379" spans="1:5" x14ac:dyDescent="0.3">
      <c r="A2379" t="s">
        <v>2444</v>
      </c>
      <c r="D2379" s="1"/>
      <c r="E2379" s="2"/>
    </row>
    <row r="2380" spans="1:5" x14ac:dyDescent="0.3">
      <c r="A2380" t="s">
        <v>2445</v>
      </c>
      <c r="D2380" s="1"/>
      <c r="E2380" s="2"/>
    </row>
    <row r="2381" spans="1:5" x14ac:dyDescent="0.3">
      <c r="A2381" t="s">
        <v>2446</v>
      </c>
      <c r="D2381" s="1"/>
      <c r="E2381" s="2"/>
    </row>
    <row r="2382" spans="1:5" x14ac:dyDescent="0.3">
      <c r="A2382" t="s">
        <v>2447</v>
      </c>
      <c r="D2382" s="1"/>
      <c r="E2382" s="2"/>
    </row>
    <row r="2383" spans="1:5" x14ac:dyDescent="0.3">
      <c r="A2383" t="s">
        <v>2448</v>
      </c>
      <c r="D2383" s="1"/>
      <c r="E2383" s="2"/>
    </row>
    <row r="2384" spans="1:5" x14ac:dyDescent="0.3">
      <c r="A2384" t="s">
        <v>2449</v>
      </c>
      <c r="D2384" s="1"/>
      <c r="E2384" s="2"/>
    </row>
    <row r="2385" spans="1:5" x14ac:dyDescent="0.3">
      <c r="A2385" t="s">
        <v>2450</v>
      </c>
      <c r="D2385" s="1"/>
      <c r="E2385" s="2"/>
    </row>
    <row r="2386" spans="1:5" x14ac:dyDescent="0.3">
      <c r="A2386" t="s">
        <v>2451</v>
      </c>
      <c r="D2386" s="1"/>
      <c r="E2386" s="2"/>
    </row>
    <row r="2387" spans="1:5" x14ac:dyDescent="0.3">
      <c r="A2387" t="s">
        <v>2452</v>
      </c>
      <c r="D2387" s="1"/>
      <c r="E2387" s="2"/>
    </row>
    <row r="2388" spans="1:5" x14ac:dyDescent="0.3">
      <c r="A2388" t="s">
        <v>2453</v>
      </c>
      <c r="D2388" s="1"/>
      <c r="E2388" s="2"/>
    </row>
    <row r="2389" spans="1:5" x14ac:dyDescent="0.3">
      <c r="A2389" t="s">
        <v>2454</v>
      </c>
      <c r="D2389" s="1"/>
      <c r="E2389" s="2"/>
    </row>
    <row r="2390" spans="1:5" x14ac:dyDescent="0.3">
      <c r="A2390" t="s">
        <v>2455</v>
      </c>
      <c r="D2390" s="1"/>
      <c r="E2390" s="2"/>
    </row>
    <row r="2391" spans="1:5" x14ac:dyDescent="0.3">
      <c r="A2391" t="s">
        <v>2456</v>
      </c>
      <c r="D2391" s="1"/>
      <c r="E2391" s="2"/>
    </row>
    <row r="2392" spans="1:5" x14ac:dyDescent="0.3">
      <c r="A2392" t="s">
        <v>2457</v>
      </c>
      <c r="D2392" s="1"/>
      <c r="E2392" s="2"/>
    </row>
    <row r="2393" spans="1:5" x14ac:dyDescent="0.3">
      <c r="A2393" t="s">
        <v>2458</v>
      </c>
      <c r="D2393" s="1"/>
      <c r="E2393" s="2"/>
    </row>
    <row r="2394" spans="1:5" x14ac:dyDescent="0.3">
      <c r="A2394" t="s">
        <v>2459</v>
      </c>
      <c r="D2394" s="1"/>
      <c r="E2394" s="2"/>
    </row>
    <row r="2395" spans="1:5" x14ac:dyDescent="0.3">
      <c r="A2395" t="s">
        <v>2460</v>
      </c>
      <c r="D2395" s="1"/>
      <c r="E2395" s="2"/>
    </row>
    <row r="2396" spans="1:5" x14ac:dyDescent="0.3">
      <c r="A2396" t="s">
        <v>2461</v>
      </c>
      <c r="D2396" s="1"/>
      <c r="E2396" s="2"/>
    </row>
    <row r="2397" spans="1:5" x14ac:dyDescent="0.3">
      <c r="A2397" t="s">
        <v>2462</v>
      </c>
      <c r="D2397" s="1"/>
      <c r="E2397" s="2"/>
    </row>
    <row r="2398" spans="1:5" x14ac:dyDescent="0.3">
      <c r="A2398" t="s">
        <v>2463</v>
      </c>
      <c r="D2398" s="1"/>
      <c r="E2398" s="2"/>
    </row>
    <row r="2399" spans="1:5" x14ac:dyDescent="0.3">
      <c r="A2399" t="s">
        <v>2464</v>
      </c>
      <c r="D2399" s="1"/>
      <c r="E2399" s="2"/>
    </row>
    <row r="2400" spans="1:5" x14ac:dyDescent="0.3">
      <c r="A2400" t="s">
        <v>2465</v>
      </c>
      <c r="D2400" s="1"/>
      <c r="E2400" s="2"/>
    </row>
    <row r="2401" spans="1:5" x14ac:dyDescent="0.3">
      <c r="A2401" t="s">
        <v>2466</v>
      </c>
      <c r="D2401" s="1"/>
      <c r="E2401" s="2"/>
    </row>
    <row r="2402" spans="1:5" x14ac:dyDescent="0.3">
      <c r="A2402" t="s">
        <v>2467</v>
      </c>
      <c r="D2402" s="1"/>
      <c r="E2402" s="2"/>
    </row>
    <row r="2403" spans="1:5" x14ac:dyDescent="0.3">
      <c r="A2403" t="s">
        <v>2468</v>
      </c>
      <c r="D2403" s="1"/>
      <c r="E2403" s="2"/>
    </row>
    <row r="2404" spans="1:5" x14ac:dyDescent="0.3">
      <c r="A2404" t="s">
        <v>2469</v>
      </c>
      <c r="D2404" s="1"/>
      <c r="E2404" s="2"/>
    </row>
    <row r="2405" spans="1:5" x14ac:dyDescent="0.3">
      <c r="A2405" t="s">
        <v>2470</v>
      </c>
      <c r="D2405" s="1"/>
      <c r="E2405" s="2"/>
    </row>
    <row r="2406" spans="1:5" x14ac:dyDescent="0.3">
      <c r="A2406" t="s">
        <v>2471</v>
      </c>
      <c r="D2406" s="1"/>
      <c r="E2406" s="2"/>
    </row>
    <row r="2407" spans="1:5" x14ac:dyDescent="0.3">
      <c r="A2407" t="s">
        <v>2472</v>
      </c>
      <c r="D2407" s="1"/>
      <c r="E2407" s="2"/>
    </row>
    <row r="2408" spans="1:5" x14ac:dyDescent="0.3">
      <c r="A2408" t="s">
        <v>2473</v>
      </c>
      <c r="D2408" s="1"/>
      <c r="E2408" s="2"/>
    </row>
    <row r="2409" spans="1:5" x14ac:dyDescent="0.3">
      <c r="A2409" t="s">
        <v>2474</v>
      </c>
      <c r="D2409" s="1"/>
      <c r="E2409" s="2"/>
    </row>
    <row r="2410" spans="1:5" x14ac:dyDescent="0.3">
      <c r="A2410" t="s">
        <v>2475</v>
      </c>
      <c r="D2410" s="1"/>
      <c r="E2410" s="2"/>
    </row>
    <row r="2411" spans="1:5" x14ac:dyDescent="0.3">
      <c r="A2411" t="s">
        <v>2476</v>
      </c>
      <c r="D2411" s="1"/>
      <c r="E2411" s="2"/>
    </row>
    <row r="2412" spans="1:5" x14ac:dyDescent="0.3">
      <c r="A2412" t="s">
        <v>2477</v>
      </c>
      <c r="D2412" s="1"/>
      <c r="E2412" s="2"/>
    </row>
    <row r="2413" spans="1:5" x14ac:dyDescent="0.3">
      <c r="A2413" t="s">
        <v>2478</v>
      </c>
      <c r="D2413" s="1"/>
      <c r="E2413" s="2"/>
    </row>
    <row r="2414" spans="1:5" x14ac:dyDescent="0.3">
      <c r="A2414" t="s">
        <v>2479</v>
      </c>
      <c r="D2414" s="1"/>
      <c r="E2414" s="2"/>
    </row>
    <row r="2415" spans="1:5" x14ac:dyDescent="0.3">
      <c r="A2415" t="s">
        <v>2480</v>
      </c>
      <c r="D2415" s="1"/>
      <c r="E2415" s="2"/>
    </row>
    <row r="2416" spans="1:5" x14ac:dyDescent="0.3">
      <c r="A2416" t="s">
        <v>2481</v>
      </c>
      <c r="D2416" s="1"/>
      <c r="E2416" s="2"/>
    </row>
    <row r="2417" spans="1:5" x14ac:dyDescent="0.3">
      <c r="A2417" t="s">
        <v>2482</v>
      </c>
      <c r="D2417" s="1"/>
      <c r="E2417" s="2"/>
    </row>
    <row r="2418" spans="1:5" x14ac:dyDescent="0.3">
      <c r="A2418" t="s">
        <v>2483</v>
      </c>
      <c r="D2418" s="1"/>
      <c r="E2418" s="2"/>
    </row>
    <row r="2419" spans="1:5" x14ac:dyDescent="0.3">
      <c r="A2419" t="s">
        <v>2484</v>
      </c>
      <c r="D2419" s="1"/>
      <c r="E2419" s="2"/>
    </row>
    <row r="2420" spans="1:5" x14ac:dyDescent="0.3">
      <c r="A2420" t="s">
        <v>2485</v>
      </c>
      <c r="D2420" s="1"/>
      <c r="E2420" s="2"/>
    </row>
    <row r="2421" spans="1:5" x14ac:dyDescent="0.3">
      <c r="A2421" t="s">
        <v>2486</v>
      </c>
      <c r="D2421" s="1"/>
      <c r="E2421" s="2"/>
    </row>
    <row r="2422" spans="1:5" x14ac:dyDescent="0.3">
      <c r="A2422" t="s">
        <v>2487</v>
      </c>
      <c r="D2422" s="1"/>
      <c r="E2422" s="2"/>
    </row>
    <row r="2423" spans="1:5" x14ac:dyDescent="0.3">
      <c r="A2423" t="s">
        <v>2488</v>
      </c>
      <c r="D2423" s="1"/>
      <c r="E2423" s="2"/>
    </row>
    <row r="2424" spans="1:5" x14ac:dyDescent="0.3">
      <c r="A2424" t="s">
        <v>2489</v>
      </c>
      <c r="D2424" s="1"/>
      <c r="E2424" s="2"/>
    </row>
    <row r="2425" spans="1:5" x14ac:dyDescent="0.3">
      <c r="A2425" t="s">
        <v>2490</v>
      </c>
      <c r="D2425" s="1"/>
      <c r="E2425" s="2"/>
    </row>
    <row r="2426" spans="1:5" x14ac:dyDescent="0.3">
      <c r="A2426" t="s">
        <v>2491</v>
      </c>
      <c r="D2426" s="1"/>
      <c r="E2426" s="2"/>
    </row>
    <row r="2427" spans="1:5" x14ac:dyDescent="0.3">
      <c r="A2427" t="s">
        <v>2492</v>
      </c>
      <c r="D2427" s="1"/>
      <c r="E2427" s="2"/>
    </row>
    <row r="2428" spans="1:5" x14ac:dyDescent="0.3">
      <c r="A2428" t="s">
        <v>2493</v>
      </c>
      <c r="D2428" s="1"/>
      <c r="E2428" s="2"/>
    </row>
    <row r="2429" spans="1:5" x14ac:dyDescent="0.3">
      <c r="A2429" t="s">
        <v>2494</v>
      </c>
      <c r="D2429" s="1"/>
      <c r="E2429" s="2"/>
    </row>
    <row r="2430" spans="1:5" x14ac:dyDescent="0.3">
      <c r="A2430" t="s">
        <v>2495</v>
      </c>
      <c r="D2430" s="1"/>
      <c r="E2430" s="2"/>
    </row>
    <row r="2431" spans="1:5" x14ac:dyDescent="0.3">
      <c r="A2431" t="s">
        <v>2496</v>
      </c>
      <c r="D2431" s="1"/>
      <c r="E2431" s="2"/>
    </row>
    <row r="2432" spans="1:5" x14ac:dyDescent="0.3">
      <c r="A2432" t="s">
        <v>2497</v>
      </c>
      <c r="D2432" s="1"/>
      <c r="E2432" s="2"/>
    </row>
    <row r="2433" spans="1:5" x14ac:dyDescent="0.3">
      <c r="A2433" t="s">
        <v>2498</v>
      </c>
      <c r="D2433" s="1"/>
      <c r="E2433" s="2"/>
    </row>
    <row r="2434" spans="1:5" x14ac:dyDescent="0.3">
      <c r="A2434" t="s">
        <v>2499</v>
      </c>
      <c r="D2434" s="1"/>
      <c r="E2434" s="2"/>
    </row>
    <row r="2435" spans="1:5" x14ac:dyDescent="0.3">
      <c r="A2435" t="s">
        <v>2500</v>
      </c>
      <c r="D2435" s="1"/>
      <c r="E2435" s="2"/>
    </row>
    <row r="2436" spans="1:5" x14ac:dyDescent="0.3">
      <c r="A2436" t="s">
        <v>2501</v>
      </c>
      <c r="D2436" s="1"/>
      <c r="E2436" s="2"/>
    </row>
    <row r="2437" spans="1:5" x14ac:dyDescent="0.3">
      <c r="A2437" t="s">
        <v>2502</v>
      </c>
      <c r="D2437" s="1"/>
      <c r="E2437" s="2"/>
    </row>
    <row r="2438" spans="1:5" x14ac:dyDescent="0.3">
      <c r="A2438" t="s">
        <v>2503</v>
      </c>
      <c r="D2438" s="1"/>
      <c r="E2438" s="2"/>
    </row>
    <row r="2439" spans="1:5" x14ac:dyDescent="0.3">
      <c r="A2439" t="s">
        <v>2504</v>
      </c>
      <c r="D2439" s="1"/>
      <c r="E2439" s="2"/>
    </row>
    <row r="2440" spans="1:5" x14ac:dyDescent="0.3">
      <c r="A2440" t="s">
        <v>2505</v>
      </c>
      <c r="D2440" s="1"/>
      <c r="E2440" s="2"/>
    </row>
    <row r="2441" spans="1:5" x14ac:dyDescent="0.3">
      <c r="A2441" t="s">
        <v>2506</v>
      </c>
      <c r="D2441" s="1"/>
      <c r="E2441" s="2"/>
    </row>
    <row r="2442" spans="1:5" x14ac:dyDescent="0.3">
      <c r="A2442" t="s">
        <v>2507</v>
      </c>
      <c r="D2442" s="1"/>
      <c r="E2442" s="2"/>
    </row>
    <row r="2443" spans="1:5" x14ac:dyDescent="0.3">
      <c r="A2443" t="s">
        <v>2508</v>
      </c>
      <c r="D2443" s="1"/>
      <c r="E2443" s="2"/>
    </row>
    <row r="2444" spans="1:5" x14ac:dyDescent="0.3">
      <c r="A2444" t="s">
        <v>2509</v>
      </c>
      <c r="D2444" s="1"/>
      <c r="E2444" s="2"/>
    </row>
    <row r="2445" spans="1:5" x14ac:dyDescent="0.3">
      <c r="A2445" t="s">
        <v>2510</v>
      </c>
      <c r="D2445" s="1"/>
      <c r="E2445" s="2"/>
    </row>
    <row r="2446" spans="1:5" x14ac:dyDescent="0.3">
      <c r="A2446" t="s">
        <v>2511</v>
      </c>
      <c r="D2446" s="1"/>
      <c r="E2446" s="2"/>
    </row>
    <row r="2447" spans="1:5" x14ac:dyDescent="0.3">
      <c r="A2447" t="s">
        <v>2512</v>
      </c>
      <c r="D2447" s="1"/>
      <c r="E2447" s="2"/>
    </row>
    <row r="2448" spans="1:5" x14ac:dyDescent="0.3">
      <c r="A2448" t="s">
        <v>2513</v>
      </c>
      <c r="D2448" s="1"/>
      <c r="E2448" s="2"/>
    </row>
    <row r="2449" spans="1:5" x14ac:dyDescent="0.3">
      <c r="A2449" t="s">
        <v>2514</v>
      </c>
      <c r="D2449" s="1"/>
      <c r="E2449" s="2"/>
    </row>
    <row r="2450" spans="1:5" x14ac:dyDescent="0.3">
      <c r="A2450" t="s">
        <v>2515</v>
      </c>
      <c r="D2450" s="1"/>
      <c r="E2450" s="2"/>
    </row>
    <row r="2451" spans="1:5" x14ac:dyDescent="0.3">
      <c r="A2451" t="s">
        <v>2516</v>
      </c>
      <c r="D2451" s="1"/>
      <c r="E2451" s="2"/>
    </row>
    <row r="2452" spans="1:5" x14ac:dyDescent="0.3">
      <c r="A2452" t="s">
        <v>2517</v>
      </c>
      <c r="D2452" s="1"/>
      <c r="E2452" s="2"/>
    </row>
    <row r="2453" spans="1:5" x14ac:dyDescent="0.3">
      <c r="A2453" t="s">
        <v>2518</v>
      </c>
      <c r="D2453" s="1"/>
      <c r="E2453" s="2"/>
    </row>
    <row r="2454" spans="1:5" x14ac:dyDescent="0.3">
      <c r="A2454" t="s">
        <v>2519</v>
      </c>
      <c r="D2454" s="1"/>
      <c r="E2454" s="2"/>
    </row>
    <row r="2455" spans="1:5" x14ac:dyDescent="0.3">
      <c r="A2455" t="s">
        <v>2520</v>
      </c>
      <c r="D2455" s="1"/>
      <c r="E2455" s="2"/>
    </row>
    <row r="2456" spans="1:5" x14ac:dyDescent="0.3">
      <c r="A2456" t="s">
        <v>2521</v>
      </c>
      <c r="D2456" s="1"/>
      <c r="E2456" s="2"/>
    </row>
    <row r="2457" spans="1:5" x14ac:dyDescent="0.3">
      <c r="A2457" t="s">
        <v>2522</v>
      </c>
      <c r="D2457" s="1"/>
      <c r="E2457" s="2"/>
    </row>
    <row r="2458" spans="1:5" x14ac:dyDescent="0.3">
      <c r="A2458" t="s">
        <v>2523</v>
      </c>
      <c r="D2458" s="1"/>
      <c r="E2458" s="2"/>
    </row>
    <row r="2459" spans="1:5" x14ac:dyDescent="0.3">
      <c r="A2459" t="s">
        <v>2524</v>
      </c>
      <c r="D2459" s="1"/>
      <c r="E2459" s="2"/>
    </row>
    <row r="2460" spans="1:5" x14ac:dyDescent="0.3">
      <c r="A2460" t="s">
        <v>2525</v>
      </c>
      <c r="D2460" s="1"/>
      <c r="E2460" s="2"/>
    </row>
    <row r="2461" spans="1:5" x14ac:dyDescent="0.3">
      <c r="A2461" t="s">
        <v>2526</v>
      </c>
      <c r="D2461" s="1"/>
      <c r="E2461" s="2"/>
    </row>
    <row r="2462" spans="1:5" x14ac:dyDescent="0.3">
      <c r="A2462" t="s">
        <v>2527</v>
      </c>
      <c r="D2462" s="1"/>
      <c r="E2462" s="2"/>
    </row>
    <row r="2463" spans="1:5" x14ac:dyDescent="0.3">
      <c r="A2463" t="s">
        <v>2528</v>
      </c>
      <c r="D2463" s="1"/>
      <c r="E2463" s="2"/>
    </row>
    <row r="2464" spans="1:5" x14ac:dyDescent="0.3">
      <c r="A2464" t="s">
        <v>2529</v>
      </c>
      <c r="D2464" s="1"/>
      <c r="E2464" s="2"/>
    </row>
    <row r="2465" spans="1:5" x14ac:dyDescent="0.3">
      <c r="A2465" t="s">
        <v>2530</v>
      </c>
      <c r="D2465" s="1"/>
      <c r="E2465" s="2"/>
    </row>
    <row r="2466" spans="1:5" x14ac:dyDescent="0.3">
      <c r="A2466" t="s">
        <v>2531</v>
      </c>
      <c r="D2466" s="1"/>
      <c r="E2466" s="2"/>
    </row>
    <row r="2467" spans="1:5" x14ac:dyDescent="0.3">
      <c r="A2467" t="s">
        <v>2532</v>
      </c>
      <c r="D2467" s="1"/>
      <c r="E2467" s="2"/>
    </row>
    <row r="2468" spans="1:5" x14ac:dyDescent="0.3">
      <c r="A2468" t="s">
        <v>2533</v>
      </c>
      <c r="D2468" s="1"/>
      <c r="E2468" s="2"/>
    </row>
    <row r="2469" spans="1:5" x14ac:dyDescent="0.3">
      <c r="A2469" t="s">
        <v>2534</v>
      </c>
      <c r="D2469" s="1"/>
      <c r="E2469" s="2"/>
    </row>
    <row r="2470" spans="1:5" x14ac:dyDescent="0.3">
      <c r="A2470" t="s">
        <v>2535</v>
      </c>
      <c r="D2470" s="1"/>
      <c r="E2470" s="2"/>
    </row>
    <row r="2471" spans="1:5" x14ac:dyDescent="0.3">
      <c r="A2471" t="s">
        <v>2536</v>
      </c>
      <c r="D2471" s="1"/>
      <c r="E2471" s="2"/>
    </row>
    <row r="2472" spans="1:5" x14ac:dyDescent="0.3">
      <c r="A2472" t="s">
        <v>2537</v>
      </c>
      <c r="D2472" s="1"/>
      <c r="E2472" s="2"/>
    </row>
    <row r="2473" spans="1:5" x14ac:dyDescent="0.3">
      <c r="A2473" t="s">
        <v>2538</v>
      </c>
      <c r="D2473" s="1"/>
      <c r="E2473" s="2"/>
    </row>
    <row r="2474" spans="1:5" x14ac:dyDescent="0.3">
      <c r="A2474" t="s">
        <v>2539</v>
      </c>
      <c r="D2474" s="1"/>
      <c r="E2474" s="2"/>
    </row>
    <row r="2475" spans="1:5" x14ac:dyDescent="0.3">
      <c r="A2475" t="s">
        <v>2540</v>
      </c>
      <c r="D2475" s="1"/>
      <c r="E2475" s="2"/>
    </row>
    <row r="2476" spans="1:5" x14ac:dyDescent="0.3">
      <c r="A2476" t="s">
        <v>2541</v>
      </c>
      <c r="D2476" s="1"/>
      <c r="E2476" s="2"/>
    </row>
    <row r="2477" spans="1:5" x14ac:dyDescent="0.3">
      <c r="A2477" t="s">
        <v>2542</v>
      </c>
      <c r="D2477" s="1"/>
      <c r="E2477" s="2"/>
    </row>
    <row r="2478" spans="1:5" x14ac:dyDescent="0.3">
      <c r="A2478" t="s">
        <v>2543</v>
      </c>
      <c r="D2478" s="1"/>
      <c r="E2478" s="2"/>
    </row>
    <row r="2479" spans="1:5" x14ac:dyDescent="0.3">
      <c r="A2479" t="s">
        <v>2544</v>
      </c>
      <c r="D2479" s="1"/>
      <c r="E2479" s="2"/>
    </row>
    <row r="2480" spans="1:5" x14ac:dyDescent="0.3">
      <c r="A2480" t="s">
        <v>2545</v>
      </c>
      <c r="D2480" s="1"/>
      <c r="E2480" s="2"/>
    </row>
    <row r="2481" spans="1:5" x14ac:dyDescent="0.3">
      <c r="A2481" t="s">
        <v>2546</v>
      </c>
      <c r="D2481" s="1"/>
      <c r="E2481" s="2"/>
    </row>
    <row r="2482" spans="1:5" x14ac:dyDescent="0.3">
      <c r="A2482" t="s">
        <v>2547</v>
      </c>
      <c r="D2482" s="1"/>
      <c r="E2482" s="2"/>
    </row>
    <row r="2483" spans="1:5" x14ac:dyDescent="0.3">
      <c r="A2483" t="s">
        <v>2548</v>
      </c>
      <c r="D2483" s="1"/>
      <c r="E2483" s="2"/>
    </row>
    <row r="2484" spans="1:5" x14ac:dyDescent="0.3">
      <c r="A2484" t="s">
        <v>2549</v>
      </c>
      <c r="D2484" s="1"/>
      <c r="E2484" s="2"/>
    </row>
    <row r="2485" spans="1:5" x14ac:dyDescent="0.3">
      <c r="A2485" t="s">
        <v>2550</v>
      </c>
      <c r="D2485" s="1"/>
      <c r="E2485" s="2"/>
    </row>
    <row r="2486" spans="1:5" x14ac:dyDescent="0.3">
      <c r="A2486" t="s">
        <v>2551</v>
      </c>
      <c r="D2486" s="1"/>
      <c r="E2486" s="2"/>
    </row>
    <row r="2487" spans="1:5" x14ac:dyDescent="0.3">
      <c r="A2487" t="s">
        <v>2552</v>
      </c>
      <c r="D2487" s="1"/>
      <c r="E2487" s="2"/>
    </row>
    <row r="2488" spans="1:5" x14ac:dyDescent="0.3">
      <c r="A2488" t="s">
        <v>2553</v>
      </c>
      <c r="D2488" s="1"/>
      <c r="E2488" s="2"/>
    </row>
    <row r="2489" spans="1:5" x14ac:dyDescent="0.3">
      <c r="A2489" t="s">
        <v>2554</v>
      </c>
      <c r="D2489" s="1"/>
      <c r="E2489" s="2"/>
    </row>
    <row r="2490" spans="1:5" x14ac:dyDescent="0.3">
      <c r="A2490" t="s">
        <v>2555</v>
      </c>
      <c r="D2490" s="1"/>
      <c r="E2490" s="2"/>
    </row>
    <row r="2491" spans="1:5" x14ac:dyDescent="0.3">
      <c r="A2491" t="s">
        <v>2556</v>
      </c>
      <c r="D2491" s="1"/>
      <c r="E2491" s="2"/>
    </row>
    <row r="2492" spans="1:5" x14ac:dyDescent="0.3">
      <c r="A2492" t="s">
        <v>2557</v>
      </c>
      <c r="D2492" s="1"/>
      <c r="E2492" s="2"/>
    </row>
    <row r="2493" spans="1:5" x14ac:dyDescent="0.3">
      <c r="A2493" t="s">
        <v>2558</v>
      </c>
      <c r="D2493" s="1"/>
      <c r="E2493" s="2"/>
    </row>
    <row r="2494" spans="1:5" x14ac:dyDescent="0.3">
      <c r="A2494" t="s">
        <v>2559</v>
      </c>
      <c r="D2494" s="1"/>
      <c r="E2494" s="2"/>
    </row>
    <row r="2495" spans="1:5" x14ac:dyDescent="0.3">
      <c r="A2495" t="s">
        <v>2560</v>
      </c>
      <c r="D2495" s="1"/>
      <c r="E2495" s="2"/>
    </row>
    <row r="2496" spans="1:5" x14ac:dyDescent="0.3">
      <c r="A2496" t="s">
        <v>2561</v>
      </c>
      <c r="D2496" s="1"/>
      <c r="E2496" s="2"/>
    </row>
    <row r="2497" spans="1:5" x14ac:dyDescent="0.3">
      <c r="A2497" t="s">
        <v>2562</v>
      </c>
      <c r="D2497" s="1"/>
      <c r="E2497" s="2"/>
    </row>
    <row r="2498" spans="1:5" x14ac:dyDescent="0.3">
      <c r="A2498" t="s">
        <v>2563</v>
      </c>
      <c r="D2498" s="1"/>
      <c r="E2498" s="2"/>
    </row>
    <row r="2499" spans="1:5" x14ac:dyDescent="0.3">
      <c r="A2499" t="s">
        <v>2564</v>
      </c>
      <c r="D2499" s="1"/>
      <c r="E2499" s="2"/>
    </row>
    <row r="2500" spans="1:5" x14ac:dyDescent="0.3">
      <c r="A2500" t="s">
        <v>2565</v>
      </c>
      <c r="D2500" s="1"/>
      <c r="E2500" s="2"/>
    </row>
    <row r="2501" spans="1:5" x14ac:dyDescent="0.3">
      <c r="A2501" t="s">
        <v>2566</v>
      </c>
      <c r="D2501" s="1"/>
      <c r="E2501" s="2"/>
    </row>
    <row r="2502" spans="1:5" x14ac:dyDescent="0.3">
      <c r="A2502" t="s">
        <v>2567</v>
      </c>
      <c r="D2502" s="1"/>
      <c r="E2502" s="2"/>
    </row>
    <row r="2503" spans="1:5" x14ac:dyDescent="0.3">
      <c r="A2503" t="s">
        <v>2568</v>
      </c>
      <c r="D2503" s="1"/>
      <c r="E2503" s="2"/>
    </row>
    <row r="2504" spans="1:5" x14ac:dyDescent="0.3">
      <c r="A2504" t="s">
        <v>2569</v>
      </c>
      <c r="D2504" s="1"/>
      <c r="E2504" s="2"/>
    </row>
    <row r="2505" spans="1:5" x14ac:dyDescent="0.3">
      <c r="A2505" t="s">
        <v>2570</v>
      </c>
      <c r="D2505" s="1"/>
      <c r="E2505" s="2"/>
    </row>
    <row r="2506" spans="1:5" x14ac:dyDescent="0.3">
      <c r="A2506" t="s">
        <v>2571</v>
      </c>
      <c r="D2506" s="1"/>
      <c r="E2506" s="2"/>
    </row>
    <row r="2507" spans="1:5" x14ac:dyDescent="0.3">
      <c r="A2507" t="s">
        <v>2572</v>
      </c>
      <c r="D2507" s="1"/>
      <c r="E2507" s="2"/>
    </row>
    <row r="2508" spans="1:5" x14ac:dyDescent="0.3">
      <c r="A2508" t="s">
        <v>2573</v>
      </c>
      <c r="D2508" s="1"/>
      <c r="E2508" s="2"/>
    </row>
    <row r="2509" spans="1:5" x14ac:dyDescent="0.3">
      <c r="A2509" t="s">
        <v>2574</v>
      </c>
      <c r="D2509" s="1"/>
      <c r="E2509" s="2"/>
    </row>
    <row r="2510" spans="1:5" x14ac:dyDescent="0.3">
      <c r="A2510" t="s">
        <v>2575</v>
      </c>
      <c r="D2510" s="1"/>
      <c r="E2510" s="2"/>
    </row>
    <row r="2511" spans="1:5" x14ac:dyDescent="0.3">
      <c r="A2511" t="s">
        <v>2576</v>
      </c>
      <c r="D2511" s="1"/>
      <c r="E2511" s="2"/>
    </row>
    <row r="2512" spans="1:5" x14ac:dyDescent="0.3">
      <c r="A2512" t="s">
        <v>2577</v>
      </c>
      <c r="D2512" s="1"/>
      <c r="E2512" s="2"/>
    </row>
    <row r="2513" spans="1:5" x14ac:dyDescent="0.3">
      <c r="A2513" t="s">
        <v>2578</v>
      </c>
      <c r="D2513" s="1"/>
      <c r="E2513" s="2"/>
    </row>
    <row r="2514" spans="1:5" x14ac:dyDescent="0.3">
      <c r="A2514" t="s">
        <v>2579</v>
      </c>
      <c r="D2514" s="1"/>
      <c r="E2514" s="2"/>
    </row>
    <row r="2515" spans="1:5" x14ac:dyDescent="0.3">
      <c r="A2515" t="s">
        <v>2580</v>
      </c>
      <c r="D2515" s="1"/>
      <c r="E2515" s="2"/>
    </row>
    <row r="2516" spans="1:5" x14ac:dyDescent="0.3">
      <c r="A2516" t="s">
        <v>2581</v>
      </c>
      <c r="D2516" s="1"/>
      <c r="E2516" s="2"/>
    </row>
    <row r="2517" spans="1:5" x14ac:dyDescent="0.3">
      <c r="A2517" t="s">
        <v>2582</v>
      </c>
      <c r="D2517" s="1"/>
      <c r="E2517" s="2"/>
    </row>
    <row r="2518" spans="1:5" x14ac:dyDescent="0.3">
      <c r="A2518" t="s">
        <v>2583</v>
      </c>
      <c r="D2518" s="1"/>
      <c r="E2518" s="2"/>
    </row>
    <row r="2519" spans="1:5" x14ac:dyDescent="0.3">
      <c r="A2519" t="s">
        <v>2584</v>
      </c>
      <c r="D2519" s="1"/>
      <c r="E2519" s="2"/>
    </row>
    <row r="2520" spans="1:5" x14ac:dyDescent="0.3">
      <c r="A2520" t="s">
        <v>2585</v>
      </c>
      <c r="D2520" s="1"/>
      <c r="E2520" s="2"/>
    </row>
    <row r="2521" spans="1:5" x14ac:dyDescent="0.3">
      <c r="A2521" t="s">
        <v>2586</v>
      </c>
      <c r="D2521" s="1"/>
      <c r="E2521" s="2"/>
    </row>
    <row r="2522" spans="1:5" x14ac:dyDescent="0.3">
      <c r="A2522" t="s">
        <v>2587</v>
      </c>
      <c r="D2522" s="1"/>
      <c r="E2522" s="2"/>
    </row>
    <row r="2523" spans="1:5" x14ac:dyDescent="0.3">
      <c r="A2523" t="s">
        <v>2588</v>
      </c>
      <c r="D2523" s="1"/>
      <c r="E2523" s="2"/>
    </row>
    <row r="2524" spans="1:5" x14ac:dyDescent="0.3">
      <c r="A2524" t="s">
        <v>2589</v>
      </c>
      <c r="D2524" s="1"/>
      <c r="E2524" s="2"/>
    </row>
    <row r="2525" spans="1:5" x14ac:dyDescent="0.3">
      <c r="A2525" t="s">
        <v>2590</v>
      </c>
      <c r="D2525" s="1"/>
      <c r="E2525" s="2"/>
    </row>
    <row r="2526" spans="1:5" x14ac:dyDescent="0.3">
      <c r="A2526" t="s">
        <v>2591</v>
      </c>
      <c r="D2526" s="1"/>
      <c r="E2526" s="2"/>
    </row>
    <row r="2527" spans="1:5" x14ac:dyDescent="0.3">
      <c r="A2527" t="s">
        <v>2592</v>
      </c>
      <c r="D2527" s="1"/>
      <c r="E2527" s="2"/>
    </row>
    <row r="2528" spans="1:5" x14ac:dyDescent="0.3">
      <c r="A2528" t="s">
        <v>2593</v>
      </c>
      <c r="D2528" s="1"/>
      <c r="E2528" s="2"/>
    </row>
    <row r="2529" spans="1:5" x14ac:dyDescent="0.3">
      <c r="A2529" t="s">
        <v>2594</v>
      </c>
      <c r="D2529" s="1"/>
      <c r="E2529" s="2"/>
    </row>
    <row r="2530" spans="1:5" x14ac:dyDescent="0.3">
      <c r="A2530" t="s">
        <v>2595</v>
      </c>
      <c r="D2530" s="1"/>
      <c r="E2530" s="2"/>
    </row>
    <row r="2531" spans="1:5" x14ac:dyDescent="0.3">
      <c r="A2531" t="s">
        <v>2596</v>
      </c>
      <c r="D2531" s="1"/>
      <c r="E2531" s="2"/>
    </row>
    <row r="2532" spans="1:5" x14ac:dyDescent="0.3">
      <c r="A2532" t="s">
        <v>2597</v>
      </c>
      <c r="D2532" s="1"/>
      <c r="E2532" s="2"/>
    </row>
    <row r="2533" spans="1:5" x14ac:dyDescent="0.3">
      <c r="A2533" t="s">
        <v>2598</v>
      </c>
      <c r="D2533" s="1"/>
      <c r="E2533" s="2"/>
    </row>
    <row r="2534" spans="1:5" x14ac:dyDescent="0.3">
      <c r="A2534" t="s">
        <v>2599</v>
      </c>
      <c r="D2534" s="1"/>
      <c r="E2534" s="2"/>
    </row>
    <row r="2535" spans="1:5" x14ac:dyDescent="0.3">
      <c r="A2535" t="s">
        <v>2600</v>
      </c>
      <c r="D2535" s="1"/>
      <c r="E2535" s="2"/>
    </row>
    <row r="2536" spans="1:5" x14ac:dyDescent="0.3">
      <c r="A2536" t="s">
        <v>2601</v>
      </c>
      <c r="D2536" s="1"/>
      <c r="E2536" s="2"/>
    </row>
    <row r="2537" spans="1:5" x14ac:dyDescent="0.3">
      <c r="A2537" t="s">
        <v>2602</v>
      </c>
      <c r="D2537" s="1"/>
      <c r="E2537" s="2"/>
    </row>
    <row r="2538" spans="1:5" x14ac:dyDescent="0.3">
      <c r="A2538" t="s">
        <v>2603</v>
      </c>
      <c r="D2538" s="1"/>
      <c r="E2538" s="2"/>
    </row>
    <row r="2539" spans="1:5" x14ac:dyDescent="0.3">
      <c r="A2539" t="s">
        <v>2604</v>
      </c>
      <c r="D2539" s="1"/>
      <c r="E2539" s="2"/>
    </row>
    <row r="2540" spans="1:5" x14ac:dyDescent="0.3">
      <c r="A2540" t="s">
        <v>2605</v>
      </c>
      <c r="D2540" s="1"/>
      <c r="E2540" s="2"/>
    </row>
    <row r="2541" spans="1:5" x14ac:dyDescent="0.3">
      <c r="A2541" t="s">
        <v>2606</v>
      </c>
      <c r="D2541" s="1"/>
      <c r="E2541" s="2"/>
    </row>
    <row r="2542" spans="1:5" x14ac:dyDescent="0.3">
      <c r="A2542" t="s">
        <v>2607</v>
      </c>
      <c r="D2542" s="1"/>
      <c r="E2542" s="2"/>
    </row>
    <row r="2543" spans="1:5" x14ac:dyDescent="0.3">
      <c r="A2543" t="s">
        <v>2608</v>
      </c>
      <c r="D2543" s="1"/>
      <c r="E2543" s="2"/>
    </row>
    <row r="2544" spans="1:5" x14ac:dyDescent="0.3">
      <c r="A2544" t="s">
        <v>2609</v>
      </c>
      <c r="D2544" s="1"/>
      <c r="E2544" s="2"/>
    </row>
    <row r="2545" spans="1:5" x14ac:dyDescent="0.3">
      <c r="A2545" t="s">
        <v>2610</v>
      </c>
      <c r="D2545" s="1"/>
      <c r="E2545" s="2"/>
    </row>
    <row r="2546" spans="1:5" x14ac:dyDescent="0.3">
      <c r="A2546" t="s">
        <v>2611</v>
      </c>
      <c r="D2546" s="1"/>
      <c r="E2546" s="2"/>
    </row>
    <row r="2547" spans="1:5" x14ac:dyDescent="0.3">
      <c r="A2547" t="s">
        <v>2612</v>
      </c>
      <c r="D2547" s="1"/>
      <c r="E2547" s="2"/>
    </row>
    <row r="2548" spans="1:5" x14ac:dyDescent="0.3">
      <c r="A2548" t="s">
        <v>2613</v>
      </c>
      <c r="D2548" s="1"/>
      <c r="E2548" s="2"/>
    </row>
    <row r="2549" spans="1:5" x14ac:dyDescent="0.3">
      <c r="A2549" t="s">
        <v>2614</v>
      </c>
      <c r="D2549" s="1"/>
      <c r="E2549" s="2"/>
    </row>
    <row r="2550" spans="1:5" x14ac:dyDescent="0.3">
      <c r="A2550" t="s">
        <v>2615</v>
      </c>
      <c r="D2550" s="1"/>
      <c r="E2550" s="2"/>
    </row>
    <row r="2551" spans="1:5" x14ac:dyDescent="0.3">
      <c r="A2551" t="s">
        <v>2616</v>
      </c>
      <c r="D2551" s="1"/>
      <c r="E2551" s="2"/>
    </row>
    <row r="2552" spans="1:5" x14ac:dyDescent="0.3">
      <c r="A2552" t="s">
        <v>2617</v>
      </c>
      <c r="D2552" s="1"/>
      <c r="E2552" s="2"/>
    </row>
    <row r="2553" spans="1:5" x14ac:dyDescent="0.3">
      <c r="A2553" t="s">
        <v>2618</v>
      </c>
      <c r="D2553" s="1"/>
      <c r="E2553" s="2"/>
    </row>
    <row r="2554" spans="1:5" x14ac:dyDescent="0.3">
      <c r="A2554" t="s">
        <v>2619</v>
      </c>
      <c r="D2554" s="1"/>
      <c r="E2554" s="2"/>
    </row>
    <row r="2555" spans="1:5" x14ac:dyDescent="0.3">
      <c r="A2555" t="s">
        <v>2620</v>
      </c>
      <c r="D2555" s="1"/>
      <c r="E2555" s="2"/>
    </row>
    <row r="2556" spans="1:5" x14ac:dyDescent="0.3">
      <c r="A2556" t="s">
        <v>2621</v>
      </c>
      <c r="D2556" s="1"/>
      <c r="E2556" s="2"/>
    </row>
    <row r="2557" spans="1:5" x14ac:dyDescent="0.3">
      <c r="A2557" t="s">
        <v>2622</v>
      </c>
      <c r="D2557" s="1"/>
      <c r="E2557" s="2"/>
    </row>
    <row r="2558" spans="1:5" x14ac:dyDescent="0.3">
      <c r="A2558" t="s">
        <v>2623</v>
      </c>
      <c r="D2558" s="1"/>
      <c r="E2558" s="2"/>
    </row>
    <row r="2559" spans="1:5" x14ac:dyDescent="0.3">
      <c r="A2559" t="s">
        <v>2624</v>
      </c>
      <c r="D2559" s="1"/>
      <c r="E2559" s="2"/>
    </row>
    <row r="2560" spans="1:5" x14ac:dyDescent="0.3">
      <c r="A2560" t="s">
        <v>2625</v>
      </c>
      <c r="D2560" s="1"/>
      <c r="E2560" s="2"/>
    </row>
    <row r="2561" spans="1:5" x14ac:dyDescent="0.3">
      <c r="A2561" t="s">
        <v>2626</v>
      </c>
      <c r="D2561" s="1"/>
      <c r="E2561" s="2"/>
    </row>
    <row r="2562" spans="1:5" x14ac:dyDescent="0.3">
      <c r="A2562" t="s">
        <v>2627</v>
      </c>
      <c r="D2562" s="1"/>
      <c r="E2562" s="2"/>
    </row>
    <row r="2563" spans="1:5" x14ac:dyDescent="0.3">
      <c r="A2563" t="s">
        <v>2628</v>
      </c>
      <c r="D2563" s="1"/>
      <c r="E2563" s="2"/>
    </row>
    <row r="2564" spans="1:5" x14ac:dyDescent="0.3">
      <c r="A2564" t="s">
        <v>2629</v>
      </c>
      <c r="D2564" s="1"/>
      <c r="E2564" s="2"/>
    </row>
    <row r="2565" spans="1:5" x14ac:dyDescent="0.3">
      <c r="A2565" t="s">
        <v>2630</v>
      </c>
      <c r="D2565" s="1"/>
      <c r="E2565" s="2"/>
    </row>
    <row r="2566" spans="1:5" x14ac:dyDescent="0.3">
      <c r="A2566" t="s">
        <v>2631</v>
      </c>
      <c r="D2566" s="1"/>
      <c r="E2566" s="2"/>
    </row>
    <row r="2567" spans="1:5" x14ac:dyDescent="0.3">
      <c r="A2567" t="s">
        <v>2632</v>
      </c>
      <c r="D2567" s="1"/>
      <c r="E2567" s="2"/>
    </row>
    <row r="2568" spans="1:5" x14ac:dyDescent="0.3">
      <c r="A2568" t="s">
        <v>2633</v>
      </c>
      <c r="D2568" s="1"/>
      <c r="E2568" s="2"/>
    </row>
    <row r="2569" spans="1:5" x14ac:dyDescent="0.3">
      <c r="A2569" t="s">
        <v>2634</v>
      </c>
      <c r="D2569" s="1"/>
      <c r="E2569" s="2"/>
    </row>
    <row r="2570" spans="1:5" x14ac:dyDescent="0.3">
      <c r="A2570" t="s">
        <v>2635</v>
      </c>
      <c r="D2570" s="1"/>
      <c r="E2570" s="2"/>
    </row>
    <row r="2571" spans="1:5" x14ac:dyDescent="0.3">
      <c r="A2571" t="s">
        <v>2636</v>
      </c>
      <c r="D2571" s="1"/>
      <c r="E2571" s="2"/>
    </row>
    <row r="2572" spans="1:5" x14ac:dyDescent="0.3">
      <c r="A2572" t="s">
        <v>2637</v>
      </c>
      <c r="D2572" s="1"/>
      <c r="E2572" s="2"/>
    </row>
    <row r="2573" spans="1:5" x14ac:dyDescent="0.3">
      <c r="A2573" t="s">
        <v>2638</v>
      </c>
      <c r="D2573" s="1"/>
      <c r="E2573" s="2"/>
    </row>
    <row r="2574" spans="1:5" x14ac:dyDescent="0.3">
      <c r="A2574" t="s">
        <v>2639</v>
      </c>
      <c r="D2574" s="1"/>
      <c r="E2574" s="2"/>
    </row>
    <row r="2575" spans="1:5" x14ac:dyDescent="0.3">
      <c r="A2575" t="s">
        <v>2640</v>
      </c>
      <c r="D2575" s="1"/>
      <c r="E2575" s="2"/>
    </row>
    <row r="2576" spans="1:5" x14ac:dyDescent="0.3">
      <c r="A2576" t="s">
        <v>2641</v>
      </c>
      <c r="D2576" s="1"/>
      <c r="E2576" s="2"/>
    </row>
    <row r="2577" spans="1:5" x14ac:dyDescent="0.3">
      <c r="A2577" t="s">
        <v>2642</v>
      </c>
      <c r="D2577" s="1"/>
      <c r="E2577" s="2"/>
    </row>
    <row r="2578" spans="1:5" x14ac:dyDescent="0.3">
      <c r="A2578" t="s">
        <v>2643</v>
      </c>
      <c r="D2578" s="1"/>
      <c r="E2578" s="2"/>
    </row>
    <row r="2579" spans="1:5" x14ac:dyDescent="0.3">
      <c r="A2579" t="s">
        <v>2644</v>
      </c>
      <c r="D2579" s="1"/>
      <c r="E2579" s="2"/>
    </row>
    <row r="2580" spans="1:5" x14ac:dyDescent="0.3">
      <c r="A2580" t="s">
        <v>2645</v>
      </c>
      <c r="D2580" s="1"/>
      <c r="E2580" s="2"/>
    </row>
    <row r="2581" spans="1:5" x14ac:dyDescent="0.3">
      <c r="A2581" t="s">
        <v>2646</v>
      </c>
      <c r="D2581" s="1"/>
      <c r="E2581" s="2"/>
    </row>
    <row r="2582" spans="1:5" x14ac:dyDescent="0.3">
      <c r="A2582" t="s">
        <v>2647</v>
      </c>
      <c r="D2582" s="1"/>
      <c r="E2582" s="2"/>
    </row>
    <row r="2583" spans="1:5" x14ac:dyDescent="0.3">
      <c r="A2583" t="s">
        <v>2648</v>
      </c>
      <c r="D2583" s="1"/>
      <c r="E2583" s="2"/>
    </row>
    <row r="2584" spans="1:5" x14ac:dyDescent="0.3">
      <c r="A2584" t="s">
        <v>2649</v>
      </c>
      <c r="D2584" s="1"/>
      <c r="E2584" s="2"/>
    </row>
    <row r="2585" spans="1:5" x14ac:dyDescent="0.3">
      <c r="A2585" t="s">
        <v>2650</v>
      </c>
      <c r="D2585" s="1"/>
      <c r="E2585" s="2"/>
    </row>
    <row r="2586" spans="1:5" x14ac:dyDescent="0.3">
      <c r="A2586" t="s">
        <v>2651</v>
      </c>
      <c r="D2586" s="1"/>
      <c r="E2586" s="2"/>
    </row>
    <row r="2587" spans="1:5" x14ac:dyDescent="0.3">
      <c r="A2587" t="s">
        <v>2652</v>
      </c>
      <c r="D2587" s="1"/>
      <c r="E2587" s="2"/>
    </row>
    <row r="2588" spans="1:5" x14ac:dyDescent="0.3">
      <c r="A2588" t="s">
        <v>2653</v>
      </c>
      <c r="D2588" s="1"/>
      <c r="E2588" s="2"/>
    </row>
    <row r="2589" spans="1:5" x14ac:dyDescent="0.3">
      <c r="A2589" t="s">
        <v>2654</v>
      </c>
      <c r="D2589" s="1"/>
      <c r="E2589" s="2"/>
    </row>
    <row r="2590" spans="1:5" x14ac:dyDescent="0.3">
      <c r="A2590" t="s">
        <v>2655</v>
      </c>
      <c r="D2590" s="1"/>
      <c r="E2590" s="2"/>
    </row>
    <row r="2591" spans="1:5" x14ac:dyDescent="0.3">
      <c r="A2591" t="s">
        <v>2656</v>
      </c>
      <c r="D2591" s="1"/>
      <c r="E2591" s="2"/>
    </row>
    <row r="2592" spans="1:5" x14ac:dyDescent="0.3">
      <c r="A2592" t="s">
        <v>2657</v>
      </c>
      <c r="D2592" s="1"/>
      <c r="E2592" s="2"/>
    </row>
    <row r="2593" spans="1:5" x14ac:dyDescent="0.3">
      <c r="A2593" t="s">
        <v>2658</v>
      </c>
      <c r="D2593" s="1"/>
      <c r="E2593" s="2"/>
    </row>
    <row r="2594" spans="1:5" x14ac:dyDescent="0.3">
      <c r="A2594" t="s">
        <v>2659</v>
      </c>
      <c r="D2594" s="1"/>
      <c r="E2594" s="2"/>
    </row>
    <row r="2595" spans="1:5" x14ac:dyDescent="0.3">
      <c r="A2595" t="s">
        <v>2660</v>
      </c>
      <c r="D2595" s="1"/>
      <c r="E2595" s="2"/>
    </row>
    <row r="2596" spans="1:5" x14ac:dyDescent="0.3">
      <c r="A2596" t="s">
        <v>2661</v>
      </c>
      <c r="D2596" s="1"/>
      <c r="E2596" s="2"/>
    </row>
    <row r="2597" spans="1:5" x14ac:dyDescent="0.3">
      <c r="A2597" t="s">
        <v>2662</v>
      </c>
      <c r="D2597" s="1"/>
      <c r="E2597" s="2"/>
    </row>
    <row r="2598" spans="1:5" x14ac:dyDescent="0.3">
      <c r="A2598" t="s">
        <v>2663</v>
      </c>
      <c r="D2598" s="1"/>
      <c r="E2598" s="2"/>
    </row>
    <row r="2599" spans="1:5" x14ac:dyDescent="0.3">
      <c r="A2599" t="s">
        <v>2664</v>
      </c>
      <c r="D2599" s="1"/>
      <c r="E2599" s="2"/>
    </row>
    <row r="2600" spans="1:5" x14ac:dyDescent="0.3">
      <c r="A2600" t="s">
        <v>2665</v>
      </c>
      <c r="D2600" s="1"/>
      <c r="E2600" s="2"/>
    </row>
    <row r="2601" spans="1:5" x14ac:dyDescent="0.3">
      <c r="A2601" t="s">
        <v>2666</v>
      </c>
      <c r="D2601" s="1"/>
      <c r="E2601" s="2"/>
    </row>
    <row r="2602" spans="1:5" x14ac:dyDescent="0.3">
      <c r="A2602" t="s">
        <v>2667</v>
      </c>
      <c r="D2602" s="1"/>
      <c r="E2602" s="2"/>
    </row>
    <row r="2603" spans="1:5" x14ac:dyDescent="0.3">
      <c r="A2603" t="s">
        <v>2668</v>
      </c>
      <c r="D2603" s="1"/>
      <c r="E2603" s="2"/>
    </row>
    <row r="2604" spans="1:5" x14ac:dyDescent="0.3">
      <c r="A2604" t="s">
        <v>2669</v>
      </c>
      <c r="D2604" s="1"/>
      <c r="E2604" s="2"/>
    </row>
    <row r="2605" spans="1:5" x14ac:dyDescent="0.3">
      <c r="A2605" t="s">
        <v>2670</v>
      </c>
      <c r="D2605" s="1"/>
      <c r="E2605" s="2"/>
    </row>
    <row r="2606" spans="1:5" x14ac:dyDescent="0.3">
      <c r="A2606" t="s">
        <v>2671</v>
      </c>
      <c r="D2606" s="1"/>
      <c r="E2606" s="2"/>
    </row>
    <row r="2607" spans="1:5" x14ac:dyDescent="0.3">
      <c r="A2607" t="s">
        <v>2672</v>
      </c>
      <c r="D2607" s="1"/>
      <c r="E2607" s="2"/>
    </row>
    <row r="2608" spans="1:5" x14ac:dyDescent="0.3">
      <c r="A2608" t="s">
        <v>2673</v>
      </c>
      <c r="D2608" s="1"/>
      <c r="E2608" s="2"/>
    </row>
    <row r="2609" spans="1:5" x14ac:dyDescent="0.3">
      <c r="A2609" t="s">
        <v>2674</v>
      </c>
      <c r="D2609" s="1"/>
      <c r="E2609" s="2"/>
    </row>
    <row r="2610" spans="1:5" x14ac:dyDescent="0.3">
      <c r="A2610" t="s">
        <v>2675</v>
      </c>
      <c r="D2610" s="1"/>
      <c r="E2610" s="2"/>
    </row>
    <row r="2611" spans="1:5" x14ac:dyDescent="0.3">
      <c r="A2611" t="s">
        <v>2676</v>
      </c>
      <c r="D2611" s="1"/>
      <c r="E2611" s="2"/>
    </row>
    <row r="2612" spans="1:5" x14ac:dyDescent="0.3">
      <c r="A2612" t="s">
        <v>2677</v>
      </c>
      <c r="D2612" s="1"/>
      <c r="E2612" s="2"/>
    </row>
    <row r="2613" spans="1:5" x14ac:dyDescent="0.3">
      <c r="A2613" t="s">
        <v>2678</v>
      </c>
      <c r="D2613" s="1"/>
      <c r="E2613" s="2"/>
    </row>
    <row r="2614" spans="1:5" x14ac:dyDescent="0.3">
      <c r="A2614" t="s">
        <v>2679</v>
      </c>
      <c r="D2614" s="1"/>
      <c r="E2614" s="2"/>
    </row>
    <row r="2615" spans="1:5" x14ac:dyDescent="0.3">
      <c r="A2615" t="s">
        <v>2680</v>
      </c>
      <c r="D2615" s="1"/>
      <c r="E2615" s="2"/>
    </row>
    <row r="2616" spans="1:5" x14ac:dyDescent="0.3">
      <c r="A2616" t="s">
        <v>2681</v>
      </c>
      <c r="D2616" s="1"/>
      <c r="E2616" s="2"/>
    </row>
    <row r="2617" spans="1:5" x14ac:dyDescent="0.3">
      <c r="A2617" t="s">
        <v>2682</v>
      </c>
      <c r="D2617" s="1"/>
      <c r="E2617" s="2"/>
    </row>
    <row r="2618" spans="1:5" x14ac:dyDescent="0.3">
      <c r="A2618" t="s">
        <v>2683</v>
      </c>
      <c r="D2618" s="1"/>
      <c r="E2618" s="2"/>
    </row>
    <row r="2619" spans="1:5" x14ac:dyDescent="0.3">
      <c r="A2619" t="s">
        <v>2684</v>
      </c>
      <c r="D2619" s="1"/>
      <c r="E2619" s="2"/>
    </row>
    <row r="2620" spans="1:5" x14ac:dyDescent="0.3">
      <c r="A2620" t="s">
        <v>2685</v>
      </c>
      <c r="D2620" s="1"/>
      <c r="E2620" s="2"/>
    </row>
    <row r="2621" spans="1:5" x14ac:dyDescent="0.3">
      <c r="A2621" t="s">
        <v>2686</v>
      </c>
      <c r="D2621" s="1"/>
      <c r="E2621" s="2"/>
    </row>
    <row r="2622" spans="1:5" x14ac:dyDescent="0.3">
      <c r="A2622" t="s">
        <v>2687</v>
      </c>
      <c r="D2622" s="1"/>
      <c r="E2622" s="2"/>
    </row>
    <row r="2623" spans="1:5" x14ac:dyDescent="0.3">
      <c r="A2623" t="s">
        <v>2688</v>
      </c>
      <c r="D2623" s="1"/>
      <c r="E2623" s="2"/>
    </row>
    <row r="2624" spans="1:5" x14ac:dyDescent="0.3">
      <c r="A2624" t="s">
        <v>2689</v>
      </c>
      <c r="D2624" s="1"/>
      <c r="E2624" s="2"/>
    </row>
    <row r="2625" spans="1:5" x14ac:dyDescent="0.3">
      <c r="A2625" t="s">
        <v>2690</v>
      </c>
      <c r="D2625" s="1"/>
      <c r="E2625" s="2"/>
    </row>
    <row r="2626" spans="1:5" x14ac:dyDescent="0.3">
      <c r="A2626" t="s">
        <v>2691</v>
      </c>
      <c r="D2626" s="1"/>
      <c r="E2626" s="2"/>
    </row>
    <row r="2627" spans="1:5" x14ac:dyDescent="0.3">
      <c r="A2627" t="s">
        <v>2692</v>
      </c>
      <c r="D2627" s="1"/>
      <c r="E2627" s="2"/>
    </row>
    <row r="2628" spans="1:5" x14ac:dyDescent="0.3">
      <c r="A2628" t="s">
        <v>2693</v>
      </c>
      <c r="D2628" s="1"/>
      <c r="E2628" s="2"/>
    </row>
    <row r="2629" spans="1:5" x14ac:dyDescent="0.3">
      <c r="A2629" t="s">
        <v>2694</v>
      </c>
      <c r="D2629" s="1"/>
      <c r="E2629" s="2"/>
    </row>
    <row r="2630" spans="1:5" x14ac:dyDescent="0.3">
      <c r="A2630" t="s">
        <v>2695</v>
      </c>
      <c r="D2630" s="1"/>
      <c r="E2630" s="2"/>
    </row>
    <row r="2631" spans="1:5" x14ac:dyDescent="0.3">
      <c r="A2631" t="s">
        <v>2696</v>
      </c>
      <c r="D2631" s="1"/>
      <c r="E2631" s="2"/>
    </row>
    <row r="2632" spans="1:5" x14ac:dyDescent="0.3">
      <c r="A2632" t="s">
        <v>2697</v>
      </c>
      <c r="D2632" s="1"/>
      <c r="E2632" s="2"/>
    </row>
    <row r="2633" spans="1:5" x14ac:dyDescent="0.3">
      <c r="A2633" t="s">
        <v>2698</v>
      </c>
      <c r="D2633" s="1"/>
      <c r="E2633" s="2"/>
    </row>
    <row r="2634" spans="1:5" x14ac:dyDescent="0.3">
      <c r="A2634" t="s">
        <v>2699</v>
      </c>
      <c r="D2634" s="1"/>
      <c r="E2634" s="2"/>
    </row>
    <row r="2635" spans="1:5" x14ac:dyDescent="0.3">
      <c r="A2635" t="s">
        <v>2700</v>
      </c>
      <c r="D2635" s="1"/>
      <c r="E2635" s="2"/>
    </row>
    <row r="2636" spans="1:5" x14ac:dyDescent="0.3">
      <c r="A2636" t="s">
        <v>2701</v>
      </c>
      <c r="D2636" s="1"/>
      <c r="E2636" s="2"/>
    </row>
    <row r="2637" spans="1:5" x14ac:dyDescent="0.3">
      <c r="A2637" t="s">
        <v>2702</v>
      </c>
      <c r="D2637" s="1"/>
      <c r="E2637" s="2"/>
    </row>
    <row r="2638" spans="1:5" x14ac:dyDescent="0.3">
      <c r="A2638" t="s">
        <v>2703</v>
      </c>
      <c r="D2638" s="1"/>
      <c r="E2638" s="2"/>
    </row>
    <row r="2639" spans="1:5" x14ac:dyDescent="0.3">
      <c r="A2639" t="s">
        <v>2704</v>
      </c>
      <c r="D2639" s="1"/>
      <c r="E2639" s="2"/>
    </row>
    <row r="2640" spans="1:5" x14ac:dyDescent="0.3">
      <c r="A2640" t="s">
        <v>2705</v>
      </c>
      <c r="D2640" s="1"/>
      <c r="E2640" s="2"/>
    </row>
    <row r="2641" spans="1:5" x14ac:dyDescent="0.3">
      <c r="A2641" t="s">
        <v>2706</v>
      </c>
      <c r="D2641" s="1"/>
      <c r="E2641" s="2"/>
    </row>
    <row r="2642" spans="1:5" x14ac:dyDescent="0.3">
      <c r="A2642" t="s">
        <v>2707</v>
      </c>
      <c r="D2642" s="1"/>
      <c r="E2642" s="2"/>
    </row>
    <row r="2643" spans="1:5" x14ac:dyDescent="0.3">
      <c r="A2643" t="s">
        <v>2708</v>
      </c>
      <c r="D2643" s="1"/>
      <c r="E2643" s="2"/>
    </row>
    <row r="2644" spans="1:5" x14ac:dyDescent="0.3">
      <c r="A2644" t="s">
        <v>2709</v>
      </c>
      <c r="D2644" s="1"/>
      <c r="E2644" s="2"/>
    </row>
    <row r="2645" spans="1:5" x14ac:dyDescent="0.3">
      <c r="A2645" t="s">
        <v>2710</v>
      </c>
      <c r="D2645" s="1"/>
      <c r="E2645" s="2"/>
    </row>
    <row r="2646" spans="1:5" x14ac:dyDescent="0.3">
      <c r="A2646" t="s">
        <v>2711</v>
      </c>
      <c r="D2646" s="1"/>
      <c r="E2646" s="2"/>
    </row>
    <row r="2647" spans="1:5" x14ac:dyDescent="0.3">
      <c r="A2647" t="s">
        <v>2712</v>
      </c>
      <c r="D2647" s="1"/>
      <c r="E2647" s="2"/>
    </row>
    <row r="2648" spans="1:5" x14ac:dyDescent="0.3">
      <c r="A2648" t="s">
        <v>2713</v>
      </c>
      <c r="D2648" s="1"/>
      <c r="E2648" s="2"/>
    </row>
    <row r="2649" spans="1:5" x14ac:dyDescent="0.3">
      <c r="A2649" t="s">
        <v>2714</v>
      </c>
      <c r="D2649" s="1"/>
      <c r="E2649" s="2"/>
    </row>
    <row r="2650" spans="1:5" x14ac:dyDescent="0.3">
      <c r="A2650" t="s">
        <v>2715</v>
      </c>
      <c r="D2650" s="1"/>
      <c r="E2650" s="2"/>
    </row>
    <row r="2651" spans="1:5" x14ac:dyDescent="0.3">
      <c r="A2651" t="s">
        <v>2716</v>
      </c>
      <c r="D2651" s="1"/>
      <c r="E2651" s="2"/>
    </row>
    <row r="2652" spans="1:5" x14ac:dyDescent="0.3">
      <c r="A2652" t="s">
        <v>2717</v>
      </c>
      <c r="D2652" s="1"/>
      <c r="E2652" s="2"/>
    </row>
    <row r="2653" spans="1:5" x14ac:dyDescent="0.3">
      <c r="A2653" t="s">
        <v>2718</v>
      </c>
      <c r="D2653" s="1"/>
      <c r="E2653" s="2"/>
    </row>
    <row r="2654" spans="1:5" x14ac:dyDescent="0.3">
      <c r="A2654" t="s">
        <v>2719</v>
      </c>
      <c r="D2654" s="1"/>
      <c r="E2654" s="2"/>
    </row>
    <row r="2655" spans="1:5" x14ac:dyDescent="0.3">
      <c r="A2655" t="s">
        <v>2720</v>
      </c>
      <c r="D2655" s="1"/>
      <c r="E2655" s="2"/>
    </row>
    <row r="2656" spans="1:5" x14ac:dyDescent="0.3">
      <c r="A2656" t="s">
        <v>2721</v>
      </c>
      <c r="D2656" s="1"/>
      <c r="E2656" s="2"/>
    </row>
    <row r="2657" spans="1:5" x14ac:dyDescent="0.3">
      <c r="A2657" t="s">
        <v>2722</v>
      </c>
      <c r="D2657" s="1"/>
      <c r="E2657" s="2"/>
    </row>
    <row r="2658" spans="1:5" x14ac:dyDescent="0.3">
      <c r="A2658" t="s">
        <v>2723</v>
      </c>
      <c r="D2658" s="1"/>
      <c r="E2658" s="2"/>
    </row>
    <row r="2659" spans="1:5" x14ac:dyDescent="0.3">
      <c r="A2659" t="s">
        <v>2724</v>
      </c>
      <c r="D2659" s="1"/>
      <c r="E2659" s="2"/>
    </row>
    <row r="2660" spans="1:5" x14ac:dyDescent="0.3">
      <c r="A2660" t="s">
        <v>2725</v>
      </c>
      <c r="D2660" s="1"/>
      <c r="E2660" s="2"/>
    </row>
    <row r="2661" spans="1:5" x14ac:dyDescent="0.3">
      <c r="A2661" t="s">
        <v>2726</v>
      </c>
      <c r="D2661" s="1"/>
      <c r="E2661" s="2"/>
    </row>
    <row r="2662" spans="1:5" x14ac:dyDescent="0.3">
      <c r="A2662" t="s">
        <v>2727</v>
      </c>
      <c r="D2662" s="1"/>
      <c r="E2662" s="2"/>
    </row>
    <row r="2663" spans="1:5" x14ac:dyDescent="0.3">
      <c r="A2663" t="s">
        <v>2728</v>
      </c>
      <c r="D2663" s="1"/>
      <c r="E2663" s="2"/>
    </row>
    <row r="2664" spans="1:5" x14ac:dyDescent="0.3">
      <c r="A2664" t="s">
        <v>2729</v>
      </c>
      <c r="D2664" s="1"/>
      <c r="E2664" s="2"/>
    </row>
    <row r="2665" spans="1:5" x14ac:dyDescent="0.3">
      <c r="A2665" t="s">
        <v>2730</v>
      </c>
      <c r="D2665" s="1"/>
      <c r="E2665" s="2"/>
    </row>
    <row r="2666" spans="1:5" x14ac:dyDescent="0.3">
      <c r="A2666" t="s">
        <v>2731</v>
      </c>
      <c r="D2666" s="1"/>
      <c r="E2666" s="2"/>
    </row>
    <row r="2667" spans="1:5" x14ac:dyDescent="0.3">
      <c r="A2667" t="s">
        <v>2732</v>
      </c>
      <c r="D2667" s="1"/>
      <c r="E2667" s="2"/>
    </row>
    <row r="2668" spans="1:5" x14ac:dyDescent="0.3">
      <c r="A2668" t="s">
        <v>2733</v>
      </c>
      <c r="D2668" s="1"/>
      <c r="E2668" s="2"/>
    </row>
    <row r="2669" spans="1:5" x14ac:dyDescent="0.3">
      <c r="A2669" t="s">
        <v>2734</v>
      </c>
      <c r="D2669" s="1"/>
      <c r="E2669" s="2"/>
    </row>
    <row r="2670" spans="1:5" x14ac:dyDescent="0.3">
      <c r="A2670" t="s">
        <v>2735</v>
      </c>
      <c r="D2670" s="1"/>
      <c r="E2670" s="2"/>
    </row>
    <row r="2671" spans="1:5" x14ac:dyDescent="0.3">
      <c r="A2671" t="s">
        <v>2736</v>
      </c>
      <c r="D2671" s="1"/>
      <c r="E2671" s="2"/>
    </row>
    <row r="2672" spans="1:5" x14ac:dyDescent="0.3">
      <c r="A2672" t="s">
        <v>2737</v>
      </c>
      <c r="D2672" s="1"/>
      <c r="E2672" s="2"/>
    </row>
    <row r="2673" spans="1:5" x14ac:dyDescent="0.3">
      <c r="A2673" t="s">
        <v>2738</v>
      </c>
      <c r="D2673" s="1"/>
      <c r="E2673" s="2"/>
    </row>
    <row r="2674" spans="1:5" x14ac:dyDescent="0.3">
      <c r="A2674" t="s">
        <v>2739</v>
      </c>
      <c r="D2674" s="1"/>
      <c r="E2674" s="2"/>
    </row>
    <row r="2675" spans="1:5" x14ac:dyDescent="0.3">
      <c r="A2675" t="s">
        <v>2740</v>
      </c>
      <c r="D2675" s="1"/>
      <c r="E2675" s="2"/>
    </row>
    <row r="2676" spans="1:5" x14ac:dyDescent="0.3">
      <c r="A2676" t="s">
        <v>2741</v>
      </c>
      <c r="D2676" s="1"/>
      <c r="E2676" s="2"/>
    </row>
    <row r="2677" spans="1:5" x14ac:dyDescent="0.3">
      <c r="A2677" t="s">
        <v>2742</v>
      </c>
      <c r="D2677" s="1"/>
      <c r="E2677" s="2"/>
    </row>
    <row r="2678" spans="1:5" x14ac:dyDescent="0.3">
      <c r="A2678" t="s">
        <v>2743</v>
      </c>
      <c r="D2678" s="1"/>
      <c r="E2678" s="2"/>
    </row>
    <row r="2679" spans="1:5" x14ac:dyDescent="0.3">
      <c r="A2679" t="s">
        <v>2744</v>
      </c>
      <c r="D2679" s="1"/>
      <c r="E2679" s="2"/>
    </row>
    <row r="2680" spans="1:5" x14ac:dyDescent="0.3">
      <c r="A2680" t="s">
        <v>2745</v>
      </c>
      <c r="D2680" s="1"/>
      <c r="E2680" s="2"/>
    </row>
    <row r="2681" spans="1:5" x14ac:dyDescent="0.3">
      <c r="A2681" t="s">
        <v>2746</v>
      </c>
      <c r="D2681" s="1"/>
      <c r="E2681" s="2"/>
    </row>
    <row r="2682" spans="1:5" x14ac:dyDescent="0.3">
      <c r="A2682" t="s">
        <v>2747</v>
      </c>
      <c r="D2682" s="1"/>
      <c r="E2682" s="2"/>
    </row>
    <row r="2683" spans="1:5" x14ac:dyDescent="0.3">
      <c r="A2683" t="s">
        <v>2748</v>
      </c>
      <c r="D2683" s="1"/>
      <c r="E2683" s="2"/>
    </row>
    <row r="2684" spans="1:5" x14ac:dyDescent="0.3">
      <c r="A2684" t="s">
        <v>2749</v>
      </c>
      <c r="D2684" s="1"/>
      <c r="E2684" s="2"/>
    </row>
    <row r="2685" spans="1:5" x14ac:dyDescent="0.3">
      <c r="A2685" t="s">
        <v>2750</v>
      </c>
      <c r="D2685" s="1"/>
      <c r="E2685" s="2"/>
    </row>
    <row r="2686" spans="1:5" x14ac:dyDescent="0.3">
      <c r="A2686" t="s">
        <v>2751</v>
      </c>
      <c r="D2686" s="1"/>
      <c r="E2686" s="2"/>
    </row>
    <row r="2687" spans="1:5" x14ac:dyDescent="0.3">
      <c r="A2687" t="s">
        <v>2752</v>
      </c>
      <c r="D2687" s="1"/>
      <c r="E2687" s="2"/>
    </row>
    <row r="2688" spans="1:5" x14ac:dyDescent="0.3">
      <c r="A2688" t="s">
        <v>2753</v>
      </c>
      <c r="D2688" s="1"/>
      <c r="E2688" s="2"/>
    </row>
    <row r="2689" spans="1:5" x14ac:dyDescent="0.3">
      <c r="A2689" t="s">
        <v>2754</v>
      </c>
      <c r="D2689" s="1"/>
      <c r="E2689" s="2"/>
    </row>
    <row r="2690" spans="1:5" x14ac:dyDescent="0.3">
      <c r="A2690" t="s">
        <v>2755</v>
      </c>
      <c r="D2690" s="1"/>
      <c r="E2690" s="2"/>
    </row>
    <row r="2691" spans="1:5" x14ac:dyDescent="0.3">
      <c r="A2691" t="s">
        <v>2756</v>
      </c>
      <c r="D2691" s="1"/>
      <c r="E2691" s="2"/>
    </row>
    <row r="2692" spans="1:5" x14ac:dyDescent="0.3">
      <c r="A2692" t="s">
        <v>2757</v>
      </c>
      <c r="D2692" s="1"/>
      <c r="E2692" s="2"/>
    </row>
    <row r="2693" spans="1:5" x14ac:dyDescent="0.3">
      <c r="A2693" t="s">
        <v>2758</v>
      </c>
      <c r="D2693" s="1"/>
      <c r="E2693" s="2"/>
    </row>
    <row r="2694" spans="1:5" x14ac:dyDescent="0.3">
      <c r="A2694" t="s">
        <v>2759</v>
      </c>
      <c r="D2694" s="1"/>
      <c r="E2694" s="2"/>
    </row>
    <row r="2695" spans="1:5" x14ac:dyDescent="0.3">
      <c r="A2695" t="s">
        <v>2760</v>
      </c>
      <c r="D2695" s="1"/>
      <c r="E2695" s="2"/>
    </row>
    <row r="2696" spans="1:5" x14ac:dyDescent="0.3">
      <c r="A2696" t="s">
        <v>2761</v>
      </c>
      <c r="D2696" s="1"/>
      <c r="E2696" s="2"/>
    </row>
    <row r="2697" spans="1:5" x14ac:dyDescent="0.3">
      <c r="A2697" t="s">
        <v>2762</v>
      </c>
      <c r="D2697" s="1"/>
      <c r="E2697" s="2"/>
    </row>
    <row r="2698" spans="1:5" x14ac:dyDescent="0.3">
      <c r="A2698" t="s">
        <v>2763</v>
      </c>
      <c r="D2698" s="1"/>
      <c r="E2698" s="2"/>
    </row>
    <row r="2699" spans="1:5" x14ac:dyDescent="0.3">
      <c r="A2699" t="s">
        <v>2764</v>
      </c>
      <c r="D2699" s="1"/>
      <c r="E2699" s="2"/>
    </row>
    <row r="2700" spans="1:5" x14ac:dyDescent="0.3">
      <c r="A2700" t="s">
        <v>2765</v>
      </c>
      <c r="D2700" s="1"/>
      <c r="E2700" s="2"/>
    </row>
    <row r="2701" spans="1:5" x14ac:dyDescent="0.3">
      <c r="A2701" t="s">
        <v>2766</v>
      </c>
      <c r="D2701" s="1"/>
      <c r="E2701" s="2"/>
    </row>
    <row r="2702" spans="1:5" x14ac:dyDescent="0.3">
      <c r="A2702" t="s">
        <v>2767</v>
      </c>
      <c r="D2702" s="1"/>
      <c r="E2702" s="2"/>
    </row>
    <row r="2703" spans="1:5" x14ac:dyDescent="0.3">
      <c r="A2703" t="s">
        <v>2768</v>
      </c>
      <c r="D2703" s="1"/>
      <c r="E2703" s="2"/>
    </row>
    <row r="2704" spans="1:5" x14ac:dyDescent="0.3">
      <c r="A2704" t="s">
        <v>2769</v>
      </c>
      <c r="D2704" s="1"/>
      <c r="E2704" s="2"/>
    </row>
    <row r="2705" spans="1:5" x14ac:dyDescent="0.3">
      <c r="A2705" t="s">
        <v>2770</v>
      </c>
      <c r="D2705" s="1"/>
      <c r="E2705" s="2"/>
    </row>
    <row r="2706" spans="1:5" x14ac:dyDescent="0.3">
      <c r="A2706" t="s">
        <v>2771</v>
      </c>
      <c r="D2706" s="1"/>
      <c r="E2706" s="2"/>
    </row>
    <row r="2707" spans="1:5" x14ac:dyDescent="0.3">
      <c r="A2707" t="s">
        <v>2772</v>
      </c>
      <c r="D2707" s="1"/>
      <c r="E2707" s="2"/>
    </row>
    <row r="2708" spans="1:5" x14ac:dyDescent="0.3">
      <c r="A2708" t="s">
        <v>2773</v>
      </c>
      <c r="D2708" s="1"/>
      <c r="E2708" s="2"/>
    </row>
    <row r="2709" spans="1:5" x14ac:dyDescent="0.3">
      <c r="A2709" t="s">
        <v>2774</v>
      </c>
      <c r="D2709" s="1"/>
      <c r="E2709" s="2"/>
    </row>
    <row r="2710" spans="1:5" x14ac:dyDescent="0.3">
      <c r="A2710" t="s">
        <v>2775</v>
      </c>
      <c r="D2710" s="1"/>
      <c r="E2710" s="2"/>
    </row>
    <row r="2711" spans="1:5" x14ac:dyDescent="0.3">
      <c r="A2711" t="s">
        <v>2776</v>
      </c>
      <c r="D2711" s="1"/>
      <c r="E2711" s="2"/>
    </row>
    <row r="2712" spans="1:5" x14ac:dyDescent="0.3">
      <c r="A2712" t="s">
        <v>2777</v>
      </c>
      <c r="D2712" s="1"/>
      <c r="E2712" s="2"/>
    </row>
    <row r="2713" spans="1:5" x14ac:dyDescent="0.3">
      <c r="A2713" t="s">
        <v>2778</v>
      </c>
      <c r="D2713" s="1"/>
      <c r="E2713" s="2"/>
    </row>
    <row r="2714" spans="1:5" x14ac:dyDescent="0.3">
      <c r="A2714" t="s">
        <v>2779</v>
      </c>
      <c r="D2714" s="1"/>
      <c r="E2714" s="2"/>
    </row>
    <row r="2715" spans="1:5" x14ac:dyDescent="0.3">
      <c r="A2715" t="s">
        <v>2780</v>
      </c>
      <c r="D2715" s="1"/>
      <c r="E2715" s="2"/>
    </row>
    <row r="2716" spans="1:5" x14ac:dyDescent="0.3">
      <c r="A2716" t="s">
        <v>2781</v>
      </c>
      <c r="D2716" s="1"/>
      <c r="E2716" s="2"/>
    </row>
    <row r="2717" spans="1:5" x14ac:dyDescent="0.3">
      <c r="A2717" t="s">
        <v>2782</v>
      </c>
      <c r="D2717" s="1"/>
      <c r="E2717" s="2"/>
    </row>
    <row r="2718" spans="1:5" x14ac:dyDescent="0.3">
      <c r="A2718" t="s">
        <v>2783</v>
      </c>
      <c r="D2718" s="1"/>
      <c r="E2718" s="2"/>
    </row>
    <row r="2719" spans="1:5" x14ac:dyDescent="0.3">
      <c r="A2719" t="s">
        <v>2784</v>
      </c>
      <c r="D2719" s="1"/>
      <c r="E2719" s="2"/>
    </row>
    <row r="2720" spans="1:5" x14ac:dyDescent="0.3">
      <c r="A2720" t="s">
        <v>2785</v>
      </c>
      <c r="D2720" s="1"/>
      <c r="E2720" s="2"/>
    </row>
    <row r="2721" spans="1:5" x14ac:dyDescent="0.3">
      <c r="A2721" t="s">
        <v>2786</v>
      </c>
      <c r="D2721" s="1"/>
      <c r="E2721" s="2"/>
    </row>
    <row r="2722" spans="1:5" x14ac:dyDescent="0.3">
      <c r="A2722" t="s">
        <v>2787</v>
      </c>
      <c r="D2722" s="1"/>
      <c r="E2722" s="2"/>
    </row>
    <row r="2723" spans="1:5" x14ac:dyDescent="0.3">
      <c r="A2723" t="s">
        <v>2788</v>
      </c>
      <c r="D2723" s="1"/>
      <c r="E2723" s="2"/>
    </row>
    <row r="2724" spans="1:5" x14ac:dyDescent="0.3">
      <c r="A2724" t="s">
        <v>2789</v>
      </c>
      <c r="D2724" s="1"/>
      <c r="E2724" s="2"/>
    </row>
    <row r="2725" spans="1:5" x14ac:dyDescent="0.3">
      <c r="A2725" t="s">
        <v>2790</v>
      </c>
      <c r="D2725" s="1"/>
      <c r="E2725" s="2"/>
    </row>
    <row r="2726" spans="1:5" x14ac:dyDescent="0.3">
      <c r="A2726" t="s">
        <v>2791</v>
      </c>
      <c r="D2726" s="1"/>
      <c r="E2726" s="2"/>
    </row>
    <row r="2727" spans="1:5" x14ac:dyDescent="0.3">
      <c r="A2727" t="s">
        <v>2792</v>
      </c>
      <c r="D2727" s="1"/>
      <c r="E2727" s="2"/>
    </row>
    <row r="2728" spans="1:5" x14ac:dyDescent="0.3">
      <c r="A2728" t="s">
        <v>2793</v>
      </c>
      <c r="D2728" s="1"/>
      <c r="E2728" s="2"/>
    </row>
    <row r="2729" spans="1:5" x14ac:dyDescent="0.3">
      <c r="A2729" t="s">
        <v>2794</v>
      </c>
      <c r="D2729" s="1"/>
      <c r="E2729" s="2"/>
    </row>
    <row r="2730" spans="1:5" x14ac:dyDescent="0.3">
      <c r="A2730" t="s">
        <v>2795</v>
      </c>
      <c r="D2730" s="1"/>
      <c r="E2730" s="2"/>
    </row>
    <row r="2731" spans="1:5" x14ac:dyDescent="0.3">
      <c r="A2731" t="s">
        <v>2796</v>
      </c>
      <c r="D2731" s="1"/>
      <c r="E2731" s="2"/>
    </row>
    <row r="2732" spans="1:5" x14ac:dyDescent="0.3">
      <c r="A2732" t="s">
        <v>2797</v>
      </c>
      <c r="D2732" s="1"/>
      <c r="E2732" s="2"/>
    </row>
    <row r="2733" spans="1:5" x14ac:dyDescent="0.3">
      <c r="A2733" t="s">
        <v>2798</v>
      </c>
      <c r="D2733" s="1"/>
      <c r="E2733" s="2"/>
    </row>
    <row r="2734" spans="1:5" x14ac:dyDescent="0.3">
      <c r="A2734" t="s">
        <v>2799</v>
      </c>
      <c r="D2734" s="1"/>
      <c r="E2734" s="2"/>
    </row>
    <row r="2735" spans="1:5" x14ac:dyDescent="0.3">
      <c r="A2735" t="s">
        <v>2800</v>
      </c>
      <c r="D2735" s="1"/>
      <c r="E2735" s="2"/>
    </row>
    <row r="2736" spans="1:5" x14ac:dyDescent="0.3">
      <c r="A2736" t="s">
        <v>2801</v>
      </c>
      <c r="D2736" s="1"/>
      <c r="E2736" s="2"/>
    </row>
    <row r="2737" spans="1:5" x14ac:dyDescent="0.3">
      <c r="A2737" t="s">
        <v>2802</v>
      </c>
      <c r="D2737" s="1"/>
      <c r="E2737" s="2"/>
    </row>
    <row r="2738" spans="1:5" x14ac:dyDescent="0.3">
      <c r="A2738" t="s">
        <v>2803</v>
      </c>
      <c r="D2738" s="1"/>
      <c r="E2738" s="2"/>
    </row>
    <row r="2739" spans="1:5" x14ac:dyDescent="0.3">
      <c r="A2739" t="s">
        <v>2804</v>
      </c>
      <c r="D2739" s="1"/>
      <c r="E2739" s="2"/>
    </row>
    <row r="2740" spans="1:5" x14ac:dyDescent="0.3">
      <c r="A2740" t="s">
        <v>2805</v>
      </c>
      <c r="D2740" s="1"/>
      <c r="E2740" s="2"/>
    </row>
    <row r="2741" spans="1:5" x14ac:dyDescent="0.3">
      <c r="A2741" t="s">
        <v>2806</v>
      </c>
      <c r="D2741" s="1"/>
      <c r="E2741" s="2"/>
    </row>
    <row r="2742" spans="1:5" x14ac:dyDescent="0.3">
      <c r="A2742" t="s">
        <v>2807</v>
      </c>
      <c r="D2742" s="1"/>
      <c r="E2742" s="2"/>
    </row>
    <row r="2743" spans="1:5" x14ac:dyDescent="0.3">
      <c r="A2743" t="s">
        <v>2808</v>
      </c>
      <c r="D2743" s="1"/>
      <c r="E2743" s="2"/>
    </row>
    <row r="2744" spans="1:5" x14ac:dyDescent="0.3">
      <c r="A2744" t="s">
        <v>2809</v>
      </c>
      <c r="D2744" s="1"/>
      <c r="E2744" s="2"/>
    </row>
    <row r="2745" spans="1:5" x14ac:dyDescent="0.3">
      <c r="A2745" t="s">
        <v>2810</v>
      </c>
      <c r="D2745" s="1"/>
      <c r="E2745" s="2"/>
    </row>
    <row r="2746" spans="1:5" x14ac:dyDescent="0.3">
      <c r="A2746" t="s">
        <v>2811</v>
      </c>
      <c r="D2746" s="1"/>
      <c r="E2746" s="2"/>
    </row>
    <row r="2747" spans="1:5" x14ac:dyDescent="0.3">
      <c r="A2747" t="s">
        <v>2812</v>
      </c>
      <c r="D2747" s="1"/>
      <c r="E2747" s="2"/>
    </row>
    <row r="2748" spans="1:5" x14ac:dyDescent="0.3">
      <c r="A2748" t="s">
        <v>2813</v>
      </c>
      <c r="D2748" s="1"/>
      <c r="E2748" s="2"/>
    </row>
    <row r="2749" spans="1:5" x14ac:dyDescent="0.3">
      <c r="A2749" t="s">
        <v>2814</v>
      </c>
      <c r="D2749" s="1"/>
      <c r="E2749" s="2"/>
    </row>
    <row r="2750" spans="1:5" x14ac:dyDescent="0.3">
      <c r="A2750" t="s">
        <v>2815</v>
      </c>
      <c r="D2750" s="1"/>
      <c r="E2750" s="2"/>
    </row>
    <row r="2751" spans="1:5" x14ac:dyDescent="0.3">
      <c r="A2751" t="s">
        <v>2816</v>
      </c>
      <c r="D2751" s="1"/>
      <c r="E2751" s="2"/>
    </row>
    <row r="2752" spans="1:5" x14ac:dyDescent="0.3">
      <c r="A2752" t="s">
        <v>2817</v>
      </c>
      <c r="D2752" s="1"/>
      <c r="E2752" s="2"/>
    </row>
    <row r="2753" spans="1:5" x14ac:dyDescent="0.3">
      <c r="A2753" t="s">
        <v>2818</v>
      </c>
      <c r="D2753" s="1"/>
      <c r="E2753" s="2"/>
    </row>
    <row r="2754" spans="1:5" x14ac:dyDescent="0.3">
      <c r="A2754" t="s">
        <v>2819</v>
      </c>
      <c r="D2754" s="1"/>
      <c r="E2754" s="2"/>
    </row>
    <row r="2755" spans="1:5" x14ac:dyDescent="0.3">
      <c r="A2755" t="s">
        <v>2820</v>
      </c>
      <c r="D2755" s="1"/>
      <c r="E2755" s="2"/>
    </row>
    <row r="2756" spans="1:5" x14ac:dyDescent="0.3">
      <c r="A2756" t="s">
        <v>2821</v>
      </c>
      <c r="D2756" s="1"/>
      <c r="E2756" s="2"/>
    </row>
    <row r="2757" spans="1:5" x14ac:dyDescent="0.3">
      <c r="A2757" t="s">
        <v>2822</v>
      </c>
      <c r="D2757" s="1"/>
      <c r="E2757" s="2"/>
    </row>
    <row r="2758" spans="1:5" x14ac:dyDescent="0.3">
      <c r="A2758" t="s">
        <v>2823</v>
      </c>
      <c r="D2758" s="1"/>
      <c r="E2758" s="2"/>
    </row>
    <row r="2759" spans="1:5" x14ac:dyDescent="0.3">
      <c r="A2759" t="s">
        <v>2824</v>
      </c>
      <c r="D2759" s="1"/>
      <c r="E2759" s="2"/>
    </row>
    <row r="2760" spans="1:5" x14ac:dyDescent="0.3">
      <c r="A2760" t="s">
        <v>2825</v>
      </c>
      <c r="D2760" s="1"/>
      <c r="E2760" s="2"/>
    </row>
    <row r="2761" spans="1:5" x14ac:dyDescent="0.3">
      <c r="A2761" t="s">
        <v>2826</v>
      </c>
      <c r="D2761" s="1"/>
      <c r="E2761" s="2"/>
    </row>
    <row r="2762" spans="1:5" x14ac:dyDescent="0.3">
      <c r="A2762" t="s">
        <v>2827</v>
      </c>
      <c r="D2762" s="1"/>
      <c r="E2762" s="2"/>
    </row>
    <row r="2763" spans="1:5" x14ac:dyDescent="0.3">
      <c r="A2763" t="s">
        <v>2828</v>
      </c>
      <c r="D2763" s="1"/>
      <c r="E2763" s="2"/>
    </row>
    <row r="2764" spans="1:5" x14ac:dyDescent="0.3">
      <c r="A2764" t="s">
        <v>2829</v>
      </c>
      <c r="D2764" s="1"/>
      <c r="E2764" s="2"/>
    </row>
    <row r="2765" spans="1:5" x14ac:dyDescent="0.3">
      <c r="A2765" t="s">
        <v>2830</v>
      </c>
      <c r="D2765" s="1"/>
      <c r="E2765" s="2"/>
    </row>
    <row r="2766" spans="1:5" x14ac:dyDescent="0.3">
      <c r="A2766" t="s">
        <v>2831</v>
      </c>
      <c r="D2766" s="1"/>
      <c r="E2766" s="2"/>
    </row>
    <row r="2767" spans="1:5" x14ac:dyDescent="0.3">
      <c r="A2767" t="s">
        <v>2832</v>
      </c>
      <c r="D2767" s="1"/>
      <c r="E2767" s="2"/>
    </row>
    <row r="2768" spans="1:5" x14ac:dyDescent="0.3">
      <c r="A2768" t="s">
        <v>2833</v>
      </c>
      <c r="D2768" s="1"/>
      <c r="E2768" s="2"/>
    </row>
    <row r="2769" spans="1:5" x14ac:dyDescent="0.3">
      <c r="A2769" t="s">
        <v>2834</v>
      </c>
      <c r="D2769" s="1"/>
      <c r="E2769" s="2"/>
    </row>
    <row r="2770" spans="1:5" x14ac:dyDescent="0.3">
      <c r="A2770" t="s">
        <v>2835</v>
      </c>
      <c r="D2770" s="1"/>
      <c r="E2770" s="2"/>
    </row>
    <row r="2771" spans="1:5" x14ac:dyDescent="0.3">
      <c r="A2771" t="s">
        <v>2836</v>
      </c>
      <c r="D2771" s="1"/>
      <c r="E2771" s="2"/>
    </row>
    <row r="2772" spans="1:5" x14ac:dyDescent="0.3">
      <c r="A2772" t="s">
        <v>2837</v>
      </c>
      <c r="D2772" s="1"/>
      <c r="E2772" s="2"/>
    </row>
    <row r="2773" spans="1:5" x14ac:dyDescent="0.3">
      <c r="A2773" t="s">
        <v>2838</v>
      </c>
      <c r="D2773" s="1"/>
      <c r="E2773" s="2"/>
    </row>
    <row r="2774" spans="1:5" x14ac:dyDescent="0.3">
      <c r="A2774" t="s">
        <v>2839</v>
      </c>
      <c r="D2774" s="1"/>
      <c r="E2774" s="2"/>
    </row>
    <row r="2775" spans="1:5" x14ac:dyDescent="0.3">
      <c r="A2775" t="s">
        <v>2840</v>
      </c>
      <c r="D2775" s="1"/>
      <c r="E2775" s="2"/>
    </row>
    <row r="2776" spans="1:5" x14ac:dyDescent="0.3">
      <c r="A2776" t="s">
        <v>2841</v>
      </c>
      <c r="D2776" s="1"/>
      <c r="E2776" s="2"/>
    </row>
    <row r="2777" spans="1:5" x14ac:dyDescent="0.3">
      <c r="A2777" t="s">
        <v>2842</v>
      </c>
      <c r="D2777" s="1"/>
      <c r="E2777" s="2"/>
    </row>
    <row r="2778" spans="1:5" x14ac:dyDescent="0.3">
      <c r="A2778" t="s">
        <v>2843</v>
      </c>
      <c r="D2778" s="1"/>
      <c r="E2778" s="2"/>
    </row>
    <row r="2779" spans="1:5" x14ac:dyDescent="0.3">
      <c r="A2779" t="s">
        <v>2844</v>
      </c>
      <c r="D2779" s="1"/>
      <c r="E2779" s="2"/>
    </row>
    <row r="2780" spans="1:5" x14ac:dyDescent="0.3">
      <c r="A2780" t="s">
        <v>2845</v>
      </c>
      <c r="D2780" s="1"/>
      <c r="E2780" s="2"/>
    </row>
    <row r="2781" spans="1:5" x14ac:dyDescent="0.3">
      <c r="A2781" t="s">
        <v>2846</v>
      </c>
      <c r="D2781" s="1"/>
      <c r="E2781" s="2"/>
    </row>
    <row r="2782" spans="1:5" x14ac:dyDescent="0.3">
      <c r="A2782" t="s">
        <v>2847</v>
      </c>
      <c r="D2782" s="1"/>
      <c r="E2782" s="2"/>
    </row>
    <row r="2783" spans="1:5" x14ac:dyDescent="0.3">
      <c r="A2783" t="s">
        <v>2848</v>
      </c>
      <c r="D2783" s="1"/>
      <c r="E2783" s="2"/>
    </row>
    <row r="2784" spans="1:5" x14ac:dyDescent="0.3">
      <c r="A2784" t="s">
        <v>2849</v>
      </c>
      <c r="D2784" s="1"/>
      <c r="E2784" s="2"/>
    </row>
    <row r="2785" spans="1:5" x14ac:dyDescent="0.3">
      <c r="A2785" t="s">
        <v>2850</v>
      </c>
      <c r="D2785" s="1"/>
      <c r="E2785" s="2"/>
    </row>
    <row r="2786" spans="1:5" x14ac:dyDescent="0.3">
      <c r="A2786" t="s">
        <v>2851</v>
      </c>
      <c r="D2786" s="1"/>
      <c r="E2786" s="2"/>
    </row>
    <row r="2787" spans="1:5" x14ac:dyDescent="0.3">
      <c r="A2787" t="s">
        <v>2852</v>
      </c>
      <c r="D2787" s="1"/>
      <c r="E2787" s="2"/>
    </row>
    <row r="2788" spans="1:5" x14ac:dyDescent="0.3">
      <c r="A2788" t="s">
        <v>2853</v>
      </c>
      <c r="D2788" s="1"/>
      <c r="E2788" s="2"/>
    </row>
    <row r="2789" spans="1:5" x14ac:dyDescent="0.3">
      <c r="A2789" t="s">
        <v>2854</v>
      </c>
      <c r="D2789" s="1"/>
      <c r="E2789" s="2"/>
    </row>
    <row r="2790" spans="1:5" x14ac:dyDescent="0.3">
      <c r="A2790" t="s">
        <v>2855</v>
      </c>
      <c r="D2790" s="1"/>
      <c r="E2790" s="2"/>
    </row>
    <row r="2791" spans="1:5" x14ac:dyDescent="0.3">
      <c r="A2791" t="s">
        <v>2856</v>
      </c>
      <c r="D2791" s="1"/>
      <c r="E2791" s="2"/>
    </row>
    <row r="2792" spans="1:5" x14ac:dyDescent="0.3">
      <c r="A2792" t="s">
        <v>2857</v>
      </c>
      <c r="D2792" s="1"/>
      <c r="E2792" s="2"/>
    </row>
    <row r="2793" spans="1:5" x14ac:dyDescent="0.3">
      <c r="A2793" t="s">
        <v>2858</v>
      </c>
      <c r="D2793" s="1"/>
      <c r="E2793" s="2"/>
    </row>
    <row r="2794" spans="1:5" x14ac:dyDescent="0.3">
      <c r="A2794" t="s">
        <v>2859</v>
      </c>
      <c r="D2794" s="1"/>
      <c r="E2794" s="2"/>
    </row>
    <row r="2795" spans="1:5" x14ac:dyDescent="0.3">
      <c r="A2795" t="s">
        <v>2860</v>
      </c>
      <c r="D2795" s="1"/>
      <c r="E2795" s="2"/>
    </row>
    <row r="2796" spans="1:5" x14ac:dyDescent="0.3">
      <c r="A2796" t="s">
        <v>2861</v>
      </c>
      <c r="D2796" s="1"/>
      <c r="E2796" s="2"/>
    </row>
    <row r="2797" spans="1:5" x14ac:dyDescent="0.3">
      <c r="A2797" t="s">
        <v>2862</v>
      </c>
      <c r="D2797" s="1"/>
      <c r="E2797" s="2"/>
    </row>
    <row r="2798" spans="1:5" x14ac:dyDescent="0.3">
      <c r="A2798" t="s">
        <v>2863</v>
      </c>
      <c r="D2798" s="1"/>
      <c r="E2798" s="2"/>
    </row>
    <row r="2799" spans="1:5" x14ac:dyDescent="0.3">
      <c r="A2799" t="s">
        <v>2864</v>
      </c>
      <c r="D2799" s="1"/>
      <c r="E2799" s="2"/>
    </row>
    <row r="2800" spans="1:5" x14ac:dyDescent="0.3">
      <c r="A2800" t="s">
        <v>2865</v>
      </c>
      <c r="D2800" s="1"/>
      <c r="E2800" s="2"/>
    </row>
    <row r="2801" spans="1:5" x14ac:dyDescent="0.3">
      <c r="A2801" t="s">
        <v>2866</v>
      </c>
      <c r="D2801" s="1"/>
      <c r="E2801" s="2"/>
    </row>
    <row r="2802" spans="1:5" x14ac:dyDescent="0.3">
      <c r="A2802" t="s">
        <v>2867</v>
      </c>
      <c r="D2802" s="1"/>
      <c r="E2802" s="2"/>
    </row>
    <row r="2803" spans="1:5" x14ac:dyDescent="0.3">
      <c r="A2803" t="s">
        <v>2868</v>
      </c>
      <c r="D2803" s="1"/>
      <c r="E2803" s="2"/>
    </row>
    <row r="2804" spans="1:5" x14ac:dyDescent="0.3">
      <c r="A2804" t="s">
        <v>2869</v>
      </c>
      <c r="D2804" s="1"/>
      <c r="E2804" s="2"/>
    </row>
    <row r="2805" spans="1:5" x14ac:dyDescent="0.3">
      <c r="A2805" t="s">
        <v>2870</v>
      </c>
      <c r="D2805" s="1"/>
      <c r="E2805" s="2"/>
    </row>
    <row r="2806" spans="1:5" x14ac:dyDescent="0.3">
      <c r="A2806" t="s">
        <v>2871</v>
      </c>
      <c r="D2806" s="1"/>
      <c r="E2806" s="2"/>
    </row>
    <row r="2807" spans="1:5" x14ac:dyDescent="0.3">
      <c r="A2807" t="s">
        <v>2872</v>
      </c>
      <c r="D2807" s="1"/>
      <c r="E2807" s="2"/>
    </row>
    <row r="2808" spans="1:5" x14ac:dyDescent="0.3">
      <c r="A2808" t="s">
        <v>2873</v>
      </c>
      <c r="D2808" s="1"/>
      <c r="E2808" s="2"/>
    </row>
    <row r="2809" spans="1:5" x14ac:dyDescent="0.3">
      <c r="A2809" t="s">
        <v>2874</v>
      </c>
      <c r="D2809" s="1"/>
      <c r="E2809" s="2"/>
    </row>
    <row r="2810" spans="1:5" x14ac:dyDescent="0.3">
      <c r="A2810" t="s">
        <v>2875</v>
      </c>
      <c r="D2810" s="1"/>
      <c r="E2810" s="2"/>
    </row>
    <row r="2811" spans="1:5" x14ac:dyDescent="0.3">
      <c r="A2811" t="s">
        <v>2876</v>
      </c>
      <c r="D2811" s="1"/>
      <c r="E2811" s="2"/>
    </row>
    <row r="2812" spans="1:5" x14ac:dyDescent="0.3">
      <c r="A2812" t="s">
        <v>2877</v>
      </c>
      <c r="D2812" s="1"/>
      <c r="E2812" s="2"/>
    </row>
    <row r="2813" spans="1:5" x14ac:dyDescent="0.3">
      <c r="A2813" t="s">
        <v>2878</v>
      </c>
      <c r="D2813" s="1"/>
      <c r="E2813" s="2"/>
    </row>
    <row r="2814" spans="1:5" x14ac:dyDescent="0.3">
      <c r="A2814" t="s">
        <v>2879</v>
      </c>
      <c r="D2814" s="1"/>
      <c r="E2814" s="2"/>
    </row>
    <row r="2815" spans="1:5" x14ac:dyDescent="0.3">
      <c r="A2815" t="s">
        <v>2880</v>
      </c>
      <c r="D2815" s="1"/>
      <c r="E2815" s="2"/>
    </row>
    <row r="2816" spans="1:5" x14ac:dyDescent="0.3">
      <c r="A2816" t="s">
        <v>2881</v>
      </c>
      <c r="D2816" s="1"/>
      <c r="E2816" s="2"/>
    </row>
    <row r="2817" spans="1:5" x14ac:dyDescent="0.3">
      <c r="A2817" t="s">
        <v>2882</v>
      </c>
      <c r="D2817" s="1"/>
      <c r="E2817" s="2"/>
    </row>
    <row r="2818" spans="1:5" x14ac:dyDescent="0.3">
      <c r="A2818" t="s">
        <v>2883</v>
      </c>
      <c r="D2818" s="1"/>
      <c r="E2818" s="2"/>
    </row>
    <row r="2819" spans="1:5" x14ac:dyDescent="0.3">
      <c r="A2819" t="s">
        <v>2884</v>
      </c>
      <c r="D2819" s="1"/>
      <c r="E2819" s="2"/>
    </row>
    <row r="2820" spans="1:5" x14ac:dyDescent="0.3">
      <c r="A2820" t="s">
        <v>2885</v>
      </c>
      <c r="D2820" s="1"/>
      <c r="E2820" s="2"/>
    </row>
    <row r="2821" spans="1:5" x14ac:dyDescent="0.3">
      <c r="A2821" t="s">
        <v>2886</v>
      </c>
      <c r="D2821" s="1"/>
      <c r="E2821" s="2"/>
    </row>
    <row r="2822" spans="1:5" x14ac:dyDescent="0.3">
      <c r="A2822" t="s">
        <v>2887</v>
      </c>
      <c r="D2822" s="1"/>
      <c r="E2822" s="2"/>
    </row>
    <row r="2823" spans="1:5" x14ac:dyDescent="0.3">
      <c r="A2823" t="s">
        <v>2888</v>
      </c>
      <c r="D2823" s="1"/>
      <c r="E2823" s="2"/>
    </row>
    <row r="2824" spans="1:5" x14ac:dyDescent="0.3">
      <c r="A2824" t="s">
        <v>2889</v>
      </c>
      <c r="D2824" s="1"/>
      <c r="E2824" s="2"/>
    </row>
    <row r="2825" spans="1:5" x14ac:dyDescent="0.3">
      <c r="A2825" t="s">
        <v>2890</v>
      </c>
      <c r="D2825" s="1"/>
      <c r="E2825" s="2"/>
    </row>
    <row r="2826" spans="1:5" x14ac:dyDescent="0.3">
      <c r="A2826" t="s">
        <v>2891</v>
      </c>
      <c r="D2826" s="1"/>
      <c r="E2826" s="2"/>
    </row>
    <row r="2827" spans="1:5" x14ac:dyDescent="0.3">
      <c r="A2827" t="s">
        <v>2892</v>
      </c>
      <c r="D2827" s="1"/>
      <c r="E2827" s="2"/>
    </row>
    <row r="2828" spans="1:5" x14ac:dyDescent="0.3">
      <c r="A2828" t="s">
        <v>2893</v>
      </c>
      <c r="D2828" s="1"/>
      <c r="E2828" s="2"/>
    </row>
    <row r="2829" spans="1:5" x14ac:dyDescent="0.3">
      <c r="A2829" t="s">
        <v>2894</v>
      </c>
      <c r="D2829" s="1"/>
      <c r="E2829" s="2"/>
    </row>
    <row r="2830" spans="1:5" x14ac:dyDescent="0.3">
      <c r="A2830" t="s">
        <v>2895</v>
      </c>
      <c r="D2830" s="1"/>
      <c r="E2830" s="2"/>
    </row>
    <row r="2831" spans="1:5" x14ac:dyDescent="0.3">
      <c r="A2831" t="s">
        <v>2896</v>
      </c>
      <c r="D2831" s="1"/>
      <c r="E2831" s="2"/>
    </row>
    <row r="2832" spans="1:5" x14ac:dyDescent="0.3">
      <c r="A2832" t="s">
        <v>2897</v>
      </c>
      <c r="D2832" s="1"/>
      <c r="E2832" s="2"/>
    </row>
    <row r="2833" spans="1:5" x14ac:dyDescent="0.3">
      <c r="A2833" t="s">
        <v>2898</v>
      </c>
      <c r="D2833" s="1"/>
      <c r="E2833" s="2"/>
    </row>
    <row r="2834" spans="1:5" x14ac:dyDescent="0.3">
      <c r="A2834" t="s">
        <v>2899</v>
      </c>
      <c r="D2834" s="1"/>
      <c r="E2834" s="2"/>
    </row>
    <row r="2835" spans="1:5" x14ac:dyDescent="0.3">
      <c r="A2835" t="s">
        <v>2900</v>
      </c>
      <c r="D2835" s="1"/>
      <c r="E2835" s="2"/>
    </row>
    <row r="2836" spans="1:5" x14ac:dyDescent="0.3">
      <c r="A2836" t="s">
        <v>2901</v>
      </c>
      <c r="D2836" s="1"/>
      <c r="E2836" s="2"/>
    </row>
    <row r="2837" spans="1:5" x14ac:dyDescent="0.3">
      <c r="A2837" t="s">
        <v>2902</v>
      </c>
      <c r="D2837" s="1"/>
      <c r="E2837" s="2"/>
    </row>
    <row r="2838" spans="1:5" x14ac:dyDescent="0.3">
      <c r="A2838" t="s">
        <v>2903</v>
      </c>
      <c r="D2838" s="1"/>
      <c r="E2838" s="2"/>
    </row>
    <row r="2839" spans="1:5" x14ac:dyDescent="0.3">
      <c r="A2839" t="s">
        <v>2904</v>
      </c>
      <c r="D2839" s="1"/>
      <c r="E2839" s="2"/>
    </row>
    <row r="2840" spans="1:5" x14ac:dyDescent="0.3">
      <c r="A2840" t="s">
        <v>2905</v>
      </c>
      <c r="D2840" s="1"/>
      <c r="E2840" s="2"/>
    </row>
    <row r="2841" spans="1:5" x14ac:dyDescent="0.3">
      <c r="A2841" t="s">
        <v>2906</v>
      </c>
      <c r="D2841" s="1"/>
      <c r="E2841" s="2"/>
    </row>
    <row r="2842" spans="1:5" x14ac:dyDescent="0.3">
      <c r="A2842" t="s">
        <v>2907</v>
      </c>
      <c r="D2842" s="1"/>
      <c r="E2842" s="2"/>
    </row>
    <row r="2843" spans="1:5" x14ac:dyDescent="0.3">
      <c r="A2843" t="s">
        <v>2908</v>
      </c>
      <c r="D2843" s="1"/>
      <c r="E2843" s="2"/>
    </row>
    <row r="2844" spans="1:5" x14ac:dyDescent="0.3">
      <c r="A2844" t="s">
        <v>2909</v>
      </c>
      <c r="D2844" s="1"/>
      <c r="E2844" s="2"/>
    </row>
    <row r="2845" spans="1:5" x14ac:dyDescent="0.3">
      <c r="A2845" t="s">
        <v>2910</v>
      </c>
      <c r="D2845" s="1"/>
      <c r="E2845" s="2"/>
    </row>
    <row r="2846" spans="1:5" x14ac:dyDescent="0.3">
      <c r="A2846" t="s">
        <v>2911</v>
      </c>
      <c r="D2846" s="1"/>
      <c r="E2846" s="2"/>
    </row>
    <row r="2847" spans="1:5" x14ac:dyDescent="0.3">
      <c r="A2847" t="s">
        <v>2912</v>
      </c>
      <c r="D2847" s="1"/>
      <c r="E2847" s="2"/>
    </row>
    <row r="2848" spans="1:5" x14ac:dyDescent="0.3">
      <c r="A2848" t="s">
        <v>2913</v>
      </c>
      <c r="D2848" s="1"/>
      <c r="E2848" s="2"/>
    </row>
    <row r="2849" spans="1:5" x14ac:dyDescent="0.3">
      <c r="A2849" t="s">
        <v>2914</v>
      </c>
      <c r="D2849" s="1"/>
      <c r="E2849" s="2"/>
    </row>
    <row r="2850" spans="1:5" x14ac:dyDescent="0.3">
      <c r="A2850" t="s">
        <v>2915</v>
      </c>
      <c r="D2850" s="1"/>
      <c r="E2850" s="2"/>
    </row>
    <row r="2851" spans="1:5" x14ac:dyDescent="0.3">
      <c r="A2851" t="s">
        <v>2916</v>
      </c>
      <c r="D2851" s="1"/>
      <c r="E2851" s="2"/>
    </row>
    <row r="2852" spans="1:5" x14ac:dyDescent="0.3">
      <c r="A2852" t="s">
        <v>2917</v>
      </c>
      <c r="D2852" s="1"/>
      <c r="E2852" s="2"/>
    </row>
    <row r="2853" spans="1:5" x14ac:dyDescent="0.3">
      <c r="A2853" t="s">
        <v>2918</v>
      </c>
      <c r="D2853" s="1"/>
      <c r="E2853" s="2"/>
    </row>
    <row r="2854" spans="1:5" x14ac:dyDescent="0.3">
      <c r="A2854" t="s">
        <v>2919</v>
      </c>
      <c r="D2854" s="1"/>
      <c r="E2854" s="2"/>
    </row>
    <row r="2855" spans="1:5" x14ac:dyDescent="0.3">
      <c r="A2855" t="s">
        <v>2920</v>
      </c>
      <c r="D2855" s="1"/>
      <c r="E2855" s="2"/>
    </row>
    <row r="2856" spans="1:5" x14ac:dyDescent="0.3">
      <c r="A2856" t="s">
        <v>2921</v>
      </c>
      <c r="D2856" s="1"/>
      <c r="E2856" s="2"/>
    </row>
    <row r="2857" spans="1:5" x14ac:dyDescent="0.3">
      <c r="A2857" t="s">
        <v>2922</v>
      </c>
      <c r="D2857" s="1"/>
      <c r="E2857" s="2"/>
    </row>
    <row r="2858" spans="1:5" x14ac:dyDescent="0.3">
      <c r="A2858" t="s">
        <v>2923</v>
      </c>
      <c r="D2858" s="1"/>
      <c r="E2858" s="2"/>
    </row>
    <row r="2859" spans="1:5" x14ac:dyDescent="0.3">
      <c r="A2859" t="s">
        <v>2924</v>
      </c>
      <c r="D2859" s="1"/>
      <c r="E2859" s="2"/>
    </row>
    <row r="2860" spans="1:5" x14ac:dyDescent="0.3">
      <c r="A2860" t="s">
        <v>2925</v>
      </c>
      <c r="D2860" s="1"/>
      <c r="E2860" s="2"/>
    </row>
    <row r="2861" spans="1:5" x14ac:dyDescent="0.3">
      <c r="A2861" t="s">
        <v>2926</v>
      </c>
      <c r="D2861" s="1"/>
      <c r="E2861" s="2"/>
    </row>
    <row r="2862" spans="1:5" x14ac:dyDescent="0.3">
      <c r="A2862" t="s">
        <v>2927</v>
      </c>
      <c r="D2862" s="1"/>
      <c r="E2862" s="2"/>
    </row>
    <row r="2863" spans="1:5" x14ac:dyDescent="0.3">
      <c r="A2863" t="s">
        <v>2928</v>
      </c>
      <c r="D2863" s="1"/>
      <c r="E2863" s="2"/>
    </row>
    <row r="2864" spans="1:5" x14ac:dyDescent="0.3">
      <c r="A2864" t="s">
        <v>2929</v>
      </c>
      <c r="D2864" s="1"/>
      <c r="E2864" s="2"/>
    </row>
    <row r="2865" spans="1:5" x14ac:dyDescent="0.3">
      <c r="A2865" t="s">
        <v>2930</v>
      </c>
      <c r="D2865" s="1"/>
      <c r="E2865" s="2"/>
    </row>
    <row r="2866" spans="1:5" x14ac:dyDescent="0.3">
      <c r="A2866" t="s">
        <v>2931</v>
      </c>
      <c r="D2866" s="1"/>
      <c r="E2866" s="2"/>
    </row>
    <row r="2867" spans="1:5" x14ac:dyDescent="0.3">
      <c r="A2867" t="s">
        <v>2932</v>
      </c>
      <c r="D2867" s="1"/>
      <c r="E2867" s="2"/>
    </row>
    <row r="2868" spans="1:5" x14ac:dyDescent="0.3">
      <c r="A2868" t="s">
        <v>2933</v>
      </c>
      <c r="D2868" s="1"/>
      <c r="E2868" s="2"/>
    </row>
    <row r="2869" spans="1:5" x14ac:dyDescent="0.3">
      <c r="A2869" t="s">
        <v>2934</v>
      </c>
      <c r="D2869" s="1"/>
      <c r="E2869" s="2"/>
    </row>
    <row r="2870" spans="1:5" x14ac:dyDescent="0.3">
      <c r="A2870" t="s">
        <v>2935</v>
      </c>
      <c r="D2870" s="1"/>
      <c r="E2870" s="2"/>
    </row>
    <row r="2871" spans="1:5" x14ac:dyDescent="0.3">
      <c r="A2871" t="s">
        <v>2936</v>
      </c>
      <c r="D2871" s="1"/>
      <c r="E2871" s="2"/>
    </row>
    <row r="2872" spans="1:5" x14ac:dyDescent="0.3">
      <c r="A2872" t="s">
        <v>2937</v>
      </c>
      <c r="D2872" s="1"/>
      <c r="E2872" s="2"/>
    </row>
    <row r="2873" spans="1:5" x14ac:dyDescent="0.3">
      <c r="A2873" t="s">
        <v>2938</v>
      </c>
      <c r="D2873" s="1"/>
      <c r="E2873" s="2"/>
    </row>
    <row r="2874" spans="1:5" x14ac:dyDescent="0.3">
      <c r="A2874" t="s">
        <v>2939</v>
      </c>
      <c r="D2874" s="1"/>
      <c r="E2874" s="2"/>
    </row>
    <row r="2875" spans="1:5" x14ac:dyDescent="0.3">
      <c r="A2875" t="s">
        <v>2940</v>
      </c>
      <c r="D2875" s="1"/>
      <c r="E2875" s="2"/>
    </row>
    <row r="2876" spans="1:5" x14ac:dyDescent="0.3">
      <c r="A2876" t="s">
        <v>2941</v>
      </c>
      <c r="D2876" s="1"/>
      <c r="E2876" s="2"/>
    </row>
    <row r="2877" spans="1:5" x14ac:dyDescent="0.3">
      <c r="A2877" t="s">
        <v>2942</v>
      </c>
      <c r="D2877" s="1"/>
      <c r="E2877" s="2"/>
    </row>
    <row r="2878" spans="1:5" x14ac:dyDescent="0.3">
      <c r="A2878" t="s">
        <v>2943</v>
      </c>
      <c r="D2878" s="1"/>
      <c r="E2878" s="2"/>
    </row>
    <row r="2879" spans="1:5" x14ac:dyDescent="0.3">
      <c r="A2879" t="s">
        <v>2944</v>
      </c>
      <c r="D2879" s="1"/>
      <c r="E2879" s="2"/>
    </row>
    <row r="2880" spans="1:5" x14ac:dyDescent="0.3">
      <c r="A2880" t="s">
        <v>2945</v>
      </c>
      <c r="D2880" s="1"/>
      <c r="E2880" s="2"/>
    </row>
    <row r="2881" spans="1:5" x14ac:dyDescent="0.3">
      <c r="A2881" t="s">
        <v>2946</v>
      </c>
      <c r="D2881" s="1"/>
      <c r="E2881" s="2"/>
    </row>
    <row r="2882" spans="1:5" x14ac:dyDescent="0.3">
      <c r="A2882" t="s">
        <v>2947</v>
      </c>
      <c r="D2882" s="1"/>
      <c r="E2882" s="2"/>
    </row>
    <row r="2883" spans="1:5" x14ac:dyDescent="0.3">
      <c r="A2883" t="s">
        <v>2948</v>
      </c>
      <c r="D2883" s="1"/>
      <c r="E2883" s="2"/>
    </row>
    <row r="2884" spans="1:5" x14ac:dyDescent="0.3">
      <c r="A2884" t="s">
        <v>2949</v>
      </c>
      <c r="D2884" s="1"/>
      <c r="E2884" s="2"/>
    </row>
    <row r="2885" spans="1:5" x14ac:dyDescent="0.3">
      <c r="A2885" t="s">
        <v>2950</v>
      </c>
      <c r="D2885" s="1"/>
      <c r="E2885" s="2"/>
    </row>
    <row r="2886" spans="1:5" x14ac:dyDescent="0.3">
      <c r="A2886" t="s">
        <v>2951</v>
      </c>
      <c r="D2886" s="1"/>
      <c r="E2886" s="2"/>
    </row>
    <row r="2887" spans="1:5" x14ac:dyDescent="0.3">
      <c r="A2887" t="s">
        <v>2952</v>
      </c>
      <c r="D2887" s="1"/>
      <c r="E2887" s="2"/>
    </row>
    <row r="2888" spans="1:5" x14ac:dyDescent="0.3">
      <c r="A2888" t="s">
        <v>2953</v>
      </c>
      <c r="D2888" s="1"/>
      <c r="E2888" s="2"/>
    </row>
    <row r="2889" spans="1:5" x14ac:dyDescent="0.3">
      <c r="A2889" t="s">
        <v>2954</v>
      </c>
      <c r="D2889" s="1"/>
      <c r="E2889" s="2"/>
    </row>
    <row r="2890" spans="1:5" x14ac:dyDescent="0.3">
      <c r="A2890" t="s">
        <v>2955</v>
      </c>
      <c r="D2890" s="1"/>
      <c r="E2890" s="2"/>
    </row>
    <row r="2891" spans="1:5" x14ac:dyDescent="0.3">
      <c r="A2891" t="s">
        <v>2956</v>
      </c>
      <c r="D2891" s="1"/>
      <c r="E2891" s="2"/>
    </row>
    <row r="2892" spans="1:5" x14ac:dyDescent="0.3">
      <c r="A2892" t="s">
        <v>2957</v>
      </c>
      <c r="D2892" s="1"/>
      <c r="E2892" s="2"/>
    </row>
    <row r="2893" spans="1:5" x14ac:dyDescent="0.3">
      <c r="A2893" t="s">
        <v>2958</v>
      </c>
      <c r="D2893" s="1"/>
      <c r="E2893" s="2"/>
    </row>
    <row r="2894" spans="1:5" x14ac:dyDescent="0.3">
      <c r="A2894" t="s">
        <v>2959</v>
      </c>
      <c r="D2894" s="1"/>
      <c r="E2894" s="2"/>
    </row>
    <row r="2895" spans="1:5" x14ac:dyDescent="0.3">
      <c r="A2895" t="s">
        <v>2960</v>
      </c>
      <c r="D2895" s="1"/>
      <c r="E2895" s="2"/>
    </row>
    <row r="2896" spans="1:5" x14ac:dyDescent="0.3">
      <c r="A2896" t="s">
        <v>2961</v>
      </c>
      <c r="D2896" s="1"/>
      <c r="E2896" s="2"/>
    </row>
    <row r="2897" spans="1:5" x14ac:dyDescent="0.3">
      <c r="A2897" t="s">
        <v>2962</v>
      </c>
      <c r="D2897" s="1"/>
      <c r="E2897" s="2"/>
    </row>
    <row r="2898" spans="1:5" x14ac:dyDescent="0.3">
      <c r="A2898" t="s">
        <v>2963</v>
      </c>
      <c r="D2898" s="1"/>
      <c r="E2898" s="2"/>
    </row>
    <row r="2899" spans="1:5" x14ac:dyDescent="0.3">
      <c r="A2899" t="s">
        <v>2964</v>
      </c>
      <c r="D2899" s="1"/>
      <c r="E2899" s="2"/>
    </row>
    <row r="2900" spans="1:5" x14ac:dyDescent="0.3">
      <c r="A2900" t="s">
        <v>2965</v>
      </c>
      <c r="D2900" s="1"/>
      <c r="E2900" s="2"/>
    </row>
    <row r="2901" spans="1:5" x14ac:dyDescent="0.3">
      <c r="A2901" t="s">
        <v>2966</v>
      </c>
      <c r="D2901" s="1"/>
      <c r="E2901" s="2"/>
    </row>
    <row r="2902" spans="1:5" x14ac:dyDescent="0.3">
      <c r="A2902" t="s">
        <v>2967</v>
      </c>
      <c r="D2902" s="1"/>
      <c r="E2902" s="2"/>
    </row>
    <row r="2903" spans="1:5" x14ac:dyDescent="0.3">
      <c r="A2903" t="s">
        <v>2968</v>
      </c>
      <c r="D2903" s="1"/>
      <c r="E2903" s="2"/>
    </row>
    <row r="2904" spans="1:5" x14ac:dyDescent="0.3">
      <c r="A2904" t="s">
        <v>2969</v>
      </c>
      <c r="D2904" s="1"/>
      <c r="E2904" s="2"/>
    </row>
    <row r="2905" spans="1:5" x14ac:dyDescent="0.3">
      <c r="A2905" t="s">
        <v>2970</v>
      </c>
      <c r="D2905" s="1"/>
      <c r="E2905" s="2"/>
    </row>
    <row r="2906" spans="1:5" x14ac:dyDescent="0.3">
      <c r="A2906" t="s">
        <v>2971</v>
      </c>
      <c r="D2906" s="1"/>
      <c r="E2906" s="2"/>
    </row>
    <row r="2907" spans="1:5" x14ac:dyDescent="0.3">
      <c r="A2907" t="s">
        <v>2972</v>
      </c>
      <c r="D2907" s="1"/>
      <c r="E2907" s="2"/>
    </row>
    <row r="2908" spans="1:5" x14ac:dyDescent="0.3">
      <c r="A2908" t="s">
        <v>2973</v>
      </c>
      <c r="D2908" s="1"/>
      <c r="E2908" s="2"/>
    </row>
    <row r="2909" spans="1:5" x14ac:dyDescent="0.3">
      <c r="A2909" t="s">
        <v>2974</v>
      </c>
      <c r="D2909" s="1"/>
      <c r="E2909" s="2"/>
    </row>
    <row r="2910" spans="1:5" x14ac:dyDescent="0.3">
      <c r="A2910" t="s">
        <v>2975</v>
      </c>
      <c r="D2910" s="1"/>
      <c r="E2910" s="2"/>
    </row>
    <row r="2911" spans="1:5" x14ac:dyDescent="0.3">
      <c r="A2911" t="s">
        <v>2976</v>
      </c>
      <c r="D2911" s="1"/>
      <c r="E2911" s="2"/>
    </row>
    <row r="2912" spans="1:5" x14ac:dyDescent="0.3">
      <c r="A2912" t="s">
        <v>2977</v>
      </c>
      <c r="D2912" s="1"/>
      <c r="E2912" s="2"/>
    </row>
    <row r="2913" spans="1:5" x14ac:dyDescent="0.3">
      <c r="A2913" t="s">
        <v>2978</v>
      </c>
      <c r="D2913" s="1"/>
      <c r="E2913" s="2"/>
    </row>
    <row r="2914" spans="1:5" x14ac:dyDescent="0.3">
      <c r="A2914" t="s">
        <v>2979</v>
      </c>
      <c r="D2914" s="1"/>
      <c r="E2914" s="2"/>
    </row>
    <row r="2915" spans="1:5" x14ac:dyDescent="0.3">
      <c r="A2915" t="s">
        <v>2980</v>
      </c>
      <c r="D2915" s="1"/>
      <c r="E2915" s="2"/>
    </row>
    <row r="2916" spans="1:5" x14ac:dyDescent="0.3">
      <c r="A2916" t="s">
        <v>2981</v>
      </c>
      <c r="D2916" s="1"/>
      <c r="E2916" s="2"/>
    </row>
    <row r="2917" spans="1:5" x14ac:dyDescent="0.3">
      <c r="A2917" t="s">
        <v>2982</v>
      </c>
      <c r="D2917" s="1"/>
      <c r="E2917" s="2"/>
    </row>
    <row r="2918" spans="1:5" x14ac:dyDescent="0.3">
      <c r="A2918" t="s">
        <v>2983</v>
      </c>
      <c r="D2918" s="1"/>
      <c r="E2918" s="2"/>
    </row>
    <row r="2919" spans="1:5" x14ac:dyDescent="0.3">
      <c r="A2919" t="s">
        <v>2984</v>
      </c>
      <c r="D2919" s="1"/>
      <c r="E2919" s="2"/>
    </row>
    <row r="2920" spans="1:5" x14ac:dyDescent="0.3">
      <c r="A2920" t="s">
        <v>2985</v>
      </c>
      <c r="D2920" s="1"/>
      <c r="E2920" s="2"/>
    </row>
    <row r="2921" spans="1:5" x14ac:dyDescent="0.3">
      <c r="A2921" t="s">
        <v>2986</v>
      </c>
      <c r="D2921" s="1"/>
      <c r="E2921" s="2"/>
    </row>
    <row r="2922" spans="1:5" x14ac:dyDescent="0.3">
      <c r="A2922" t="s">
        <v>2987</v>
      </c>
      <c r="D2922" s="1"/>
      <c r="E2922" s="2"/>
    </row>
    <row r="2923" spans="1:5" x14ac:dyDescent="0.3">
      <c r="A2923" t="s">
        <v>2988</v>
      </c>
      <c r="D2923" s="1"/>
      <c r="E2923" s="2"/>
    </row>
    <row r="2924" spans="1:5" x14ac:dyDescent="0.3">
      <c r="A2924" t="s">
        <v>2989</v>
      </c>
      <c r="D2924" s="1"/>
      <c r="E2924" s="2"/>
    </row>
    <row r="2925" spans="1:5" x14ac:dyDescent="0.3">
      <c r="A2925" t="s">
        <v>2990</v>
      </c>
      <c r="D2925" s="1"/>
      <c r="E2925" s="2"/>
    </row>
    <row r="2926" spans="1:5" x14ac:dyDescent="0.3">
      <c r="A2926" t="s">
        <v>2991</v>
      </c>
      <c r="D2926" s="1"/>
      <c r="E2926" s="2"/>
    </row>
    <row r="2927" spans="1:5" x14ac:dyDescent="0.3">
      <c r="A2927" t="s">
        <v>2992</v>
      </c>
      <c r="D2927" s="1"/>
      <c r="E2927" s="2"/>
    </row>
    <row r="2928" spans="1:5" x14ac:dyDescent="0.3">
      <c r="A2928" t="s">
        <v>2993</v>
      </c>
      <c r="D2928" s="1"/>
      <c r="E2928" s="2"/>
    </row>
    <row r="2929" spans="1:5" x14ac:dyDescent="0.3">
      <c r="A2929" t="s">
        <v>2994</v>
      </c>
      <c r="D2929" s="1"/>
      <c r="E2929" s="2"/>
    </row>
    <row r="2930" spans="1:5" x14ac:dyDescent="0.3">
      <c r="A2930" t="s">
        <v>2995</v>
      </c>
      <c r="D2930" s="1"/>
      <c r="E2930" s="2"/>
    </row>
    <row r="2931" spans="1:5" x14ac:dyDescent="0.3">
      <c r="A2931" t="s">
        <v>2996</v>
      </c>
      <c r="D2931" s="1"/>
      <c r="E2931" s="2"/>
    </row>
    <row r="2932" spans="1:5" x14ac:dyDescent="0.3">
      <c r="A2932" t="s">
        <v>2997</v>
      </c>
      <c r="D2932" s="1"/>
      <c r="E2932" s="2"/>
    </row>
    <row r="2933" spans="1:5" x14ac:dyDescent="0.3">
      <c r="A2933" t="s">
        <v>2998</v>
      </c>
      <c r="D2933" s="1"/>
      <c r="E2933" s="2"/>
    </row>
    <row r="2934" spans="1:5" x14ac:dyDescent="0.3">
      <c r="A2934" t="s">
        <v>2999</v>
      </c>
      <c r="D2934" s="1"/>
      <c r="E2934" s="2"/>
    </row>
    <row r="2935" spans="1:5" x14ac:dyDescent="0.3">
      <c r="A2935" t="s">
        <v>3000</v>
      </c>
      <c r="D2935" s="1"/>
      <c r="E2935" s="2"/>
    </row>
    <row r="2936" spans="1:5" x14ac:dyDescent="0.3">
      <c r="A2936" t="s">
        <v>3001</v>
      </c>
      <c r="D2936" s="1"/>
      <c r="E2936" s="2"/>
    </row>
    <row r="2937" spans="1:5" x14ac:dyDescent="0.3">
      <c r="A2937" t="s">
        <v>3002</v>
      </c>
      <c r="D2937" s="1"/>
      <c r="E2937" s="2"/>
    </row>
    <row r="2938" spans="1:5" x14ac:dyDescent="0.3">
      <c r="A2938" t="s">
        <v>3003</v>
      </c>
      <c r="D2938" s="1"/>
      <c r="E2938" s="2"/>
    </row>
    <row r="2939" spans="1:5" x14ac:dyDescent="0.3">
      <c r="A2939" t="s">
        <v>3004</v>
      </c>
      <c r="D2939" s="1"/>
      <c r="E2939" s="2"/>
    </row>
    <row r="2940" spans="1:5" x14ac:dyDescent="0.3">
      <c r="A2940" t="s">
        <v>3005</v>
      </c>
      <c r="D2940" s="1"/>
      <c r="E2940" s="2"/>
    </row>
    <row r="2941" spans="1:5" x14ac:dyDescent="0.3">
      <c r="A2941" t="s">
        <v>3006</v>
      </c>
      <c r="D2941" s="1"/>
      <c r="E2941" s="2"/>
    </row>
    <row r="2942" spans="1:5" x14ac:dyDescent="0.3">
      <c r="A2942" t="s">
        <v>3007</v>
      </c>
      <c r="D2942" s="1"/>
      <c r="E2942" s="2"/>
    </row>
    <row r="2943" spans="1:5" x14ac:dyDescent="0.3">
      <c r="A2943" t="s">
        <v>3008</v>
      </c>
      <c r="D2943" s="1"/>
      <c r="E2943" s="2"/>
    </row>
    <row r="2944" spans="1:5" x14ac:dyDescent="0.3">
      <c r="A2944" t="s">
        <v>3009</v>
      </c>
      <c r="D2944" s="1"/>
      <c r="E2944" s="2"/>
    </row>
    <row r="2945" spans="1:5" x14ac:dyDescent="0.3">
      <c r="A2945" t="s">
        <v>3010</v>
      </c>
      <c r="D2945" s="1"/>
      <c r="E2945" s="2"/>
    </row>
    <row r="2946" spans="1:5" x14ac:dyDescent="0.3">
      <c r="A2946" t="s">
        <v>3011</v>
      </c>
      <c r="D2946" s="1"/>
      <c r="E2946" s="2"/>
    </row>
    <row r="2947" spans="1:5" x14ac:dyDescent="0.3">
      <c r="A2947" t="s">
        <v>3012</v>
      </c>
      <c r="D2947" s="1"/>
      <c r="E2947" s="2"/>
    </row>
    <row r="2948" spans="1:5" x14ac:dyDescent="0.3">
      <c r="A2948" t="s">
        <v>3013</v>
      </c>
      <c r="D2948" s="1"/>
      <c r="E2948" s="2"/>
    </row>
    <row r="2949" spans="1:5" x14ac:dyDescent="0.3">
      <c r="A2949" t="s">
        <v>3014</v>
      </c>
      <c r="D2949" s="1"/>
      <c r="E2949" s="2"/>
    </row>
    <row r="2950" spans="1:5" x14ac:dyDescent="0.3">
      <c r="A2950" t="s">
        <v>3015</v>
      </c>
      <c r="D2950" s="1"/>
      <c r="E2950" s="2"/>
    </row>
    <row r="2951" spans="1:5" x14ac:dyDescent="0.3">
      <c r="A2951" t="s">
        <v>3016</v>
      </c>
      <c r="D2951" s="1"/>
      <c r="E2951" s="2"/>
    </row>
    <row r="2952" spans="1:5" x14ac:dyDescent="0.3">
      <c r="A2952" t="s">
        <v>3017</v>
      </c>
      <c r="D2952" s="1"/>
      <c r="E2952" s="2"/>
    </row>
    <row r="2953" spans="1:5" x14ac:dyDescent="0.3">
      <c r="A2953" t="s">
        <v>3018</v>
      </c>
      <c r="D2953" s="1"/>
      <c r="E2953" s="2"/>
    </row>
    <row r="2954" spans="1:5" x14ac:dyDescent="0.3">
      <c r="A2954" t="s">
        <v>3019</v>
      </c>
      <c r="D2954" s="1"/>
      <c r="E2954" s="2"/>
    </row>
    <row r="2955" spans="1:5" x14ac:dyDescent="0.3">
      <c r="A2955" t="s">
        <v>3020</v>
      </c>
      <c r="D2955" s="1"/>
      <c r="E2955" s="2"/>
    </row>
    <row r="2956" spans="1:5" x14ac:dyDescent="0.3">
      <c r="A2956" t="s">
        <v>3021</v>
      </c>
      <c r="D2956" s="1"/>
      <c r="E2956" s="2"/>
    </row>
    <row r="2957" spans="1:5" x14ac:dyDescent="0.3">
      <c r="A2957" t="s">
        <v>3022</v>
      </c>
      <c r="D2957" s="1"/>
      <c r="E2957" s="2"/>
    </row>
    <row r="2958" spans="1:5" x14ac:dyDescent="0.3">
      <c r="A2958" t="s">
        <v>3023</v>
      </c>
      <c r="D2958" s="1"/>
      <c r="E2958" s="2"/>
    </row>
    <row r="2959" spans="1:5" x14ac:dyDescent="0.3">
      <c r="A2959" t="s">
        <v>3024</v>
      </c>
      <c r="D2959" s="1"/>
      <c r="E2959" s="2"/>
    </row>
    <row r="2960" spans="1:5" x14ac:dyDescent="0.3">
      <c r="A2960" t="s">
        <v>3025</v>
      </c>
      <c r="D2960" s="1"/>
      <c r="E2960" s="2"/>
    </row>
    <row r="2961" spans="1:5" x14ac:dyDescent="0.3">
      <c r="A2961" t="s">
        <v>3026</v>
      </c>
      <c r="D2961" s="1"/>
      <c r="E2961" s="2"/>
    </row>
    <row r="2962" spans="1:5" x14ac:dyDescent="0.3">
      <c r="A2962" t="s">
        <v>3027</v>
      </c>
      <c r="D2962" s="1"/>
      <c r="E2962" s="2"/>
    </row>
    <row r="2963" spans="1:5" x14ac:dyDescent="0.3">
      <c r="A2963" t="s">
        <v>3028</v>
      </c>
      <c r="D2963" s="1"/>
      <c r="E2963" s="2"/>
    </row>
    <row r="2964" spans="1:5" x14ac:dyDescent="0.3">
      <c r="A2964" t="s">
        <v>3029</v>
      </c>
      <c r="D2964" s="1"/>
      <c r="E2964" s="2"/>
    </row>
    <row r="2965" spans="1:5" x14ac:dyDescent="0.3">
      <c r="A2965" t="s">
        <v>3030</v>
      </c>
      <c r="D2965" s="1"/>
      <c r="E2965" s="2"/>
    </row>
    <row r="2966" spans="1:5" x14ac:dyDescent="0.3">
      <c r="A2966" t="s">
        <v>3031</v>
      </c>
      <c r="D2966" s="1"/>
      <c r="E2966" s="2"/>
    </row>
    <row r="2967" spans="1:5" x14ac:dyDescent="0.3">
      <c r="A2967" t="s">
        <v>3032</v>
      </c>
      <c r="D2967" s="1"/>
      <c r="E2967" s="2"/>
    </row>
    <row r="2968" spans="1:5" x14ac:dyDescent="0.3">
      <c r="A2968" t="s">
        <v>3033</v>
      </c>
      <c r="D2968" s="1"/>
      <c r="E2968" s="2"/>
    </row>
    <row r="2969" spans="1:5" x14ac:dyDescent="0.3">
      <c r="A2969" t="s">
        <v>3034</v>
      </c>
      <c r="D2969" s="1"/>
      <c r="E2969" s="2"/>
    </row>
    <row r="2970" spans="1:5" x14ac:dyDescent="0.3">
      <c r="A2970" t="s">
        <v>3035</v>
      </c>
      <c r="D2970" s="1"/>
      <c r="E2970" s="2"/>
    </row>
    <row r="2971" spans="1:5" x14ac:dyDescent="0.3">
      <c r="A2971" t="s">
        <v>3036</v>
      </c>
      <c r="D2971" s="1"/>
      <c r="E2971" s="2"/>
    </row>
    <row r="2972" spans="1:5" x14ac:dyDescent="0.3">
      <c r="A2972" t="s">
        <v>3037</v>
      </c>
      <c r="D2972" s="1"/>
      <c r="E2972" s="2"/>
    </row>
    <row r="2973" spans="1:5" x14ac:dyDescent="0.3">
      <c r="A2973" t="s">
        <v>3038</v>
      </c>
      <c r="D2973" s="1"/>
      <c r="E2973" s="2"/>
    </row>
    <row r="2974" spans="1:5" x14ac:dyDescent="0.3">
      <c r="A2974" t="s">
        <v>3039</v>
      </c>
      <c r="D2974" s="1"/>
      <c r="E2974" s="2"/>
    </row>
    <row r="2975" spans="1:5" x14ac:dyDescent="0.3">
      <c r="A2975" t="s">
        <v>3040</v>
      </c>
      <c r="D2975" s="1"/>
      <c r="E2975" s="2"/>
    </row>
    <row r="2976" spans="1:5" x14ac:dyDescent="0.3">
      <c r="A2976" t="s">
        <v>3041</v>
      </c>
      <c r="D2976" s="1"/>
      <c r="E2976" s="2"/>
    </row>
    <row r="2977" spans="1:5" x14ac:dyDescent="0.3">
      <c r="A2977" t="s">
        <v>3042</v>
      </c>
      <c r="D2977" s="1"/>
      <c r="E2977" s="2"/>
    </row>
    <row r="2978" spans="1:5" x14ac:dyDescent="0.3">
      <c r="A2978" t="s">
        <v>3043</v>
      </c>
      <c r="D2978" s="1"/>
      <c r="E2978" s="2"/>
    </row>
    <row r="2979" spans="1:5" x14ac:dyDescent="0.3">
      <c r="A2979" t="s">
        <v>3044</v>
      </c>
      <c r="D2979" s="1"/>
      <c r="E2979" s="2"/>
    </row>
    <row r="2980" spans="1:5" x14ac:dyDescent="0.3">
      <c r="A2980" t="s">
        <v>3045</v>
      </c>
      <c r="D2980" s="1"/>
      <c r="E2980" s="2"/>
    </row>
    <row r="2981" spans="1:5" x14ac:dyDescent="0.3">
      <c r="A2981" t="s">
        <v>3046</v>
      </c>
      <c r="D2981" s="1"/>
      <c r="E2981" s="2"/>
    </row>
    <row r="2982" spans="1:5" x14ac:dyDescent="0.3">
      <c r="A2982" t="s">
        <v>3047</v>
      </c>
      <c r="D2982" s="1"/>
      <c r="E2982" s="2"/>
    </row>
    <row r="2983" spans="1:5" x14ac:dyDescent="0.3">
      <c r="A2983" t="s">
        <v>3048</v>
      </c>
      <c r="D2983" s="1"/>
      <c r="E2983" s="2"/>
    </row>
    <row r="2984" spans="1:5" x14ac:dyDescent="0.3">
      <c r="A2984" t="s">
        <v>3049</v>
      </c>
      <c r="D2984" s="1"/>
      <c r="E2984" s="2"/>
    </row>
    <row r="2985" spans="1:5" x14ac:dyDescent="0.3">
      <c r="A2985" t="s">
        <v>3050</v>
      </c>
      <c r="D2985" s="1"/>
      <c r="E2985" s="2"/>
    </row>
    <row r="2986" spans="1:5" x14ac:dyDescent="0.3">
      <c r="A2986" t="s">
        <v>3051</v>
      </c>
      <c r="D2986" s="1"/>
      <c r="E2986" s="2"/>
    </row>
    <row r="2987" spans="1:5" x14ac:dyDescent="0.3">
      <c r="A2987" t="s">
        <v>3052</v>
      </c>
      <c r="D2987" s="1"/>
      <c r="E2987" s="2"/>
    </row>
    <row r="2988" spans="1:5" x14ac:dyDescent="0.3">
      <c r="A2988" t="s">
        <v>3053</v>
      </c>
      <c r="D2988" s="1"/>
      <c r="E2988" s="2"/>
    </row>
    <row r="2989" spans="1:5" x14ac:dyDescent="0.3">
      <c r="A2989" t="s">
        <v>3054</v>
      </c>
      <c r="D2989" s="1"/>
      <c r="E2989" s="2"/>
    </row>
    <row r="2990" spans="1:5" x14ac:dyDescent="0.3">
      <c r="A2990" t="s">
        <v>3055</v>
      </c>
      <c r="D2990" s="1"/>
      <c r="E2990" s="2"/>
    </row>
    <row r="2991" spans="1:5" x14ac:dyDescent="0.3">
      <c r="A2991" t="s">
        <v>3056</v>
      </c>
      <c r="D2991" s="1"/>
      <c r="E2991" s="2"/>
    </row>
    <row r="2992" spans="1:5" x14ac:dyDescent="0.3">
      <c r="A2992" t="s">
        <v>3057</v>
      </c>
      <c r="D2992" s="1"/>
      <c r="E2992" s="2"/>
    </row>
    <row r="2993" spans="1:5" x14ac:dyDescent="0.3">
      <c r="A2993" t="s">
        <v>3058</v>
      </c>
      <c r="D2993" s="1"/>
      <c r="E2993" s="2"/>
    </row>
    <row r="2994" spans="1:5" x14ac:dyDescent="0.3">
      <c r="A2994" t="s">
        <v>3059</v>
      </c>
      <c r="D2994" s="1"/>
      <c r="E2994" s="2"/>
    </row>
    <row r="2995" spans="1:5" x14ac:dyDescent="0.3">
      <c r="A2995" t="s">
        <v>3060</v>
      </c>
      <c r="D2995" s="1"/>
      <c r="E2995" s="2"/>
    </row>
    <row r="2996" spans="1:5" x14ac:dyDescent="0.3">
      <c r="A2996" t="s">
        <v>3061</v>
      </c>
      <c r="D2996" s="1"/>
      <c r="E2996" s="2"/>
    </row>
    <row r="2997" spans="1:5" x14ac:dyDescent="0.3">
      <c r="A2997" t="s">
        <v>3062</v>
      </c>
      <c r="D2997" s="1"/>
      <c r="E2997" s="2"/>
    </row>
    <row r="2998" spans="1:5" x14ac:dyDescent="0.3">
      <c r="A2998" t="s">
        <v>3063</v>
      </c>
      <c r="D2998" s="1"/>
      <c r="E2998" s="2"/>
    </row>
    <row r="2999" spans="1:5" x14ac:dyDescent="0.3">
      <c r="A2999" t="s">
        <v>3064</v>
      </c>
      <c r="D2999" s="1"/>
      <c r="E2999" s="2"/>
    </row>
    <row r="3000" spans="1:5" x14ac:dyDescent="0.3">
      <c r="A3000" t="s">
        <v>3065</v>
      </c>
      <c r="D3000" s="1"/>
      <c r="E3000" s="2"/>
    </row>
    <row r="3001" spans="1:5" x14ac:dyDescent="0.3">
      <c r="A3001" t="s">
        <v>3066</v>
      </c>
      <c r="D3001" s="1"/>
      <c r="E3001" s="2"/>
    </row>
    <row r="3002" spans="1:5" x14ac:dyDescent="0.3">
      <c r="A3002" t="s">
        <v>3067</v>
      </c>
      <c r="D3002" s="1"/>
      <c r="E3002" s="2"/>
    </row>
    <row r="3003" spans="1:5" x14ac:dyDescent="0.3">
      <c r="A3003" t="s">
        <v>3068</v>
      </c>
      <c r="D3003" s="1"/>
      <c r="E3003" s="2"/>
    </row>
    <row r="3004" spans="1:5" x14ac:dyDescent="0.3">
      <c r="A3004" t="s">
        <v>3069</v>
      </c>
      <c r="D3004" s="1"/>
      <c r="E3004" s="2"/>
    </row>
    <row r="3005" spans="1:5" x14ac:dyDescent="0.3">
      <c r="A3005" t="s">
        <v>3070</v>
      </c>
      <c r="D3005" s="1"/>
      <c r="E3005" s="2"/>
    </row>
    <row r="3006" spans="1:5" x14ac:dyDescent="0.3">
      <c r="A3006" t="s">
        <v>3071</v>
      </c>
      <c r="D3006" s="1"/>
      <c r="E3006" s="2"/>
    </row>
    <row r="3007" spans="1:5" x14ac:dyDescent="0.3">
      <c r="A3007" t="s">
        <v>3072</v>
      </c>
      <c r="D3007" s="1"/>
      <c r="E3007" s="2"/>
    </row>
    <row r="3008" spans="1:5" x14ac:dyDescent="0.3">
      <c r="A3008" t="s">
        <v>3073</v>
      </c>
      <c r="D3008" s="1"/>
      <c r="E3008" s="2"/>
    </row>
    <row r="3009" spans="1:5" x14ac:dyDescent="0.3">
      <c r="A3009" t="s">
        <v>3074</v>
      </c>
      <c r="D3009" s="1"/>
      <c r="E3009" s="2"/>
    </row>
    <row r="3010" spans="1:5" x14ac:dyDescent="0.3">
      <c r="A3010" t="s">
        <v>3075</v>
      </c>
      <c r="D3010" s="1"/>
      <c r="E3010" s="2"/>
    </row>
    <row r="3011" spans="1:5" x14ac:dyDescent="0.3">
      <c r="A3011" t="s">
        <v>3076</v>
      </c>
      <c r="D3011" s="1"/>
      <c r="E3011" s="2"/>
    </row>
    <row r="3012" spans="1:5" x14ac:dyDescent="0.3">
      <c r="A3012" t="s">
        <v>3077</v>
      </c>
      <c r="D3012" s="1"/>
      <c r="E3012" s="2"/>
    </row>
    <row r="3013" spans="1:5" x14ac:dyDescent="0.3">
      <c r="A3013" t="s">
        <v>3078</v>
      </c>
      <c r="D3013" s="1"/>
      <c r="E3013" s="2"/>
    </row>
    <row r="3014" spans="1:5" x14ac:dyDescent="0.3">
      <c r="A3014" t="s">
        <v>3079</v>
      </c>
      <c r="D3014" s="1"/>
      <c r="E3014" s="2"/>
    </row>
    <row r="3015" spans="1:5" x14ac:dyDescent="0.3">
      <c r="A3015" t="s">
        <v>3080</v>
      </c>
      <c r="D3015" s="1"/>
      <c r="E3015" s="2"/>
    </row>
    <row r="3016" spans="1:5" x14ac:dyDescent="0.3">
      <c r="A3016" t="s">
        <v>3081</v>
      </c>
      <c r="D3016" s="1"/>
      <c r="E3016" s="2"/>
    </row>
    <row r="3017" spans="1:5" x14ac:dyDescent="0.3">
      <c r="A3017" t="s">
        <v>3082</v>
      </c>
      <c r="D3017" s="1"/>
      <c r="E3017" s="2"/>
    </row>
    <row r="3018" spans="1:5" x14ac:dyDescent="0.3">
      <c r="A3018" t="s">
        <v>3083</v>
      </c>
      <c r="D3018" s="1"/>
      <c r="E3018" s="2"/>
    </row>
    <row r="3019" spans="1:5" x14ac:dyDescent="0.3">
      <c r="A3019" t="s">
        <v>3084</v>
      </c>
      <c r="D3019" s="1"/>
      <c r="E3019" s="2"/>
    </row>
    <row r="3020" spans="1:5" x14ac:dyDescent="0.3">
      <c r="A3020" t="s">
        <v>3085</v>
      </c>
      <c r="D3020" s="1"/>
      <c r="E3020" s="2"/>
    </row>
    <row r="3021" spans="1:5" x14ac:dyDescent="0.3">
      <c r="A3021" t="s">
        <v>3086</v>
      </c>
      <c r="D3021" s="1"/>
      <c r="E3021" s="2"/>
    </row>
    <row r="3022" spans="1:5" x14ac:dyDescent="0.3">
      <c r="A3022" t="s">
        <v>3087</v>
      </c>
      <c r="D3022" s="1"/>
      <c r="E3022" s="2"/>
    </row>
    <row r="3023" spans="1:5" x14ac:dyDescent="0.3">
      <c r="A3023" t="s">
        <v>3088</v>
      </c>
      <c r="D3023" s="1"/>
      <c r="E3023" s="2"/>
    </row>
    <row r="3024" spans="1:5" x14ac:dyDescent="0.3">
      <c r="A3024" t="s">
        <v>3089</v>
      </c>
      <c r="D3024" s="1"/>
      <c r="E3024" s="2"/>
    </row>
    <row r="3025" spans="1:5" x14ac:dyDescent="0.3">
      <c r="A3025" t="s">
        <v>3090</v>
      </c>
      <c r="D3025" s="1"/>
      <c r="E3025" s="2"/>
    </row>
    <row r="3026" spans="1:5" x14ac:dyDescent="0.3">
      <c r="A3026" t="s">
        <v>3091</v>
      </c>
      <c r="D3026" s="1"/>
      <c r="E3026" s="2"/>
    </row>
    <row r="3027" spans="1:5" x14ac:dyDescent="0.3">
      <c r="A3027" t="s">
        <v>3092</v>
      </c>
      <c r="D3027" s="1"/>
      <c r="E3027" s="2"/>
    </row>
    <row r="3028" spans="1:5" x14ac:dyDescent="0.3">
      <c r="A3028" t="s">
        <v>3093</v>
      </c>
      <c r="D3028" s="1"/>
      <c r="E3028" s="2"/>
    </row>
    <row r="3029" spans="1:5" x14ac:dyDescent="0.3">
      <c r="A3029" t="s">
        <v>3094</v>
      </c>
      <c r="D3029" s="1"/>
      <c r="E3029" s="2"/>
    </row>
    <row r="3030" spans="1:5" x14ac:dyDescent="0.3">
      <c r="A3030" t="s">
        <v>3095</v>
      </c>
      <c r="D3030" s="1"/>
      <c r="E3030" s="2"/>
    </row>
    <row r="3031" spans="1:5" x14ac:dyDescent="0.3">
      <c r="A3031" t="s">
        <v>3096</v>
      </c>
      <c r="D3031" s="1"/>
      <c r="E3031" s="2"/>
    </row>
    <row r="3032" spans="1:5" x14ac:dyDescent="0.3">
      <c r="A3032" t="s">
        <v>3097</v>
      </c>
      <c r="D3032" s="1"/>
      <c r="E3032" s="2"/>
    </row>
    <row r="3033" spans="1:5" x14ac:dyDescent="0.3">
      <c r="A3033" t="s">
        <v>3098</v>
      </c>
      <c r="D3033" s="1"/>
      <c r="E3033" s="2"/>
    </row>
    <row r="3034" spans="1:5" x14ac:dyDescent="0.3">
      <c r="A3034" t="s">
        <v>3099</v>
      </c>
      <c r="D3034" s="1"/>
      <c r="E3034" s="2"/>
    </row>
    <row r="3035" spans="1:5" x14ac:dyDescent="0.3">
      <c r="A3035" t="s">
        <v>3100</v>
      </c>
      <c r="D3035" s="1"/>
      <c r="E3035" s="2"/>
    </row>
    <row r="3036" spans="1:5" x14ac:dyDescent="0.3">
      <c r="A3036" t="s">
        <v>3101</v>
      </c>
      <c r="D3036" s="1"/>
      <c r="E3036" s="2"/>
    </row>
    <row r="3037" spans="1:5" x14ac:dyDescent="0.3">
      <c r="A3037" t="s">
        <v>3102</v>
      </c>
      <c r="D3037" s="1"/>
      <c r="E3037" s="2"/>
    </row>
    <row r="3038" spans="1:5" x14ac:dyDescent="0.3">
      <c r="A3038" t="s">
        <v>3103</v>
      </c>
      <c r="D3038" s="1"/>
      <c r="E3038" s="2"/>
    </row>
    <row r="3039" spans="1:5" x14ac:dyDescent="0.3">
      <c r="A3039" t="s">
        <v>3104</v>
      </c>
      <c r="D3039" s="1"/>
      <c r="E3039" s="2"/>
    </row>
    <row r="3040" spans="1:5" x14ac:dyDescent="0.3">
      <c r="A3040" t="s">
        <v>3105</v>
      </c>
      <c r="D3040" s="1"/>
      <c r="E3040" s="2"/>
    </row>
    <row r="3041" spans="1:5" x14ac:dyDescent="0.3">
      <c r="A3041" t="s">
        <v>3106</v>
      </c>
      <c r="D3041" s="1"/>
      <c r="E3041" s="2"/>
    </row>
    <row r="3042" spans="1:5" x14ac:dyDescent="0.3">
      <c r="A3042" t="s">
        <v>3107</v>
      </c>
      <c r="D3042" s="1"/>
      <c r="E3042" s="2"/>
    </row>
    <row r="3043" spans="1:5" x14ac:dyDescent="0.3">
      <c r="A3043" t="s">
        <v>3108</v>
      </c>
      <c r="D3043" s="1"/>
      <c r="E3043" s="2"/>
    </row>
    <row r="3044" spans="1:5" x14ac:dyDescent="0.3">
      <c r="A3044" t="s">
        <v>3109</v>
      </c>
      <c r="D3044" s="1"/>
      <c r="E3044" s="2"/>
    </row>
    <row r="3045" spans="1:5" x14ac:dyDescent="0.3">
      <c r="A3045" t="s">
        <v>3110</v>
      </c>
      <c r="D3045" s="1"/>
      <c r="E3045" s="2"/>
    </row>
    <row r="3046" spans="1:5" x14ac:dyDescent="0.3">
      <c r="A3046" t="s">
        <v>3111</v>
      </c>
      <c r="D3046" s="1"/>
      <c r="E3046" s="2"/>
    </row>
    <row r="3047" spans="1:5" x14ac:dyDescent="0.3">
      <c r="A3047" t="s">
        <v>3112</v>
      </c>
      <c r="D3047" s="1"/>
      <c r="E3047" s="2"/>
    </row>
    <row r="3048" spans="1:5" x14ac:dyDescent="0.3">
      <c r="A3048" t="s">
        <v>3113</v>
      </c>
      <c r="D3048" s="1"/>
      <c r="E3048" s="2"/>
    </row>
    <row r="3049" spans="1:5" x14ac:dyDescent="0.3">
      <c r="A3049" t="s">
        <v>3114</v>
      </c>
      <c r="D3049" s="1"/>
      <c r="E3049" s="2"/>
    </row>
    <row r="3050" spans="1:5" x14ac:dyDescent="0.3">
      <c r="A3050" t="s">
        <v>3115</v>
      </c>
      <c r="D3050" s="1"/>
      <c r="E3050" s="2"/>
    </row>
    <row r="3051" spans="1:5" x14ac:dyDescent="0.3">
      <c r="A3051" t="s">
        <v>3116</v>
      </c>
      <c r="D3051" s="1"/>
      <c r="E3051" s="2"/>
    </row>
    <row r="3052" spans="1:5" x14ac:dyDescent="0.3">
      <c r="A3052" t="s">
        <v>3117</v>
      </c>
      <c r="D3052" s="1"/>
      <c r="E3052" s="2"/>
    </row>
    <row r="3053" spans="1:5" x14ac:dyDescent="0.3">
      <c r="A3053" t="s">
        <v>3118</v>
      </c>
      <c r="D3053" s="1"/>
      <c r="E3053" s="2"/>
    </row>
    <row r="3054" spans="1:5" x14ac:dyDescent="0.3">
      <c r="A3054" t="s">
        <v>3119</v>
      </c>
      <c r="D3054" s="1"/>
      <c r="E3054" s="2"/>
    </row>
    <row r="3055" spans="1:5" x14ac:dyDescent="0.3">
      <c r="A3055" t="s">
        <v>3120</v>
      </c>
      <c r="D3055" s="1"/>
      <c r="E3055" s="2"/>
    </row>
    <row r="3056" spans="1:5" x14ac:dyDescent="0.3">
      <c r="A3056" t="s">
        <v>3121</v>
      </c>
      <c r="D3056" s="1"/>
      <c r="E3056" s="2"/>
    </row>
    <row r="3057" spans="1:5" x14ac:dyDescent="0.3">
      <c r="A3057" t="s">
        <v>3122</v>
      </c>
      <c r="D3057" s="1"/>
      <c r="E3057" s="2"/>
    </row>
    <row r="3058" spans="1:5" x14ac:dyDescent="0.3">
      <c r="A3058" t="s">
        <v>3123</v>
      </c>
      <c r="D3058" s="1"/>
      <c r="E3058" s="2"/>
    </row>
    <row r="3059" spans="1:5" x14ac:dyDescent="0.3">
      <c r="A3059" t="s">
        <v>3124</v>
      </c>
      <c r="D3059" s="1"/>
      <c r="E3059" s="2"/>
    </row>
    <row r="3060" spans="1:5" x14ac:dyDescent="0.3">
      <c r="A3060" t="s">
        <v>3125</v>
      </c>
      <c r="D3060" s="1"/>
      <c r="E3060" s="2"/>
    </row>
    <row r="3061" spans="1:5" x14ac:dyDescent="0.3">
      <c r="A3061" t="s">
        <v>3126</v>
      </c>
      <c r="D3061" s="1"/>
      <c r="E3061" s="2"/>
    </row>
    <row r="3062" spans="1:5" x14ac:dyDescent="0.3">
      <c r="A3062" t="s">
        <v>3127</v>
      </c>
      <c r="D3062" s="1"/>
      <c r="E3062" s="2"/>
    </row>
    <row r="3063" spans="1:5" x14ac:dyDescent="0.3">
      <c r="A3063" t="s">
        <v>3128</v>
      </c>
      <c r="D3063" s="1"/>
      <c r="E3063" s="2"/>
    </row>
    <row r="3064" spans="1:5" x14ac:dyDescent="0.3">
      <c r="A3064" t="s">
        <v>3129</v>
      </c>
      <c r="D3064" s="1"/>
      <c r="E3064" s="2"/>
    </row>
    <row r="3065" spans="1:5" x14ac:dyDescent="0.3">
      <c r="A3065" t="s">
        <v>3130</v>
      </c>
      <c r="D3065" s="1"/>
      <c r="E3065" s="2"/>
    </row>
    <row r="3066" spans="1:5" x14ac:dyDescent="0.3">
      <c r="A3066" t="s">
        <v>3131</v>
      </c>
      <c r="D3066" s="1"/>
      <c r="E3066" s="2"/>
    </row>
    <row r="3067" spans="1:5" x14ac:dyDescent="0.3">
      <c r="A3067" t="s">
        <v>3132</v>
      </c>
      <c r="D3067" s="1"/>
      <c r="E3067" s="2"/>
    </row>
    <row r="3068" spans="1:5" x14ac:dyDescent="0.3">
      <c r="A3068" t="s">
        <v>3133</v>
      </c>
      <c r="D3068" s="1"/>
      <c r="E3068" s="2"/>
    </row>
    <row r="3069" spans="1:5" x14ac:dyDescent="0.3">
      <c r="A3069" t="s">
        <v>3134</v>
      </c>
      <c r="D3069" s="1"/>
      <c r="E3069" s="2"/>
    </row>
    <row r="3070" spans="1:5" x14ac:dyDescent="0.3">
      <c r="A3070" t="s">
        <v>3135</v>
      </c>
      <c r="D3070" s="1"/>
      <c r="E3070" s="2"/>
    </row>
    <row r="3071" spans="1:5" x14ac:dyDescent="0.3">
      <c r="A3071" t="s">
        <v>3136</v>
      </c>
      <c r="D3071" s="1"/>
      <c r="E3071" s="2"/>
    </row>
    <row r="3072" spans="1:5" x14ac:dyDescent="0.3">
      <c r="A3072" t="s">
        <v>3137</v>
      </c>
      <c r="D3072" s="1"/>
      <c r="E3072" s="2"/>
    </row>
    <row r="3073" spans="1:5" x14ac:dyDescent="0.3">
      <c r="A3073" t="s">
        <v>3138</v>
      </c>
      <c r="D3073" s="1"/>
      <c r="E3073" s="2"/>
    </row>
    <row r="3074" spans="1:5" x14ac:dyDescent="0.3">
      <c r="A3074" t="s">
        <v>3139</v>
      </c>
      <c r="D3074" s="1"/>
      <c r="E3074" s="2"/>
    </row>
    <row r="3075" spans="1:5" x14ac:dyDescent="0.3">
      <c r="A3075" t="s">
        <v>3140</v>
      </c>
      <c r="D3075" s="1"/>
      <c r="E3075" s="2"/>
    </row>
    <row r="3076" spans="1:5" x14ac:dyDescent="0.3">
      <c r="A3076" t="s">
        <v>3141</v>
      </c>
      <c r="D3076" s="1"/>
      <c r="E3076" s="2"/>
    </row>
    <row r="3077" spans="1:5" x14ac:dyDescent="0.3">
      <c r="A3077" t="s">
        <v>3142</v>
      </c>
      <c r="D3077" s="1"/>
      <c r="E3077" s="2"/>
    </row>
    <row r="3078" spans="1:5" x14ac:dyDescent="0.3">
      <c r="A3078" t="s">
        <v>3143</v>
      </c>
      <c r="D3078" s="1"/>
      <c r="E3078" s="2"/>
    </row>
    <row r="3079" spans="1:5" x14ac:dyDescent="0.3">
      <c r="A3079" t="s">
        <v>3144</v>
      </c>
      <c r="D3079" s="1"/>
      <c r="E3079" s="2"/>
    </row>
    <row r="3080" spans="1:5" x14ac:dyDescent="0.3">
      <c r="A3080" t="s">
        <v>3145</v>
      </c>
      <c r="D3080" s="1"/>
      <c r="E3080" s="2"/>
    </row>
    <row r="3081" spans="1:5" x14ac:dyDescent="0.3">
      <c r="A3081" t="s">
        <v>3146</v>
      </c>
      <c r="D3081" s="1"/>
      <c r="E3081" s="2"/>
    </row>
    <row r="3082" spans="1:5" x14ac:dyDescent="0.3">
      <c r="A3082" t="s">
        <v>3147</v>
      </c>
      <c r="D3082" s="1"/>
      <c r="E3082" s="2"/>
    </row>
    <row r="3083" spans="1:5" x14ac:dyDescent="0.3">
      <c r="A3083" t="s">
        <v>3148</v>
      </c>
      <c r="D3083" s="1"/>
      <c r="E3083" s="2"/>
    </row>
    <row r="3084" spans="1:5" x14ac:dyDescent="0.3">
      <c r="A3084" t="s">
        <v>3149</v>
      </c>
      <c r="D3084" s="1"/>
      <c r="E3084" s="2"/>
    </row>
    <row r="3085" spans="1:5" x14ac:dyDescent="0.3">
      <c r="A3085" t="s">
        <v>3150</v>
      </c>
      <c r="D3085" s="1"/>
      <c r="E3085" s="2"/>
    </row>
    <row r="3086" spans="1:5" x14ac:dyDescent="0.3">
      <c r="A3086" t="s">
        <v>3151</v>
      </c>
      <c r="D3086" s="1"/>
      <c r="E3086" s="2"/>
    </row>
    <row r="3087" spans="1:5" x14ac:dyDescent="0.3">
      <c r="A3087" t="s">
        <v>3152</v>
      </c>
      <c r="D3087" s="1"/>
      <c r="E3087" s="2"/>
    </row>
    <row r="3088" spans="1:5" x14ac:dyDescent="0.3">
      <c r="A3088" t="s">
        <v>3153</v>
      </c>
      <c r="D3088" s="1"/>
      <c r="E3088" s="2"/>
    </row>
    <row r="3089" spans="1:5" x14ac:dyDescent="0.3">
      <c r="A3089" t="s">
        <v>3154</v>
      </c>
      <c r="D3089" s="1"/>
      <c r="E3089" s="2"/>
    </row>
    <row r="3090" spans="1:5" x14ac:dyDescent="0.3">
      <c r="A3090" t="s">
        <v>3155</v>
      </c>
      <c r="D3090" s="1"/>
      <c r="E3090" s="2"/>
    </row>
    <row r="3091" spans="1:5" x14ac:dyDescent="0.3">
      <c r="A3091" t="s">
        <v>3156</v>
      </c>
      <c r="D3091" s="1"/>
      <c r="E3091" s="2"/>
    </row>
    <row r="3092" spans="1:5" x14ac:dyDescent="0.3">
      <c r="A3092" t="s">
        <v>3157</v>
      </c>
      <c r="D3092" s="1"/>
      <c r="E3092" s="2"/>
    </row>
    <row r="3093" spans="1:5" x14ac:dyDescent="0.3">
      <c r="A3093" t="s">
        <v>3158</v>
      </c>
      <c r="D3093" s="1"/>
      <c r="E3093" s="2"/>
    </row>
    <row r="3094" spans="1:5" x14ac:dyDescent="0.3">
      <c r="A3094" t="s">
        <v>3159</v>
      </c>
      <c r="D3094" s="1"/>
      <c r="E3094" s="2"/>
    </row>
    <row r="3095" spans="1:5" x14ac:dyDescent="0.3">
      <c r="A3095" t="s">
        <v>3160</v>
      </c>
      <c r="D3095" s="1"/>
      <c r="E3095" s="2"/>
    </row>
    <row r="3096" spans="1:5" x14ac:dyDescent="0.3">
      <c r="A3096" t="s">
        <v>3161</v>
      </c>
      <c r="D3096" s="1"/>
      <c r="E3096" s="2"/>
    </row>
    <row r="3097" spans="1:5" x14ac:dyDescent="0.3">
      <c r="A3097" t="s">
        <v>3162</v>
      </c>
      <c r="D3097" s="1"/>
      <c r="E3097" s="2"/>
    </row>
    <row r="3098" spans="1:5" x14ac:dyDescent="0.3">
      <c r="A3098" t="s">
        <v>3163</v>
      </c>
      <c r="D3098" s="1"/>
      <c r="E3098" s="2"/>
    </row>
    <row r="3099" spans="1:5" x14ac:dyDescent="0.3">
      <c r="A3099" t="s">
        <v>3164</v>
      </c>
      <c r="D3099" s="1"/>
      <c r="E3099" s="2"/>
    </row>
    <row r="3100" spans="1:5" x14ac:dyDescent="0.3">
      <c r="A3100" t="s">
        <v>3165</v>
      </c>
      <c r="D3100" s="1"/>
      <c r="E3100" s="2"/>
    </row>
    <row r="3101" spans="1:5" x14ac:dyDescent="0.3">
      <c r="A3101" t="s">
        <v>3166</v>
      </c>
      <c r="D3101" s="1"/>
      <c r="E3101" s="2"/>
    </row>
    <row r="3102" spans="1:5" x14ac:dyDescent="0.3">
      <c r="A3102" t="s">
        <v>3167</v>
      </c>
      <c r="D3102" s="1"/>
      <c r="E3102" s="2"/>
    </row>
    <row r="3103" spans="1:5" x14ac:dyDescent="0.3">
      <c r="A3103" t="s">
        <v>3168</v>
      </c>
      <c r="D3103" s="1"/>
      <c r="E3103" s="2"/>
    </row>
    <row r="3104" spans="1:5" x14ac:dyDescent="0.3">
      <c r="A3104" t="s">
        <v>3169</v>
      </c>
      <c r="D3104" s="1"/>
      <c r="E3104" s="2"/>
    </row>
    <row r="3105" spans="1:5" x14ac:dyDescent="0.3">
      <c r="A3105" t="s">
        <v>3170</v>
      </c>
      <c r="D3105" s="1"/>
      <c r="E3105" s="2"/>
    </row>
    <row r="3106" spans="1:5" x14ac:dyDescent="0.3">
      <c r="A3106" t="s">
        <v>3171</v>
      </c>
      <c r="D3106" s="1"/>
      <c r="E3106" s="2"/>
    </row>
    <row r="3107" spans="1:5" x14ac:dyDescent="0.3">
      <c r="A3107" t="s">
        <v>3172</v>
      </c>
      <c r="D3107" s="1"/>
      <c r="E3107" s="2"/>
    </row>
    <row r="3108" spans="1:5" x14ac:dyDescent="0.3">
      <c r="A3108" t="s">
        <v>3173</v>
      </c>
      <c r="D3108" s="1"/>
      <c r="E3108" s="2"/>
    </row>
    <row r="3109" spans="1:5" x14ac:dyDescent="0.3">
      <c r="A3109" t="s">
        <v>3174</v>
      </c>
      <c r="D3109" s="1"/>
      <c r="E3109" s="2"/>
    </row>
    <row r="3110" spans="1:5" x14ac:dyDescent="0.3">
      <c r="A3110" t="s">
        <v>3175</v>
      </c>
      <c r="D3110" s="1"/>
      <c r="E3110" s="2"/>
    </row>
    <row r="3111" spans="1:5" x14ac:dyDescent="0.3">
      <c r="A3111" t="s">
        <v>3176</v>
      </c>
      <c r="D3111" s="1"/>
      <c r="E3111" s="2"/>
    </row>
    <row r="3112" spans="1:5" x14ac:dyDescent="0.3">
      <c r="A3112" t="s">
        <v>3177</v>
      </c>
      <c r="D3112" s="1"/>
      <c r="E3112" s="2"/>
    </row>
    <row r="3113" spans="1:5" x14ac:dyDescent="0.3">
      <c r="A3113" t="s">
        <v>3178</v>
      </c>
      <c r="D3113" s="1"/>
      <c r="E3113" s="2"/>
    </row>
    <row r="3114" spans="1:5" x14ac:dyDescent="0.3">
      <c r="A3114" t="s">
        <v>3179</v>
      </c>
      <c r="D3114" s="1"/>
      <c r="E3114" s="2"/>
    </row>
    <row r="3115" spans="1:5" x14ac:dyDescent="0.3">
      <c r="A3115" t="s">
        <v>3180</v>
      </c>
      <c r="D3115" s="1"/>
      <c r="E3115" s="2"/>
    </row>
    <row r="3116" spans="1:5" x14ac:dyDescent="0.3">
      <c r="A3116" t="s">
        <v>3181</v>
      </c>
      <c r="D3116" s="1"/>
      <c r="E3116" s="2"/>
    </row>
    <row r="3117" spans="1:5" x14ac:dyDescent="0.3">
      <c r="A3117" t="s">
        <v>3182</v>
      </c>
      <c r="D3117" s="1"/>
      <c r="E3117" s="2"/>
    </row>
    <row r="3118" spans="1:5" x14ac:dyDescent="0.3">
      <c r="A3118" t="s">
        <v>3183</v>
      </c>
      <c r="D3118" s="1"/>
      <c r="E3118" s="2"/>
    </row>
    <row r="3119" spans="1:5" x14ac:dyDescent="0.3">
      <c r="A3119" t="s">
        <v>3184</v>
      </c>
      <c r="D3119" s="1"/>
      <c r="E3119" s="2"/>
    </row>
    <row r="3120" spans="1:5" x14ac:dyDescent="0.3">
      <c r="A3120" t="s">
        <v>3185</v>
      </c>
      <c r="D3120" s="1"/>
      <c r="E3120" s="2"/>
    </row>
    <row r="3121" spans="1:5" x14ac:dyDescent="0.3">
      <c r="A3121" t="s">
        <v>3186</v>
      </c>
      <c r="D3121" s="1"/>
      <c r="E3121" s="2"/>
    </row>
    <row r="3122" spans="1:5" x14ac:dyDescent="0.3">
      <c r="A3122" t="s">
        <v>3187</v>
      </c>
      <c r="D3122" s="1"/>
      <c r="E3122" s="2"/>
    </row>
    <row r="3123" spans="1:5" x14ac:dyDescent="0.3">
      <c r="A3123" t="s">
        <v>3188</v>
      </c>
      <c r="D3123" s="1"/>
      <c r="E3123" s="2"/>
    </row>
    <row r="3124" spans="1:5" x14ac:dyDescent="0.3">
      <c r="A3124" t="s">
        <v>3189</v>
      </c>
      <c r="D3124" s="1"/>
      <c r="E3124" s="2"/>
    </row>
    <row r="3125" spans="1:5" x14ac:dyDescent="0.3">
      <c r="A3125" t="s">
        <v>3190</v>
      </c>
      <c r="D3125" s="1"/>
      <c r="E3125" s="2"/>
    </row>
    <row r="3126" spans="1:5" x14ac:dyDescent="0.3">
      <c r="A3126" t="s">
        <v>3191</v>
      </c>
      <c r="D3126" s="1"/>
      <c r="E3126" s="2"/>
    </row>
    <row r="3127" spans="1:5" x14ac:dyDescent="0.3">
      <c r="A3127" t="s">
        <v>3192</v>
      </c>
      <c r="D3127" s="1"/>
      <c r="E3127" s="2"/>
    </row>
    <row r="3128" spans="1:5" x14ac:dyDescent="0.3">
      <c r="A3128" t="s">
        <v>3193</v>
      </c>
      <c r="D3128" s="1"/>
      <c r="E3128" s="2"/>
    </row>
    <row r="3129" spans="1:5" x14ac:dyDescent="0.3">
      <c r="A3129" t="s">
        <v>3194</v>
      </c>
      <c r="D3129" s="1"/>
      <c r="E3129" s="2"/>
    </row>
    <row r="3130" spans="1:5" x14ac:dyDescent="0.3">
      <c r="A3130" t="s">
        <v>3195</v>
      </c>
      <c r="D3130" s="1"/>
      <c r="E3130" s="2"/>
    </row>
    <row r="3131" spans="1:5" x14ac:dyDescent="0.3">
      <c r="A3131" t="s">
        <v>3196</v>
      </c>
      <c r="D3131" s="1"/>
      <c r="E3131" s="2"/>
    </row>
    <row r="3132" spans="1:5" x14ac:dyDescent="0.3">
      <c r="A3132" t="s">
        <v>3197</v>
      </c>
      <c r="D3132" s="1"/>
      <c r="E3132" s="2"/>
    </row>
    <row r="3133" spans="1:5" x14ac:dyDescent="0.3">
      <c r="A3133" t="s">
        <v>3198</v>
      </c>
      <c r="D3133" s="1"/>
      <c r="E3133" s="2"/>
    </row>
    <row r="3134" spans="1:5" x14ac:dyDescent="0.3">
      <c r="A3134" t="s">
        <v>3199</v>
      </c>
      <c r="D3134" s="1"/>
      <c r="E3134" s="2"/>
    </row>
    <row r="3135" spans="1:5" x14ac:dyDescent="0.3">
      <c r="A3135" t="s">
        <v>3200</v>
      </c>
      <c r="D3135" s="1"/>
      <c r="E3135" s="2"/>
    </row>
    <row r="3136" spans="1:5" x14ac:dyDescent="0.3">
      <c r="A3136" t="s">
        <v>3201</v>
      </c>
      <c r="D3136" s="1"/>
      <c r="E3136" s="2"/>
    </row>
    <row r="3137" spans="1:5" x14ac:dyDescent="0.3">
      <c r="A3137" t="s">
        <v>3202</v>
      </c>
      <c r="D3137" s="1"/>
      <c r="E3137" s="2"/>
    </row>
    <row r="3138" spans="1:5" x14ac:dyDescent="0.3">
      <c r="A3138" t="s">
        <v>3203</v>
      </c>
      <c r="D3138" s="1"/>
      <c r="E3138" s="2"/>
    </row>
    <row r="3139" spans="1:5" x14ac:dyDescent="0.3">
      <c r="A3139" t="s">
        <v>3204</v>
      </c>
      <c r="D3139" s="1"/>
      <c r="E3139" s="2"/>
    </row>
    <row r="3140" spans="1:5" x14ac:dyDescent="0.3">
      <c r="A3140" t="s">
        <v>3205</v>
      </c>
      <c r="D3140" s="1"/>
      <c r="E3140" s="2"/>
    </row>
    <row r="3141" spans="1:5" x14ac:dyDescent="0.3">
      <c r="A3141" t="s">
        <v>3206</v>
      </c>
      <c r="D3141" s="1"/>
      <c r="E3141" s="2"/>
    </row>
    <row r="3142" spans="1:5" x14ac:dyDescent="0.3">
      <c r="A3142" t="s">
        <v>3207</v>
      </c>
      <c r="D3142" s="1"/>
      <c r="E3142" s="2"/>
    </row>
    <row r="3143" spans="1:5" x14ac:dyDescent="0.3">
      <c r="A3143" t="s">
        <v>3208</v>
      </c>
      <c r="D3143" s="1"/>
      <c r="E3143" s="2"/>
    </row>
    <row r="3144" spans="1:5" x14ac:dyDescent="0.3">
      <c r="A3144" t="s">
        <v>3209</v>
      </c>
      <c r="D3144" s="1"/>
      <c r="E3144" s="2"/>
    </row>
    <row r="3145" spans="1:5" x14ac:dyDescent="0.3">
      <c r="A3145" t="s">
        <v>3210</v>
      </c>
      <c r="D3145" s="1"/>
      <c r="E3145" s="2"/>
    </row>
    <row r="3146" spans="1:5" x14ac:dyDescent="0.3">
      <c r="A3146" t="s">
        <v>3211</v>
      </c>
      <c r="D3146" s="1"/>
      <c r="E3146" s="2"/>
    </row>
    <row r="3147" spans="1:5" x14ac:dyDescent="0.3">
      <c r="A3147" t="s">
        <v>3212</v>
      </c>
      <c r="D3147" s="1"/>
      <c r="E3147" s="2"/>
    </row>
    <row r="3148" spans="1:5" x14ac:dyDescent="0.3">
      <c r="A3148" t="s">
        <v>3213</v>
      </c>
      <c r="D3148" s="1"/>
      <c r="E3148" s="2"/>
    </row>
    <row r="3149" spans="1:5" x14ac:dyDescent="0.3">
      <c r="A3149" t="s">
        <v>3214</v>
      </c>
      <c r="D3149" s="1"/>
      <c r="E3149" s="2"/>
    </row>
    <row r="3150" spans="1:5" x14ac:dyDescent="0.3">
      <c r="A3150" t="s">
        <v>3215</v>
      </c>
      <c r="D3150" s="1"/>
      <c r="E3150" s="2"/>
    </row>
    <row r="3151" spans="1:5" x14ac:dyDescent="0.3">
      <c r="A3151" t="s">
        <v>3216</v>
      </c>
      <c r="D3151" s="1"/>
      <c r="E3151" s="2"/>
    </row>
    <row r="3152" spans="1:5" x14ac:dyDescent="0.3">
      <c r="A3152" t="s">
        <v>3217</v>
      </c>
      <c r="D3152" s="1"/>
      <c r="E3152" s="2"/>
    </row>
    <row r="3153" spans="1:5" x14ac:dyDescent="0.3">
      <c r="A3153" t="s">
        <v>3218</v>
      </c>
      <c r="D3153" s="1"/>
      <c r="E3153" s="2"/>
    </row>
    <row r="3154" spans="1:5" x14ac:dyDescent="0.3">
      <c r="A3154" t="s">
        <v>3219</v>
      </c>
      <c r="D3154" s="1"/>
      <c r="E3154" s="2"/>
    </row>
    <row r="3155" spans="1:5" x14ac:dyDescent="0.3">
      <c r="A3155" t="s">
        <v>3220</v>
      </c>
      <c r="D3155" s="1"/>
      <c r="E3155" s="2"/>
    </row>
    <row r="3156" spans="1:5" x14ac:dyDescent="0.3">
      <c r="A3156" t="s">
        <v>3221</v>
      </c>
      <c r="D3156" s="1"/>
      <c r="E3156" s="2"/>
    </row>
    <row r="3157" spans="1:5" x14ac:dyDescent="0.3">
      <c r="A3157" t="s">
        <v>3222</v>
      </c>
      <c r="D3157" s="1"/>
      <c r="E3157" s="2"/>
    </row>
    <row r="3158" spans="1:5" x14ac:dyDescent="0.3">
      <c r="A3158" t="s">
        <v>3223</v>
      </c>
      <c r="D3158" s="1"/>
      <c r="E3158" s="2"/>
    </row>
    <row r="3159" spans="1:5" x14ac:dyDescent="0.3">
      <c r="A3159" t="s">
        <v>3224</v>
      </c>
      <c r="D3159" s="1"/>
      <c r="E3159" s="2"/>
    </row>
    <row r="3160" spans="1:5" x14ac:dyDescent="0.3">
      <c r="A3160" t="s">
        <v>3225</v>
      </c>
      <c r="D3160" s="1"/>
      <c r="E3160" s="2"/>
    </row>
    <row r="3161" spans="1:5" x14ac:dyDescent="0.3">
      <c r="A3161" t="s">
        <v>3226</v>
      </c>
      <c r="D3161" s="1"/>
      <c r="E3161" s="2"/>
    </row>
    <row r="3162" spans="1:5" x14ac:dyDescent="0.3">
      <c r="A3162" t="s">
        <v>3227</v>
      </c>
      <c r="D3162" s="1"/>
      <c r="E3162" s="2"/>
    </row>
    <row r="3163" spans="1:5" x14ac:dyDescent="0.3">
      <c r="A3163" t="s">
        <v>3228</v>
      </c>
      <c r="D3163" s="1"/>
      <c r="E3163" s="2"/>
    </row>
    <row r="3164" spans="1:5" x14ac:dyDescent="0.3">
      <c r="A3164" t="s">
        <v>3229</v>
      </c>
      <c r="D3164" s="1"/>
      <c r="E3164" s="2"/>
    </row>
    <row r="3165" spans="1:5" x14ac:dyDescent="0.3">
      <c r="A3165" t="s">
        <v>3230</v>
      </c>
      <c r="D3165" s="1"/>
      <c r="E3165" s="2"/>
    </row>
    <row r="3166" spans="1:5" x14ac:dyDescent="0.3">
      <c r="A3166" t="s">
        <v>3231</v>
      </c>
      <c r="D3166" s="1"/>
      <c r="E3166" s="2"/>
    </row>
    <row r="3167" spans="1:5" x14ac:dyDescent="0.3">
      <c r="A3167" t="s">
        <v>3232</v>
      </c>
      <c r="D3167" s="1"/>
      <c r="E3167" s="2"/>
    </row>
    <row r="3168" spans="1:5" x14ac:dyDescent="0.3">
      <c r="A3168" t="s">
        <v>3233</v>
      </c>
      <c r="D3168" s="1"/>
      <c r="E3168" s="2"/>
    </row>
    <row r="3169" spans="1:5" x14ac:dyDescent="0.3">
      <c r="A3169" t="s">
        <v>3234</v>
      </c>
      <c r="D3169" s="1"/>
      <c r="E3169" s="2"/>
    </row>
    <row r="3170" spans="1:5" x14ac:dyDescent="0.3">
      <c r="A3170" t="s">
        <v>3235</v>
      </c>
      <c r="D3170" s="1"/>
      <c r="E3170" s="2"/>
    </row>
    <row r="3171" spans="1:5" x14ac:dyDescent="0.3">
      <c r="A3171" t="s">
        <v>3236</v>
      </c>
      <c r="D3171" s="1"/>
      <c r="E3171" s="2"/>
    </row>
    <row r="3172" spans="1:5" x14ac:dyDescent="0.3">
      <c r="A3172" t="s">
        <v>3237</v>
      </c>
      <c r="D3172" s="1"/>
      <c r="E3172" s="2"/>
    </row>
    <row r="3173" spans="1:5" x14ac:dyDescent="0.3">
      <c r="A3173" t="s">
        <v>3238</v>
      </c>
      <c r="D3173" s="1"/>
      <c r="E3173" s="2"/>
    </row>
    <row r="3174" spans="1:5" x14ac:dyDescent="0.3">
      <c r="A3174" t="s">
        <v>3239</v>
      </c>
      <c r="D3174" s="1"/>
      <c r="E3174" s="2"/>
    </row>
    <row r="3175" spans="1:5" x14ac:dyDescent="0.3">
      <c r="A3175" t="s">
        <v>3240</v>
      </c>
      <c r="D3175" s="1"/>
      <c r="E3175" s="2"/>
    </row>
    <row r="3176" spans="1:5" x14ac:dyDescent="0.3">
      <c r="A3176" t="s">
        <v>3241</v>
      </c>
      <c r="D3176" s="1"/>
      <c r="E3176" s="2"/>
    </row>
    <row r="3177" spans="1:5" x14ac:dyDescent="0.3">
      <c r="A3177" t="s">
        <v>3242</v>
      </c>
      <c r="D3177" s="1"/>
      <c r="E3177" s="2"/>
    </row>
    <row r="3178" spans="1:5" x14ac:dyDescent="0.3">
      <c r="A3178" t="s">
        <v>3243</v>
      </c>
      <c r="D3178" s="1"/>
      <c r="E3178" s="2"/>
    </row>
    <row r="3179" spans="1:5" x14ac:dyDescent="0.3">
      <c r="A3179" t="s">
        <v>3244</v>
      </c>
      <c r="D3179" s="1"/>
      <c r="E3179" s="2"/>
    </row>
    <row r="3180" spans="1:5" x14ac:dyDescent="0.3">
      <c r="A3180" t="s">
        <v>3245</v>
      </c>
      <c r="D3180" s="1"/>
      <c r="E3180" s="2"/>
    </row>
    <row r="3181" spans="1:5" x14ac:dyDescent="0.3">
      <c r="A3181" t="s">
        <v>3246</v>
      </c>
      <c r="D3181" s="1"/>
      <c r="E3181" s="2"/>
    </row>
    <row r="3182" spans="1:5" x14ac:dyDescent="0.3">
      <c r="A3182" t="s">
        <v>3247</v>
      </c>
      <c r="D3182" s="1"/>
      <c r="E3182" s="2"/>
    </row>
    <row r="3183" spans="1:5" x14ac:dyDescent="0.3">
      <c r="A3183" t="s">
        <v>3248</v>
      </c>
      <c r="D3183" s="1"/>
      <c r="E3183" s="2"/>
    </row>
    <row r="3184" spans="1:5" x14ac:dyDescent="0.3">
      <c r="A3184" t="s">
        <v>3249</v>
      </c>
      <c r="D3184" s="1"/>
      <c r="E3184" s="2"/>
    </row>
    <row r="3185" spans="1:5" x14ac:dyDescent="0.3">
      <c r="A3185" t="s">
        <v>3250</v>
      </c>
      <c r="D3185" s="1"/>
      <c r="E3185" s="2"/>
    </row>
    <row r="3186" spans="1:5" x14ac:dyDescent="0.3">
      <c r="A3186" t="s">
        <v>3251</v>
      </c>
      <c r="D3186" s="1"/>
      <c r="E3186" s="2"/>
    </row>
    <row r="3187" spans="1:5" x14ac:dyDescent="0.3">
      <c r="A3187" t="s">
        <v>3252</v>
      </c>
      <c r="D3187" s="1"/>
      <c r="E3187" s="2"/>
    </row>
    <row r="3188" spans="1:5" x14ac:dyDescent="0.3">
      <c r="A3188" t="s">
        <v>3253</v>
      </c>
      <c r="D3188" s="1"/>
      <c r="E3188" s="2"/>
    </row>
    <row r="3189" spans="1:5" x14ac:dyDescent="0.3">
      <c r="A3189" t="s">
        <v>3254</v>
      </c>
      <c r="D3189" s="1"/>
      <c r="E3189" s="2"/>
    </row>
    <row r="3190" spans="1:5" x14ac:dyDescent="0.3">
      <c r="A3190" t="s">
        <v>3255</v>
      </c>
      <c r="D3190" s="1"/>
      <c r="E3190" s="2"/>
    </row>
    <row r="3191" spans="1:5" x14ac:dyDescent="0.3">
      <c r="A3191" t="s">
        <v>3256</v>
      </c>
      <c r="D3191" s="1"/>
      <c r="E3191" s="2"/>
    </row>
    <row r="3192" spans="1:5" x14ac:dyDescent="0.3">
      <c r="A3192" t="s">
        <v>3257</v>
      </c>
      <c r="D3192" s="1"/>
      <c r="E3192" s="2"/>
    </row>
    <row r="3193" spans="1:5" x14ac:dyDescent="0.3">
      <c r="A3193" t="s">
        <v>3258</v>
      </c>
      <c r="D3193" s="1"/>
      <c r="E3193" s="2"/>
    </row>
    <row r="3194" spans="1:5" x14ac:dyDescent="0.3">
      <c r="A3194" t="s">
        <v>3259</v>
      </c>
      <c r="D3194" s="1"/>
      <c r="E3194" s="2"/>
    </row>
    <row r="3195" spans="1:5" x14ac:dyDescent="0.3">
      <c r="A3195" t="s">
        <v>3260</v>
      </c>
      <c r="D3195" s="1"/>
      <c r="E3195" s="2"/>
    </row>
    <row r="3196" spans="1:5" x14ac:dyDescent="0.3">
      <c r="A3196" t="s">
        <v>3261</v>
      </c>
      <c r="D3196" s="1"/>
      <c r="E3196" s="2"/>
    </row>
    <row r="3197" spans="1:5" x14ac:dyDescent="0.3">
      <c r="A3197" t="s">
        <v>3262</v>
      </c>
      <c r="D3197" s="1"/>
      <c r="E3197" s="2"/>
    </row>
    <row r="3198" spans="1:5" x14ac:dyDescent="0.3">
      <c r="A3198" t="s">
        <v>3263</v>
      </c>
      <c r="D3198" s="1"/>
      <c r="E3198" s="2"/>
    </row>
    <row r="3199" spans="1:5" x14ac:dyDescent="0.3">
      <c r="A3199" t="s">
        <v>3264</v>
      </c>
      <c r="D3199" s="1"/>
      <c r="E3199" s="2"/>
    </row>
    <row r="3200" spans="1:5" x14ac:dyDescent="0.3">
      <c r="A3200" t="s">
        <v>3265</v>
      </c>
      <c r="D3200" s="1"/>
      <c r="E3200" s="2"/>
    </row>
    <row r="3201" spans="1:5" x14ac:dyDescent="0.3">
      <c r="A3201" t="s">
        <v>3266</v>
      </c>
      <c r="D3201" s="1"/>
      <c r="E3201" s="2"/>
    </row>
    <row r="3202" spans="1:5" x14ac:dyDescent="0.3">
      <c r="A3202" t="s">
        <v>3267</v>
      </c>
      <c r="D3202" s="1"/>
      <c r="E3202" s="2"/>
    </row>
    <row r="3203" spans="1:5" x14ac:dyDescent="0.3">
      <c r="A3203" t="s">
        <v>3268</v>
      </c>
      <c r="D3203" s="1"/>
      <c r="E3203" s="2"/>
    </row>
    <row r="3204" spans="1:5" x14ac:dyDescent="0.3">
      <c r="A3204" t="s">
        <v>3269</v>
      </c>
      <c r="D3204" s="1"/>
      <c r="E3204" s="2"/>
    </row>
    <row r="3205" spans="1:5" x14ac:dyDescent="0.3">
      <c r="A3205" t="s">
        <v>3270</v>
      </c>
      <c r="D3205" s="1"/>
      <c r="E3205" s="2"/>
    </row>
    <row r="3206" spans="1:5" x14ac:dyDescent="0.3">
      <c r="A3206" t="s">
        <v>3271</v>
      </c>
      <c r="D3206" s="1"/>
      <c r="E3206" s="2"/>
    </row>
    <row r="3207" spans="1:5" x14ac:dyDescent="0.3">
      <c r="A3207" t="s">
        <v>3272</v>
      </c>
      <c r="D3207" s="1"/>
      <c r="E3207" s="2"/>
    </row>
    <row r="3208" spans="1:5" x14ac:dyDescent="0.3">
      <c r="A3208" t="s">
        <v>3273</v>
      </c>
      <c r="D3208" s="1"/>
      <c r="E3208" s="2"/>
    </row>
    <row r="3209" spans="1:5" x14ac:dyDescent="0.3">
      <c r="A3209" t="s">
        <v>3274</v>
      </c>
      <c r="D3209" s="1"/>
      <c r="E3209" s="2"/>
    </row>
    <row r="3210" spans="1:5" x14ac:dyDescent="0.3">
      <c r="A3210" t="s">
        <v>3275</v>
      </c>
      <c r="D3210" s="1"/>
      <c r="E3210" s="2"/>
    </row>
    <row r="3211" spans="1:5" x14ac:dyDescent="0.3">
      <c r="A3211" t="s">
        <v>3276</v>
      </c>
      <c r="D3211" s="1"/>
      <c r="E3211" s="2"/>
    </row>
    <row r="3212" spans="1:5" x14ac:dyDescent="0.3">
      <c r="A3212" t="s">
        <v>3277</v>
      </c>
      <c r="D3212" s="1"/>
      <c r="E3212" s="2"/>
    </row>
    <row r="3213" spans="1:5" x14ac:dyDescent="0.3">
      <c r="A3213" t="s">
        <v>3278</v>
      </c>
      <c r="D3213" s="1"/>
      <c r="E3213" s="2"/>
    </row>
    <row r="3214" spans="1:5" x14ac:dyDescent="0.3">
      <c r="A3214" t="s">
        <v>3279</v>
      </c>
      <c r="D3214" s="1"/>
      <c r="E3214" s="2"/>
    </row>
    <row r="3215" spans="1:5" x14ac:dyDescent="0.3">
      <c r="A3215" t="s">
        <v>3280</v>
      </c>
      <c r="D3215" s="1"/>
      <c r="E3215" s="2"/>
    </row>
    <row r="3216" spans="1:5" x14ac:dyDescent="0.3">
      <c r="A3216" t="s">
        <v>3281</v>
      </c>
      <c r="D3216" s="1"/>
      <c r="E3216" s="2"/>
    </row>
    <row r="3217" spans="1:5" x14ac:dyDescent="0.3">
      <c r="A3217" t="s">
        <v>3282</v>
      </c>
      <c r="D3217" s="1"/>
      <c r="E3217" s="2"/>
    </row>
    <row r="3218" spans="1:5" x14ac:dyDescent="0.3">
      <c r="A3218" t="s">
        <v>3283</v>
      </c>
      <c r="D3218" s="1"/>
      <c r="E3218" s="2"/>
    </row>
    <row r="3219" spans="1:5" x14ac:dyDescent="0.3">
      <c r="A3219" t="s">
        <v>3284</v>
      </c>
      <c r="D3219" s="1"/>
      <c r="E3219" s="2"/>
    </row>
    <row r="3220" spans="1:5" x14ac:dyDescent="0.3">
      <c r="A3220" t="s">
        <v>3285</v>
      </c>
      <c r="D3220" s="1"/>
      <c r="E3220" s="2"/>
    </row>
    <row r="3221" spans="1:5" x14ac:dyDescent="0.3">
      <c r="A3221" t="s">
        <v>3286</v>
      </c>
      <c r="D3221" s="1"/>
      <c r="E3221" s="2"/>
    </row>
    <row r="3222" spans="1:5" x14ac:dyDescent="0.3">
      <c r="A3222" t="s">
        <v>3287</v>
      </c>
      <c r="D3222" s="1"/>
      <c r="E3222" s="2"/>
    </row>
    <row r="3223" spans="1:5" x14ac:dyDescent="0.3">
      <c r="A3223" t="s">
        <v>3288</v>
      </c>
      <c r="D3223" s="1"/>
      <c r="E3223" s="2"/>
    </row>
    <row r="3224" spans="1:5" x14ac:dyDescent="0.3">
      <c r="A3224" t="s">
        <v>3289</v>
      </c>
      <c r="D3224" s="1"/>
      <c r="E3224" s="2"/>
    </row>
    <row r="3225" spans="1:5" x14ac:dyDescent="0.3">
      <c r="A3225" t="s">
        <v>3290</v>
      </c>
      <c r="D3225" s="1"/>
      <c r="E3225" s="2"/>
    </row>
    <row r="3226" spans="1:5" x14ac:dyDescent="0.3">
      <c r="A3226" t="s">
        <v>3291</v>
      </c>
      <c r="D3226" s="1"/>
      <c r="E3226" s="2"/>
    </row>
    <row r="3227" spans="1:5" x14ac:dyDescent="0.3">
      <c r="A3227" t="s">
        <v>3292</v>
      </c>
      <c r="D3227" s="1"/>
      <c r="E3227" s="2"/>
    </row>
    <row r="3228" spans="1:5" x14ac:dyDescent="0.3">
      <c r="A3228" t="s">
        <v>3293</v>
      </c>
      <c r="D3228" s="1"/>
      <c r="E3228" s="2"/>
    </row>
    <row r="3229" spans="1:5" x14ac:dyDescent="0.3">
      <c r="A3229" t="s">
        <v>3294</v>
      </c>
      <c r="D3229" s="1"/>
      <c r="E3229" s="2"/>
    </row>
    <row r="3230" spans="1:5" x14ac:dyDescent="0.3">
      <c r="A3230" t="s">
        <v>3295</v>
      </c>
      <c r="D3230" s="1"/>
      <c r="E3230" s="2"/>
    </row>
    <row r="3231" spans="1:5" x14ac:dyDescent="0.3">
      <c r="A3231" t="s">
        <v>3296</v>
      </c>
      <c r="D3231" s="1"/>
      <c r="E3231" s="2"/>
    </row>
    <row r="3232" spans="1:5" x14ac:dyDescent="0.3">
      <c r="A3232" t="s">
        <v>3297</v>
      </c>
      <c r="D3232" s="1"/>
      <c r="E3232" s="2"/>
    </row>
    <row r="3233" spans="1:5" x14ac:dyDescent="0.3">
      <c r="A3233" t="s">
        <v>3298</v>
      </c>
      <c r="D3233" s="1"/>
      <c r="E3233" s="2"/>
    </row>
    <row r="3234" spans="1:5" x14ac:dyDescent="0.3">
      <c r="A3234" t="s">
        <v>3299</v>
      </c>
      <c r="D3234" s="1"/>
      <c r="E3234" s="2"/>
    </row>
    <row r="3235" spans="1:5" x14ac:dyDescent="0.3">
      <c r="A3235" t="s">
        <v>3300</v>
      </c>
      <c r="D3235" s="1"/>
      <c r="E3235" s="2"/>
    </row>
    <row r="3236" spans="1:5" x14ac:dyDescent="0.3">
      <c r="A3236" t="s">
        <v>3301</v>
      </c>
      <c r="D3236" s="1"/>
      <c r="E3236" s="2"/>
    </row>
    <row r="3237" spans="1:5" x14ac:dyDescent="0.3">
      <c r="A3237" t="s">
        <v>3302</v>
      </c>
      <c r="D3237" s="1"/>
      <c r="E3237" s="2"/>
    </row>
    <row r="3238" spans="1:5" x14ac:dyDescent="0.3">
      <c r="A3238" t="s">
        <v>3303</v>
      </c>
      <c r="D3238" s="1"/>
      <c r="E3238" s="2"/>
    </row>
    <row r="3239" spans="1:5" x14ac:dyDescent="0.3">
      <c r="A3239" t="s">
        <v>3304</v>
      </c>
      <c r="D3239" s="1"/>
      <c r="E3239" s="2"/>
    </row>
    <row r="3240" spans="1:5" x14ac:dyDescent="0.3">
      <c r="A3240" t="s">
        <v>3305</v>
      </c>
      <c r="D3240" s="1"/>
      <c r="E3240" s="2"/>
    </row>
    <row r="3241" spans="1:5" x14ac:dyDescent="0.3">
      <c r="A3241" t="s">
        <v>3306</v>
      </c>
      <c r="D3241" s="1"/>
      <c r="E3241" s="2"/>
    </row>
    <row r="3242" spans="1:5" x14ac:dyDescent="0.3">
      <c r="A3242" t="s">
        <v>3307</v>
      </c>
      <c r="D3242" s="1"/>
      <c r="E3242" s="2"/>
    </row>
    <row r="3243" spans="1:5" x14ac:dyDescent="0.3">
      <c r="A3243" t="s">
        <v>3308</v>
      </c>
      <c r="D3243" s="1"/>
      <c r="E3243" s="2"/>
    </row>
    <row r="3244" spans="1:5" x14ac:dyDescent="0.3">
      <c r="A3244" t="s">
        <v>3309</v>
      </c>
      <c r="D3244" s="1"/>
      <c r="E3244" s="2"/>
    </row>
    <row r="3245" spans="1:5" x14ac:dyDescent="0.3">
      <c r="A3245" t="s">
        <v>3310</v>
      </c>
      <c r="D3245" s="1"/>
      <c r="E3245" s="2"/>
    </row>
    <row r="3246" spans="1:5" x14ac:dyDescent="0.3">
      <c r="A3246" t="s">
        <v>3311</v>
      </c>
      <c r="D3246" s="1"/>
      <c r="E3246" s="2"/>
    </row>
    <row r="3247" spans="1:5" x14ac:dyDescent="0.3">
      <c r="A3247" t="s">
        <v>3312</v>
      </c>
      <c r="D3247" s="1"/>
      <c r="E3247" s="2"/>
    </row>
    <row r="3248" spans="1:5" x14ac:dyDescent="0.3">
      <c r="A3248" t="s">
        <v>3313</v>
      </c>
      <c r="D3248" s="1"/>
      <c r="E3248" s="2"/>
    </row>
    <row r="3249" spans="1:5" x14ac:dyDescent="0.3">
      <c r="A3249" t="s">
        <v>3314</v>
      </c>
      <c r="D3249" s="1"/>
      <c r="E3249" s="2"/>
    </row>
    <row r="3250" spans="1:5" x14ac:dyDescent="0.3">
      <c r="A3250" t="s">
        <v>3315</v>
      </c>
      <c r="D3250" s="1"/>
      <c r="E3250" s="2"/>
    </row>
    <row r="3251" spans="1:5" x14ac:dyDescent="0.3">
      <c r="A3251" t="s">
        <v>3316</v>
      </c>
      <c r="D3251" s="1"/>
      <c r="E3251" s="2"/>
    </row>
    <row r="3252" spans="1:5" x14ac:dyDescent="0.3">
      <c r="A3252" t="s">
        <v>3317</v>
      </c>
      <c r="D3252" s="1"/>
      <c r="E3252" s="2"/>
    </row>
    <row r="3253" spans="1:5" x14ac:dyDescent="0.3">
      <c r="A3253" t="s">
        <v>3318</v>
      </c>
      <c r="D3253" s="1"/>
      <c r="E3253" s="2"/>
    </row>
    <row r="3254" spans="1:5" x14ac:dyDescent="0.3">
      <c r="A3254" t="s">
        <v>3319</v>
      </c>
      <c r="D3254" s="1"/>
      <c r="E3254" s="2"/>
    </row>
    <row r="3255" spans="1:5" x14ac:dyDescent="0.3">
      <c r="A3255" t="s">
        <v>3320</v>
      </c>
      <c r="D3255" s="1"/>
      <c r="E3255" s="2"/>
    </row>
    <row r="3256" spans="1:5" x14ac:dyDescent="0.3">
      <c r="A3256" t="s">
        <v>3321</v>
      </c>
      <c r="D3256" s="1"/>
      <c r="E3256" s="2"/>
    </row>
    <row r="3257" spans="1:5" x14ac:dyDescent="0.3">
      <c r="A3257" t="s">
        <v>3322</v>
      </c>
      <c r="D3257" s="1"/>
      <c r="E3257" s="2"/>
    </row>
    <row r="3258" spans="1:5" x14ac:dyDescent="0.3">
      <c r="A3258" t="s">
        <v>3323</v>
      </c>
      <c r="D3258" s="1"/>
      <c r="E3258" s="2"/>
    </row>
    <row r="3259" spans="1:5" x14ac:dyDescent="0.3">
      <c r="A3259" t="s">
        <v>3324</v>
      </c>
      <c r="D3259" s="1"/>
      <c r="E3259" s="2"/>
    </row>
    <row r="3260" spans="1:5" x14ac:dyDescent="0.3">
      <c r="A3260" t="s">
        <v>3325</v>
      </c>
      <c r="D3260" s="1"/>
      <c r="E3260" s="2"/>
    </row>
    <row r="3261" spans="1:5" x14ac:dyDescent="0.3">
      <c r="A3261" t="s">
        <v>3326</v>
      </c>
      <c r="D3261" s="1"/>
      <c r="E3261" s="2"/>
    </row>
    <row r="3262" spans="1:5" x14ac:dyDescent="0.3">
      <c r="A3262" t="s">
        <v>3327</v>
      </c>
      <c r="D3262" s="1"/>
      <c r="E3262" s="2"/>
    </row>
    <row r="3263" spans="1:5" x14ac:dyDescent="0.3">
      <c r="A3263" t="s">
        <v>3328</v>
      </c>
      <c r="D3263" s="1"/>
      <c r="E3263" s="2"/>
    </row>
    <row r="3264" spans="1:5" x14ac:dyDescent="0.3">
      <c r="A3264" t="s">
        <v>3329</v>
      </c>
      <c r="D3264" s="1"/>
      <c r="E3264" s="2"/>
    </row>
    <row r="3265" spans="1:5" x14ac:dyDescent="0.3">
      <c r="A3265" t="s">
        <v>3330</v>
      </c>
      <c r="D3265" s="1"/>
      <c r="E3265" s="2"/>
    </row>
    <row r="3266" spans="1:5" x14ac:dyDescent="0.3">
      <c r="A3266" t="s">
        <v>3331</v>
      </c>
      <c r="D3266" s="1"/>
      <c r="E3266" s="2"/>
    </row>
    <row r="3267" spans="1:5" x14ac:dyDescent="0.3">
      <c r="A3267" t="s">
        <v>3332</v>
      </c>
      <c r="D3267" s="1"/>
      <c r="E3267" s="2"/>
    </row>
    <row r="3268" spans="1:5" x14ac:dyDescent="0.3">
      <c r="A3268" t="s">
        <v>3333</v>
      </c>
      <c r="D3268" s="1"/>
      <c r="E3268" s="2"/>
    </row>
    <row r="3269" spans="1:5" x14ac:dyDescent="0.3">
      <c r="A3269" t="s">
        <v>3334</v>
      </c>
      <c r="D3269" s="1"/>
      <c r="E3269" s="2"/>
    </row>
    <row r="3270" spans="1:5" x14ac:dyDescent="0.3">
      <c r="A3270" t="s">
        <v>3335</v>
      </c>
      <c r="D3270" s="1"/>
      <c r="E3270" s="2"/>
    </row>
    <row r="3271" spans="1:5" x14ac:dyDescent="0.3">
      <c r="A3271" t="s">
        <v>3336</v>
      </c>
      <c r="D3271" s="1"/>
      <c r="E3271" s="2"/>
    </row>
    <row r="3272" spans="1:5" x14ac:dyDescent="0.3">
      <c r="A3272" t="s">
        <v>3337</v>
      </c>
      <c r="D3272" s="1"/>
      <c r="E3272" s="2"/>
    </row>
    <row r="3273" spans="1:5" x14ac:dyDescent="0.3">
      <c r="A3273" t="s">
        <v>3338</v>
      </c>
      <c r="D3273" s="1"/>
      <c r="E3273" s="2"/>
    </row>
    <row r="3274" spans="1:5" x14ac:dyDescent="0.3">
      <c r="A3274" t="s">
        <v>3339</v>
      </c>
      <c r="D3274" s="1"/>
      <c r="E3274" s="2"/>
    </row>
    <row r="3275" spans="1:5" x14ac:dyDescent="0.3">
      <c r="A3275" t="s">
        <v>3340</v>
      </c>
      <c r="D3275" s="1"/>
      <c r="E3275" s="2"/>
    </row>
    <row r="3276" spans="1:5" x14ac:dyDescent="0.3">
      <c r="A3276" t="s">
        <v>3341</v>
      </c>
      <c r="D3276" s="1"/>
      <c r="E3276" s="2"/>
    </row>
    <row r="3277" spans="1:5" x14ac:dyDescent="0.3">
      <c r="A3277" t="s">
        <v>3342</v>
      </c>
      <c r="D3277" s="1"/>
      <c r="E3277" s="2"/>
    </row>
    <row r="3278" spans="1:5" x14ac:dyDescent="0.3">
      <c r="A3278" t="s">
        <v>3343</v>
      </c>
      <c r="D3278" s="1"/>
      <c r="E3278" s="2"/>
    </row>
    <row r="3279" spans="1:5" x14ac:dyDescent="0.3">
      <c r="A3279" t="s">
        <v>3344</v>
      </c>
      <c r="D3279" s="1"/>
      <c r="E3279" s="2"/>
    </row>
    <row r="3280" spans="1:5" x14ac:dyDescent="0.3">
      <c r="A3280" t="s">
        <v>3345</v>
      </c>
      <c r="D3280" s="1"/>
      <c r="E3280" s="2"/>
    </row>
    <row r="3281" spans="1:5" x14ac:dyDescent="0.3">
      <c r="A3281" t="s">
        <v>3346</v>
      </c>
      <c r="D3281" s="1"/>
      <c r="E3281" s="2"/>
    </row>
    <row r="3282" spans="1:5" x14ac:dyDescent="0.3">
      <c r="A3282" t="s">
        <v>3347</v>
      </c>
      <c r="D3282" s="1"/>
      <c r="E3282" s="2"/>
    </row>
    <row r="3283" spans="1:5" x14ac:dyDescent="0.3">
      <c r="A3283" t="s">
        <v>3348</v>
      </c>
      <c r="D3283" s="1"/>
      <c r="E3283" s="2"/>
    </row>
    <row r="3284" spans="1:5" x14ac:dyDescent="0.3">
      <c r="A3284" t="s">
        <v>3349</v>
      </c>
      <c r="D3284" s="1"/>
      <c r="E3284" s="2"/>
    </row>
    <row r="3285" spans="1:5" x14ac:dyDescent="0.3">
      <c r="A3285" t="s">
        <v>3350</v>
      </c>
      <c r="D3285" s="1"/>
      <c r="E3285" s="2"/>
    </row>
    <row r="3286" spans="1:5" x14ac:dyDescent="0.3">
      <c r="A3286" t="s">
        <v>3351</v>
      </c>
      <c r="D3286" s="1"/>
      <c r="E3286" s="2"/>
    </row>
    <row r="3287" spans="1:5" x14ac:dyDescent="0.3">
      <c r="A3287" t="s">
        <v>3352</v>
      </c>
      <c r="D3287" s="1"/>
      <c r="E3287" s="2"/>
    </row>
    <row r="3288" spans="1:5" x14ac:dyDescent="0.3">
      <c r="A3288" t="s">
        <v>3353</v>
      </c>
      <c r="D3288" s="1"/>
      <c r="E3288" s="2"/>
    </row>
    <row r="3289" spans="1:5" x14ac:dyDescent="0.3">
      <c r="A3289" t="s">
        <v>3354</v>
      </c>
      <c r="D3289" s="1"/>
      <c r="E3289" s="2"/>
    </row>
    <row r="3290" spans="1:5" x14ac:dyDescent="0.3">
      <c r="A3290" t="s">
        <v>3355</v>
      </c>
      <c r="D3290" s="1"/>
      <c r="E3290" s="2"/>
    </row>
    <row r="3291" spans="1:5" x14ac:dyDescent="0.3">
      <c r="A3291" t="s">
        <v>3356</v>
      </c>
      <c r="D3291" s="1"/>
      <c r="E3291" s="2"/>
    </row>
    <row r="3292" spans="1:5" x14ac:dyDescent="0.3">
      <c r="A3292" t="s">
        <v>3357</v>
      </c>
      <c r="D3292" s="1"/>
      <c r="E3292" s="2"/>
    </row>
    <row r="3293" spans="1:5" x14ac:dyDescent="0.3">
      <c r="A3293" t="s">
        <v>3358</v>
      </c>
      <c r="D3293" s="1"/>
      <c r="E3293" s="2"/>
    </row>
    <row r="3294" spans="1:5" x14ac:dyDescent="0.3">
      <c r="A3294" t="s">
        <v>3359</v>
      </c>
      <c r="D3294" s="1"/>
      <c r="E3294" s="2"/>
    </row>
    <row r="3295" spans="1:5" x14ac:dyDescent="0.3">
      <c r="A3295" t="s">
        <v>3360</v>
      </c>
      <c r="D3295" s="1"/>
      <c r="E3295" s="2"/>
    </row>
    <row r="3296" spans="1:5" x14ac:dyDescent="0.3">
      <c r="A3296" t="s">
        <v>3361</v>
      </c>
      <c r="D3296" s="1"/>
      <c r="E3296" s="2"/>
    </row>
    <row r="3297" spans="1:5" x14ac:dyDescent="0.3">
      <c r="A3297" t="s">
        <v>3362</v>
      </c>
      <c r="D3297" s="1"/>
      <c r="E3297" s="2"/>
    </row>
    <row r="3298" spans="1:5" x14ac:dyDescent="0.3">
      <c r="A3298" t="s">
        <v>3363</v>
      </c>
      <c r="D3298" s="1"/>
      <c r="E3298" s="2"/>
    </row>
    <row r="3299" spans="1:5" x14ac:dyDescent="0.3">
      <c r="A3299" t="s">
        <v>3364</v>
      </c>
      <c r="D3299" s="1"/>
      <c r="E3299" s="2"/>
    </row>
    <row r="3300" spans="1:5" x14ac:dyDescent="0.3">
      <c r="A3300" t="s">
        <v>3365</v>
      </c>
      <c r="D3300" s="1"/>
      <c r="E3300" s="2"/>
    </row>
    <row r="3301" spans="1:5" x14ac:dyDescent="0.3">
      <c r="A3301" t="s">
        <v>3366</v>
      </c>
      <c r="D3301" s="1"/>
      <c r="E3301" s="2"/>
    </row>
    <row r="3302" spans="1:5" x14ac:dyDescent="0.3">
      <c r="A3302" t="s">
        <v>3367</v>
      </c>
      <c r="D3302" s="1"/>
      <c r="E3302" s="2"/>
    </row>
    <row r="3303" spans="1:5" x14ac:dyDescent="0.3">
      <c r="A3303" t="s">
        <v>3368</v>
      </c>
      <c r="D3303" s="1"/>
      <c r="E3303" s="2"/>
    </row>
    <row r="3304" spans="1:5" x14ac:dyDescent="0.3">
      <c r="A3304" t="s">
        <v>3369</v>
      </c>
      <c r="D3304" s="1"/>
      <c r="E3304" s="2"/>
    </row>
    <row r="3305" spans="1:5" x14ac:dyDescent="0.3">
      <c r="A3305" t="s">
        <v>3370</v>
      </c>
      <c r="D3305" s="1"/>
      <c r="E3305" s="2"/>
    </row>
    <row r="3306" spans="1:5" x14ac:dyDescent="0.3">
      <c r="A3306" t="s">
        <v>3371</v>
      </c>
      <c r="D3306" s="1"/>
      <c r="E3306" s="2"/>
    </row>
    <row r="3307" spans="1:5" x14ac:dyDescent="0.3">
      <c r="A3307" t="s">
        <v>3372</v>
      </c>
      <c r="D3307" s="1"/>
      <c r="E3307" s="2"/>
    </row>
    <row r="3308" spans="1:5" x14ac:dyDescent="0.3">
      <c r="A3308" t="s">
        <v>3373</v>
      </c>
      <c r="D3308" s="1"/>
      <c r="E3308" s="2"/>
    </row>
    <row r="3309" spans="1:5" x14ac:dyDescent="0.3">
      <c r="A3309" t="s">
        <v>3374</v>
      </c>
      <c r="D3309" s="1"/>
      <c r="E3309" s="2"/>
    </row>
    <row r="3310" spans="1:5" x14ac:dyDescent="0.3">
      <c r="A3310" t="s">
        <v>3375</v>
      </c>
      <c r="D3310" s="1"/>
      <c r="E3310" s="2"/>
    </row>
    <row r="3311" spans="1:5" x14ac:dyDescent="0.3">
      <c r="A3311" t="s">
        <v>3376</v>
      </c>
      <c r="D3311" s="1"/>
      <c r="E3311" s="2"/>
    </row>
    <row r="3312" spans="1:5" x14ac:dyDescent="0.3">
      <c r="A3312" t="s">
        <v>3377</v>
      </c>
      <c r="D3312" s="1"/>
      <c r="E3312" s="2"/>
    </row>
    <row r="3313" spans="1:5" x14ac:dyDescent="0.3">
      <c r="A3313" t="s">
        <v>3378</v>
      </c>
      <c r="D3313" s="1"/>
      <c r="E3313" s="2"/>
    </row>
    <row r="3314" spans="1:5" x14ac:dyDescent="0.3">
      <c r="A3314" t="s">
        <v>3379</v>
      </c>
      <c r="D3314" s="1"/>
      <c r="E3314" s="2"/>
    </row>
    <row r="3315" spans="1:5" x14ac:dyDescent="0.3">
      <c r="A3315" t="s">
        <v>3380</v>
      </c>
      <c r="D3315" s="1"/>
      <c r="E3315" s="2"/>
    </row>
    <row r="3316" spans="1:5" x14ac:dyDescent="0.3">
      <c r="A3316" t="s">
        <v>3381</v>
      </c>
      <c r="D3316" s="1"/>
      <c r="E3316" s="2"/>
    </row>
    <row r="3317" spans="1:5" x14ac:dyDescent="0.3">
      <c r="A3317" t="s">
        <v>3382</v>
      </c>
      <c r="D3317" s="1"/>
      <c r="E3317" s="2"/>
    </row>
    <row r="3318" spans="1:5" x14ac:dyDescent="0.3">
      <c r="A3318" t="s">
        <v>3383</v>
      </c>
      <c r="D3318" s="1"/>
      <c r="E3318" s="2"/>
    </row>
    <row r="3319" spans="1:5" x14ac:dyDescent="0.3">
      <c r="A3319" t="s">
        <v>3384</v>
      </c>
      <c r="D3319" s="1"/>
      <c r="E3319" s="2"/>
    </row>
    <row r="3320" spans="1:5" x14ac:dyDescent="0.3">
      <c r="A3320" t="s">
        <v>3385</v>
      </c>
      <c r="D3320" s="1"/>
      <c r="E3320" s="2"/>
    </row>
    <row r="3321" spans="1:5" x14ac:dyDescent="0.3">
      <c r="A3321" t="s">
        <v>3386</v>
      </c>
      <c r="D3321" s="1"/>
      <c r="E3321" s="2"/>
    </row>
    <row r="3322" spans="1:5" x14ac:dyDescent="0.3">
      <c r="A3322" t="s">
        <v>3387</v>
      </c>
      <c r="D3322" s="1"/>
      <c r="E3322" s="2"/>
    </row>
    <row r="3323" spans="1:5" x14ac:dyDescent="0.3">
      <c r="A3323" t="s">
        <v>3388</v>
      </c>
      <c r="D3323" s="1"/>
      <c r="E3323" s="2"/>
    </row>
    <row r="3324" spans="1:5" x14ac:dyDescent="0.3">
      <c r="A3324" t="s">
        <v>3389</v>
      </c>
      <c r="D3324" s="1"/>
      <c r="E3324" s="2"/>
    </row>
    <row r="3325" spans="1:5" x14ac:dyDescent="0.3">
      <c r="A3325" t="s">
        <v>3390</v>
      </c>
      <c r="D3325" s="1"/>
      <c r="E3325" s="2"/>
    </row>
    <row r="3326" spans="1:5" x14ac:dyDescent="0.3">
      <c r="A3326" t="s">
        <v>3391</v>
      </c>
      <c r="D3326" s="1"/>
      <c r="E3326" s="2"/>
    </row>
    <row r="3327" spans="1:5" x14ac:dyDescent="0.3">
      <c r="A3327" t="s">
        <v>3392</v>
      </c>
      <c r="D3327" s="1"/>
      <c r="E3327" s="2"/>
    </row>
    <row r="3328" spans="1:5" x14ac:dyDescent="0.3">
      <c r="A3328" t="s">
        <v>3393</v>
      </c>
      <c r="D3328" s="1"/>
      <c r="E3328" s="2"/>
    </row>
    <row r="3329" spans="1:5" x14ac:dyDescent="0.3">
      <c r="A3329" t="s">
        <v>3394</v>
      </c>
      <c r="D3329" s="1"/>
      <c r="E3329" s="2"/>
    </row>
    <row r="3330" spans="1:5" x14ac:dyDescent="0.3">
      <c r="A3330" t="s">
        <v>3395</v>
      </c>
      <c r="D3330" s="1"/>
      <c r="E3330" s="2"/>
    </row>
    <row r="3331" spans="1:5" x14ac:dyDescent="0.3">
      <c r="A3331" t="s">
        <v>3396</v>
      </c>
      <c r="D3331" s="1"/>
      <c r="E3331" s="2"/>
    </row>
    <row r="3332" spans="1:5" x14ac:dyDescent="0.3">
      <c r="A3332" t="s">
        <v>3397</v>
      </c>
      <c r="D3332" s="1"/>
      <c r="E3332" s="2"/>
    </row>
    <row r="3333" spans="1:5" x14ac:dyDescent="0.3">
      <c r="A3333" t="s">
        <v>3398</v>
      </c>
      <c r="D3333" s="1"/>
      <c r="E3333" s="2"/>
    </row>
    <row r="3334" spans="1:5" x14ac:dyDescent="0.3">
      <c r="A3334" t="s">
        <v>3399</v>
      </c>
      <c r="D3334" s="1"/>
      <c r="E3334" s="2"/>
    </row>
    <row r="3335" spans="1:5" x14ac:dyDescent="0.3">
      <c r="A3335" t="s">
        <v>3400</v>
      </c>
      <c r="D3335" s="1"/>
      <c r="E3335" s="2"/>
    </row>
    <row r="3336" spans="1:5" x14ac:dyDescent="0.3">
      <c r="A3336" t="s">
        <v>3401</v>
      </c>
      <c r="D3336" s="1"/>
      <c r="E3336" s="2"/>
    </row>
    <row r="3337" spans="1:5" x14ac:dyDescent="0.3">
      <c r="A3337" t="s">
        <v>3402</v>
      </c>
      <c r="D3337" s="1"/>
      <c r="E3337" s="2"/>
    </row>
    <row r="3338" spans="1:5" x14ac:dyDescent="0.3">
      <c r="A3338" t="s">
        <v>3403</v>
      </c>
      <c r="D3338" s="1"/>
      <c r="E3338" s="2"/>
    </row>
    <row r="3339" spans="1:5" x14ac:dyDescent="0.3">
      <c r="A3339" t="s">
        <v>3404</v>
      </c>
      <c r="D3339" s="1"/>
      <c r="E3339" s="2"/>
    </row>
    <row r="3340" spans="1:5" x14ac:dyDescent="0.3">
      <c r="A3340" t="s">
        <v>3405</v>
      </c>
      <c r="D3340" s="1"/>
      <c r="E3340" s="2"/>
    </row>
    <row r="3341" spans="1:5" x14ac:dyDescent="0.3">
      <c r="A3341" t="s">
        <v>3406</v>
      </c>
      <c r="D3341" s="1"/>
      <c r="E3341" s="2"/>
    </row>
    <row r="3342" spans="1:5" x14ac:dyDescent="0.3">
      <c r="A3342" t="s">
        <v>3407</v>
      </c>
      <c r="D3342" s="1"/>
      <c r="E3342" s="2"/>
    </row>
    <row r="3343" spans="1:5" x14ac:dyDescent="0.3">
      <c r="A3343" t="s">
        <v>3408</v>
      </c>
      <c r="D3343" s="1"/>
      <c r="E3343" s="2"/>
    </row>
    <row r="3344" spans="1:5" x14ac:dyDescent="0.3">
      <c r="A3344" t="s">
        <v>3409</v>
      </c>
      <c r="D3344" s="1"/>
      <c r="E3344" s="2"/>
    </row>
    <row r="3345" spans="1:5" x14ac:dyDescent="0.3">
      <c r="A3345" t="s">
        <v>3410</v>
      </c>
      <c r="D3345" s="1"/>
      <c r="E3345" s="2"/>
    </row>
    <row r="3346" spans="1:5" x14ac:dyDescent="0.3">
      <c r="A3346" t="s">
        <v>3411</v>
      </c>
      <c r="D3346" s="1"/>
      <c r="E3346" s="2"/>
    </row>
    <row r="3347" spans="1:5" x14ac:dyDescent="0.3">
      <c r="A3347" t="s">
        <v>3412</v>
      </c>
      <c r="D3347" s="1"/>
      <c r="E3347" s="2"/>
    </row>
    <row r="3348" spans="1:5" x14ac:dyDescent="0.3">
      <c r="A3348" t="s">
        <v>3413</v>
      </c>
      <c r="D3348" s="1"/>
      <c r="E3348" s="2"/>
    </row>
    <row r="3349" spans="1:5" x14ac:dyDescent="0.3">
      <c r="A3349" t="s">
        <v>3414</v>
      </c>
      <c r="D3349" s="1"/>
      <c r="E3349" s="2"/>
    </row>
    <row r="3350" spans="1:5" x14ac:dyDescent="0.3">
      <c r="A3350" t="s">
        <v>3415</v>
      </c>
      <c r="D3350" s="1"/>
      <c r="E3350" s="2"/>
    </row>
    <row r="3351" spans="1:5" x14ac:dyDescent="0.3">
      <c r="A3351" t="s">
        <v>3416</v>
      </c>
      <c r="D3351" s="1"/>
      <c r="E3351" s="2"/>
    </row>
    <row r="3352" spans="1:5" x14ac:dyDescent="0.3">
      <c r="A3352" t="s">
        <v>3417</v>
      </c>
      <c r="D3352" s="1"/>
      <c r="E3352" s="2"/>
    </row>
    <row r="3353" spans="1:5" x14ac:dyDescent="0.3">
      <c r="A3353" t="s">
        <v>3418</v>
      </c>
      <c r="D3353" s="1"/>
      <c r="E3353" s="2"/>
    </row>
    <row r="3354" spans="1:5" x14ac:dyDescent="0.3">
      <c r="A3354" t="s">
        <v>3419</v>
      </c>
      <c r="D3354" s="1"/>
      <c r="E3354" s="2"/>
    </row>
    <row r="3355" spans="1:5" x14ac:dyDescent="0.3">
      <c r="A3355" t="s">
        <v>3420</v>
      </c>
      <c r="D3355" s="1"/>
      <c r="E3355" s="2"/>
    </row>
    <row r="3356" spans="1:5" x14ac:dyDescent="0.3">
      <c r="A3356" t="s">
        <v>3421</v>
      </c>
      <c r="D3356" s="1"/>
      <c r="E3356" s="2"/>
    </row>
    <row r="3357" spans="1:5" x14ac:dyDescent="0.3">
      <c r="A3357" t="s">
        <v>3422</v>
      </c>
      <c r="D3357" s="1"/>
      <c r="E3357" s="2"/>
    </row>
    <row r="3358" spans="1:5" x14ac:dyDescent="0.3">
      <c r="A3358" t="s">
        <v>3423</v>
      </c>
      <c r="D3358" s="1"/>
      <c r="E3358" s="2"/>
    </row>
    <row r="3359" spans="1:5" x14ac:dyDescent="0.3">
      <c r="A3359" t="s">
        <v>3424</v>
      </c>
      <c r="D3359" s="1"/>
      <c r="E3359" s="2"/>
    </row>
    <row r="3360" spans="1:5" x14ac:dyDescent="0.3">
      <c r="A3360" t="s">
        <v>3425</v>
      </c>
      <c r="D3360" s="1"/>
      <c r="E3360" s="2"/>
    </row>
    <row r="3361" spans="1:5" x14ac:dyDescent="0.3">
      <c r="A3361" t="s">
        <v>3426</v>
      </c>
      <c r="D3361" s="1"/>
      <c r="E3361" s="2"/>
    </row>
    <row r="3362" spans="1:5" x14ac:dyDescent="0.3">
      <c r="A3362" t="s">
        <v>3427</v>
      </c>
      <c r="D3362" s="1"/>
      <c r="E3362" s="2"/>
    </row>
    <row r="3363" spans="1:5" x14ac:dyDescent="0.3">
      <c r="A3363" t="s">
        <v>3428</v>
      </c>
      <c r="D3363" s="1"/>
      <c r="E3363" s="2"/>
    </row>
    <row r="3364" spans="1:5" x14ac:dyDescent="0.3">
      <c r="A3364" t="s">
        <v>3429</v>
      </c>
      <c r="D3364" s="1"/>
      <c r="E3364" s="2"/>
    </row>
    <row r="3365" spans="1:5" x14ac:dyDescent="0.3">
      <c r="A3365" t="s">
        <v>3430</v>
      </c>
      <c r="D3365" s="1"/>
      <c r="E3365" s="2"/>
    </row>
    <row r="3366" spans="1:5" x14ac:dyDescent="0.3">
      <c r="A3366" t="s">
        <v>3431</v>
      </c>
      <c r="D3366" s="1"/>
      <c r="E3366" s="2"/>
    </row>
    <row r="3367" spans="1:5" x14ac:dyDescent="0.3">
      <c r="A3367" t="s">
        <v>3432</v>
      </c>
      <c r="D3367" s="1"/>
      <c r="E3367" s="2"/>
    </row>
    <row r="3368" spans="1:5" x14ac:dyDescent="0.3">
      <c r="A3368" t="s">
        <v>3433</v>
      </c>
      <c r="D3368" s="1"/>
      <c r="E3368" s="2"/>
    </row>
    <row r="3369" spans="1:5" x14ac:dyDescent="0.3">
      <c r="A3369" t="s">
        <v>3434</v>
      </c>
      <c r="D3369" s="1"/>
      <c r="E3369" s="2"/>
    </row>
    <row r="3370" spans="1:5" x14ac:dyDescent="0.3">
      <c r="A3370" t="s">
        <v>3435</v>
      </c>
      <c r="D3370" s="1"/>
      <c r="E3370" s="2"/>
    </row>
    <row r="3371" spans="1:5" x14ac:dyDescent="0.3">
      <c r="A3371" t="s">
        <v>3436</v>
      </c>
      <c r="D3371" s="1"/>
      <c r="E3371" s="2"/>
    </row>
    <row r="3372" spans="1:5" x14ac:dyDescent="0.3">
      <c r="A3372" t="s">
        <v>3437</v>
      </c>
      <c r="D3372" s="1"/>
      <c r="E3372" s="2"/>
    </row>
    <row r="3373" spans="1:5" x14ac:dyDescent="0.3">
      <c r="A3373" t="s">
        <v>3438</v>
      </c>
      <c r="D3373" s="1"/>
      <c r="E3373" s="2"/>
    </row>
    <row r="3374" spans="1:5" x14ac:dyDescent="0.3">
      <c r="A3374" t="s">
        <v>3439</v>
      </c>
      <c r="D3374" s="1"/>
      <c r="E3374" s="2"/>
    </row>
    <row r="3375" spans="1:5" x14ac:dyDescent="0.3">
      <c r="A3375" t="s">
        <v>3440</v>
      </c>
      <c r="D3375" s="1"/>
      <c r="E3375" s="2"/>
    </row>
    <row r="3376" spans="1:5" x14ac:dyDescent="0.3">
      <c r="A3376" t="s">
        <v>3441</v>
      </c>
      <c r="D3376" s="1"/>
      <c r="E3376" s="2"/>
    </row>
    <row r="3377" spans="1:5" x14ac:dyDescent="0.3">
      <c r="A3377" t="s">
        <v>3442</v>
      </c>
      <c r="D3377" s="1"/>
      <c r="E3377" s="2"/>
    </row>
    <row r="3378" spans="1:5" x14ac:dyDescent="0.3">
      <c r="A3378" t="s">
        <v>3443</v>
      </c>
      <c r="D3378" s="1"/>
      <c r="E3378" s="2"/>
    </row>
    <row r="3379" spans="1:5" x14ac:dyDescent="0.3">
      <c r="A3379" t="s">
        <v>3444</v>
      </c>
      <c r="D3379" s="1"/>
      <c r="E3379" s="2"/>
    </row>
    <row r="3380" spans="1:5" x14ac:dyDescent="0.3">
      <c r="A3380" t="s">
        <v>3445</v>
      </c>
      <c r="D3380" s="1"/>
      <c r="E3380" s="2"/>
    </row>
    <row r="3381" spans="1:5" x14ac:dyDescent="0.3">
      <c r="A3381" t="s">
        <v>3446</v>
      </c>
      <c r="D3381" s="1"/>
      <c r="E3381" s="2"/>
    </row>
    <row r="3382" spans="1:5" x14ac:dyDescent="0.3">
      <c r="A3382" t="s">
        <v>3447</v>
      </c>
      <c r="D3382" s="1"/>
      <c r="E3382" s="2"/>
    </row>
    <row r="3383" spans="1:5" x14ac:dyDescent="0.3">
      <c r="A3383" t="s">
        <v>3448</v>
      </c>
      <c r="D3383" s="1"/>
      <c r="E3383" s="2"/>
    </row>
    <row r="3384" spans="1:5" x14ac:dyDescent="0.3">
      <c r="A3384" t="s">
        <v>3449</v>
      </c>
      <c r="D3384" s="1"/>
      <c r="E3384" s="2"/>
    </row>
    <row r="3385" spans="1:5" x14ac:dyDescent="0.3">
      <c r="A3385" t="s">
        <v>3450</v>
      </c>
      <c r="D3385" s="1"/>
      <c r="E3385" s="2"/>
    </row>
    <row r="3386" spans="1:5" x14ac:dyDescent="0.3">
      <c r="A3386" t="s">
        <v>3451</v>
      </c>
      <c r="D3386" s="1"/>
      <c r="E3386" s="2"/>
    </row>
    <row r="3387" spans="1:5" x14ac:dyDescent="0.3">
      <c r="A3387" t="s">
        <v>3452</v>
      </c>
      <c r="D3387" s="1"/>
      <c r="E3387" s="2"/>
    </row>
    <row r="3388" spans="1:5" x14ac:dyDescent="0.3">
      <c r="A3388" t="s">
        <v>3453</v>
      </c>
      <c r="D3388" s="1"/>
      <c r="E3388" s="2"/>
    </row>
    <row r="3389" spans="1:5" x14ac:dyDescent="0.3">
      <c r="A3389" t="s">
        <v>3454</v>
      </c>
      <c r="D3389" s="1"/>
      <c r="E3389" s="2"/>
    </row>
    <row r="3390" spans="1:5" x14ac:dyDescent="0.3">
      <c r="A3390" t="s">
        <v>3455</v>
      </c>
      <c r="D3390" s="1"/>
      <c r="E3390" s="2"/>
    </row>
    <row r="3391" spans="1:5" x14ac:dyDescent="0.3">
      <c r="A3391" t="s">
        <v>3456</v>
      </c>
      <c r="D3391" s="1"/>
      <c r="E3391" s="2"/>
    </row>
    <row r="3392" spans="1:5" x14ac:dyDescent="0.3">
      <c r="A3392" t="s">
        <v>3457</v>
      </c>
      <c r="D3392" s="1"/>
      <c r="E3392" s="2"/>
    </row>
    <row r="3393" spans="1:5" x14ac:dyDescent="0.3">
      <c r="A3393" t="s">
        <v>3458</v>
      </c>
      <c r="D3393" s="1"/>
      <c r="E3393" s="2"/>
    </row>
    <row r="3394" spans="1:5" x14ac:dyDescent="0.3">
      <c r="A3394" t="s">
        <v>3459</v>
      </c>
      <c r="D3394" s="1"/>
      <c r="E3394" s="2"/>
    </row>
    <row r="3395" spans="1:5" x14ac:dyDescent="0.3">
      <c r="A3395" t="s">
        <v>3460</v>
      </c>
      <c r="D3395" s="1"/>
      <c r="E3395" s="2"/>
    </row>
    <row r="3396" spans="1:5" x14ac:dyDescent="0.3">
      <c r="A3396" t="s">
        <v>3461</v>
      </c>
      <c r="D3396" s="1"/>
      <c r="E3396" s="2"/>
    </row>
    <row r="3397" spans="1:5" x14ac:dyDescent="0.3">
      <c r="A3397" t="s">
        <v>3462</v>
      </c>
      <c r="D3397" s="1"/>
      <c r="E3397" s="2"/>
    </row>
    <row r="3398" spans="1:5" x14ac:dyDescent="0.3">
      <c r="A3398" t="s">
        <v>3463</v>
      </c>
      <c r="D3398" s="1"/>
      <c r="E3398" s="2"/>
    </row>
    <row r="3399" spans="1:5" x14ac:dyDescent="0.3">
      <c r="A3399" t="s">
        <v>3464</v>
      </c>
      <c r="D3399" s="1"/>
      <c r="E3399" s="2"/>
    </row>
    <row r="3400" spans="1:5" x14ac:dyDescent="0.3">
      <c r="A3400" t="s">
        <v>3465</v>
      </c>
      <c r="D3400" s="1"/>
      <c r="E3400" s="2"/>
    </row>
    <row r="3401" spans="1:5" x14ac:dyDescent="0.3">
      <c r="A3401" t="s">
        <v>3466</v>
      </c>
      <c r="D3401" s="1"/>
      <c r="E3401" s="2"/>
    </row>
    <row r="3402" spans="1:5" x14ac:dyDescent="0.3">
      <c r="A3402" t="s">
        <v>3467</v>
      </c>
      <c r="D3402" s="1"/>
      <c r="E3402" s="2"/>
    </row>
    <row r="3403" spans="1:5" x14ac:dyDescent="0.3">
      <c r="A3403" t="s">
        <v>3468</v>
      </c>
      <c r="D3403" s="1"/>
      <c r="E3403" s="2"/>
    </row>
    <row r="3404" spans="1:5" x14ac:dyDescent="0.3">
      <c r="A3404" t="s">
        <v>3469</v>
      </c>
      <c r="D3404" s="1"/>
      <c r="E3404" s="2"/>
    </row>
    <row r="3405" spans="1:5" x14ac:dyDescent="0.3">
      <c r="A3405" t="s">
        <v>3470</v>
      </c>
      <c r="D3405" s="1"/>
      <c r="E3405" s="2"/>
    </row>
    <row r="3406" spans="1:5" x14ac:dyDescent="0.3">
      <c r="A3406" t="s">
        <v>3471</v>
      </c>
      <c r="D3406" s="1"/>
      <c r="E3406" s="2"/>
    </row>
    <row r="3407" spans="1:5" x14ac:dyDescent="0.3">
      <c r="A3407" t="s">
        <v>3472</v>
      </c>
      <c r="D3407" s="1"/>
      <c r="E3407" s="2"/>
    </row>
    <row r="3408" spans="1:5" x14ac:dyDescent="0.3">
      <c r="A3408" t="s">
        <v>3473</v>
      </c>
      <c r="D3408" s="1"/>
      <c r="E3408" s="2"/>
    </row>
    <row r="3409" spans="1:5" x14ac:dyDescent="0.3">
      <c r="A3409" t="s">
        <v>3474</v>
      </c>
      <c r="D3409" s="1"/>
      <c r="E3409" s="2"/>
    </row>
    <row r="3410" spans="1:5" x14ac:dyDescent="0.3">
      <c r="A3410" t="s">
        <v>3475</v>
      </c>
      <c r="D3410" s="1"/>
      <c r="E3410" s="2"/>
    </row>
    <row r="3411" spans="1:5" x14ac:dyDescent="0.3">
      <c r="A3411" t="s">
        <v>3476</v>
      </c>
      <c r="D3411" s="1"/>
      <c r="E3411" s="2"/>
    </row>
    <row r="3412" spans="1:5" x14ac:dyDescent="0.3">
      <c r="A3412" t="s">
        <v>3477</v>
      </c>
      <c r="D3412" s="1"/>
      <c r="E3412" s="2"/>
    </row>
    <row r="3413" spans="1:5" x14ac:dyDescent="0.3">
      <c r="A3413" t="s">
        <v>3478</v>
      </c>
      <c r="D3413" s="1"/>
      <c r="E3413" s="2"/>
    </row>
    <row r="3414" spans="1:5" x14ac:dyDescent="0.3">
      <c r="A3414" t="s">
        <v>3479</v>
      </c>
      <c r="D3414" s="1"/>
      <c r="E3414" s="2"/>
    </row>
    <row r="3415" spans="1:5" x14ac:dyDescent="0.3">
      <c r="A3415" t="s">
        <v>3480</v>
      </c>
      <c r="D3415" s="1"/>
      <c r="E3415" s="2"/>
    </row>
    <row r="3416" spans="1:5" x14ac:dyDescent="0.3">
      <c r="A3416" t="s">
        <v>3481</v>
      </c>
      <c r="D3416" s="1"/>
      <c r="E3416" s="2"/>
    </row>
    <row r="3417" spans="1:5" x14ac:dyDescent="0.3">
      <c r="A3417" t="s">
        <v>3482</v>
      </c>
      <c r="D3417" s="1"/>
      <c r="E3417" s="2"/>
    </row>
    <row r="3418" spans="1:5" x14ac:dyDescent="0.3">
      <c r="A3418" t="s">
        <v>3483</v>
      </c>
      <c r="D3418" s="1"/>
      <c r="E3418" s="2"/>
    </row>
    <row r="3419" spans="1:5" x14ac:dyDescent="0.3">
      <c r="A3419" t="s">
        <v>3484</v>
      </c>
      <c r="D3419" s="1"/>
      <c r="E3419" s="2"/>
    </row>
    <row r="3420" spans="1:5" x14ac:dyDescent="0.3">
      <c r="A3420" t="s">
        <v>3485</v>
      </c>
      <c r="D3420" s="1"/>
      <c r="E3420" s="2"/>
    </row>
    <row r="3421" spans="1:5" x14ac:dyDescent="0.3">
      <c r="A3421" t="s">
        <v>3486</v>
      </c>
      <c r="D3421" s="1"/>
      <c r="E3421" s="2"/>
    </row>
    <row r="3422" spans="1:5" x14ac:dyDescent="0.3">
      <c r="A3422" t="s">
        <v>3487</v>
      </c>
      <c r="D3422" s="1"/>
      <c r="E3422" s="2"/>
    </row>
    <row r="3423" spans="1:5" x14ac:dyDescent="0.3">
      <c r="A3423" t="s">
        <v>3488</v>
      </c>
      <c r="D3423" s="1"/>
      <c r="E3423" s="2"/>
    </row>
    <row r="3424" spans="1:5" x14ac:dyDescent="0.3">
      <c r="A3424" t="s">
        <v>3489</v>
      </c>
      <c r="D3424" s="1"/>
      <c r="E3424" s="2"/>
    </row>
    <row r="3425" spans="1:5" x14ac:dyDescent="0.3">
      <c r="A3425" t="s">
        <v>3490</v>
      </c>
      <c r="D3425" s="1"/>
      <c r="E3425" s="2"/>
    </row>
    <row r="3426" spans="1:5" x14ac:dyDescent="0.3">
      <c r="A3426" t="s">
        <v>3491</v>
      </c>
      <c r="D3426" s="1"/>
      <c r="E3426" s="2"/>
    </row>
    <row r="3427" spans="1:5" x14ac:dyDescent="0.3">
      <c r="A3427" t="s">
        <v>3492</v>
      </c>
      <c r="D3427" s="1"/>
      <c r="E3427" s="2"/>
    </row>
    <row r="3428" spans="1:5" x14ac:dyDescent="0.3">
      <c r="A3428" t="s">
        <v>3493</v>
      </c>
      <c r="D3428" s="1"/>
      <c r="E3428" s="2"/>
    </row>
    <row r="3429" spans="1:5" x14ac:dyDescent="0.3">
      <c r="A3429" t="s">
        <v>3494</v>
      </c>
      <c r="D3429" s="1"/>
      <c r="E3429" s="2"/>
    </row>
    <row r="3430" spans="1:5" x14ac:dyDescent="0.3">
      <c r="A3430" t="s">
        <v>3495</v>
      </c>
      <c r="D3430" s="1"/>
      <c r="E3430" s="2"/>
    </row>
    <row r="3431" spans="1:5" x14ac:dyDescent="0.3">
      <c r="A3431" t="s">
        <v>3496</v>
      </c>
      <c r="D3431" s="1"/>
      <c r="E3431" s="2"/>
    </row>
    <row r="3432" spans="1:5" x14ac:dyDescent="0.3">
      <c r="A3432" t="s">
        <v>3497</v>
      </c>
      <c r="D3432" s="1"/>
      <c r="E3432" s="2"/>
    </row>
    <row r="3433" spans="1:5" x14ac:dyDescent="0.3">
      <c r="A3433" t="s">
        <v>3498</v>
      </c>
      <c r="D3433" s="1"/>
      <c r="E3433" s="2"/>
    </row>
    <row r="3434" spans="1:5" x14ac:dyDescent="0.3">
      <c r="A3434" t="s">
        <v>3499</v>
      </c>
      <c r="D3434" s="1"/>
      <c r="E3434" s="2"/>
    </row>
    <row r="3435" spans="1:5" x14ac:dyDescent="0.3">
      <c r="A3435" t="s">
        <v>3500</v>
      </c>
      <c r="D3435" s="1"/>
      <c r="E3435" s="2"/>
    </row>
    <row r="3436" spans="1:5" x14ac:dyDescent="0.3">
      <c r="A3436" t="s">
        <v>3501</v>
      </c>
      <c r="D3436" s="1"/>
      <c r="E3436" s="2"/>
    </row>
    <row r="3437" spans="1:5" x14ac:dyDescent="0.3">
      <c r="A3437" t="s">
        <v>3502</v>
      </c>
      <c r="D3437" s="1"/>
      <c r="E3437" s="2"/>
    </row>
    <row r="3438" spans="1:5" x14ac:dyDescent="0.3">
      <c r="A3438" t="s">
        <v>3503</v>
      </c>
      <c r="D3438" s="1"/>
      <c r="E3438" s="2"/>
    </row>
    <row r="3439" spans="1:5" x14ac:dyDescent="0.3">
      <c r="A3439" t="s">
        <v>3504</v>
      </c>
      <c r="D3439" s="1"/>
      <c r="E3439" s="2"/>
    </row>
    <row r="3440" spans="1:5" x14ac:dyDescent="0.3">
      <c r="A3440" t="s">
        <v>3505</v>
      </c>
      <c r="D3440" s="1"/>
      <c r="E3440" s="2"/>
    </row>
    <row r="3441" spans="1:5" x14ac:dyDescent="0.3">
      <c r="A3441" t="s">
        <v>3506</v>
      </c>
      <c r="D3441" s="1"/>
      <c r="E3441" s="2"/>
    </row>
    <row r="3442" spans="1:5" x14ac:dyDescent="0.3">
      <c r="A3442" t="s">
        <v>3507</v>
      </c>
      <c r="D3442" s="1"/>
      <c r="E3442" s="2"/>
    </row>
    <row r="3443" spans="1:5" x14ac:dyDescent="0.3">
      <c r="A3443" t="s">
        <v>3508</v>
      </c>
      <c r="D3443" s="1"/>
      <c r="E3443" s="2"/>
    </row>
    <row r="3444" spans="1:5" x14ac:dyDescent="0.3">
      <c r="A3444" t="s">
        <v>3509</v>
      </c>
      <c r="D3444" s="1"/>
      <c r="E3444" s="2"/>
    </row>
    <row r="3445" spans="1:5" x14ac:dyDescent="0.3">
      <c r="A3445" t="s">
        <v>3510</v>
      </c>
      <c r="D3445" s="1"/>
      <c r="E3445" s="2"/>
    </row>
    <row r="3446" spans="1:5" x14ac:dyDescent="0.3">
      <c r="A3446" t="s">
        <v>3511</v>
      </c>
      <c r="D3446" s="1"/>
      <c r="E3446" s="2"/>
    </row>
    <row r="3447" spans="1:5" x14ac:dyDescent="0.3">
      <c r="A3447" t="s">
        <v>3512</v>
      </c>
      <c r="D3447" s="1"/>
      <c r="E3447" s="2"/>
    </row>
    <row r="3448" spans="1:5" x14ac:dyDescent="0.3">
      <c r="A3448" t="s">
        <v>3513</v>
      </c>
      <c r="D3448" s="1"/>
      <c r="E3448" s="2"/>
    </row>
    <row r="3449" spans="1:5" x14ac:dyDescent="0.3">
      <c r="A3449" t="s">
        <v>3514</v>
      </c>
      <c r="D3449" s="1"/>
      <c r="E3449" s="2"/>
    </row>
    <row r="3450" spans="1:5" x14ac:dyDescent="0.3">
      <c r="A3450" t="s">
        <v>3515</v>
      </c>
      <c r="D3450" s="1"/>
      <c r="E3450" s="2"/>
    </row>
    <row r="3451" spans="1:5" x14ac:dyDescent="0.3">
      <c r="A3451" t="s">
        <v>3516</v>
      </c>
      <c r="D3451" s="1"/>
      <c r="E3451" s="2"/>
    </row>
    <row r="3452" spans="1:5" x14ac:dyDescent="0.3">
      <c r="A3452" t="s">
        <v>3517</v>
      </c>
      <c r="D3452" s="1"/>
      <c r="E3452" s="2"/>
    </row>
    <row r="3453" spans="1:5" x14ac:dyDescent="0.3">
      <c r="A3453" t="s">
        <v>3518</v>
      </c>
      <c r="D3453" s="1"/>
      <c r="E3453" s="2"/>
    </row>
    <row r="3454" spans="1:5" x14ac:dyDescent="0.3">
      <c r="A3454" t="s">
        <v>3519</v>
      </c>
      <c r="D3454" s="1"/>
      <c r="E3454" s="2"/>
    </row>
    <row r="3455" spans="1:5" x14ac:dyDescent="0.3">
      <c r="A3455" t="s">
        <v>3520</v>
      </c>
      <c r="D3455" s="1"/>
      <c r="E3455" s="2"/>
    </row>
    <row r="3456" spans="1:5" x14ac:dyDescent="0.3">
      <c r="A3456" t="s">
        <v>3521</v>
      </c>
      <c r="D3456" s="1"/>
      <c r="E3456" s="2"/>
    </row>
    <row r="3457" spans="1:5" x14ac:dyDescent="0.3">
      <c r="A3457" t="s">
        <v>3522</v>
      </c>
      <c r="D3457" s="1"/>
      <c r="E3457" s="2"/>
    </row>
    <row r="3458" spans="1:5" x14ac:dyDescent="0.3">
      <c r="A3458" t="s">
        <v>3523</v>
      </c>
      <c r="D3458" s="1"/>
      <c r="E3458" s="2"/>
    </row>
    <row r="3459" spans="1:5" x14ac:dyDescent="0.3">
      <c r="A3459" t="s">
        <v>3524</v>
      </c>
      <c r="D3459" s="1"/>
      <c r="E3459" s="2"/>
    </row>
    <row r="3460" spans="1:5" x14ac:dyDescent="0.3">
      <c r="A3460" t="s">
        <v>3525</v>
      </c>
      <c r="D3460" s="1"/>
      <c r="E3460" s="2"/>
    </row>
    <row r="3461" spans="1:5" x14ac:dyDescent="0.3">
      <c r="A3461" t="s">
        <v>3526</v>
      </c>
      <c r="D3461" s="1"/>
      <c r="E3461" s="2"/>
    </row>
    <row r="3462" spans="1:5" x14ac:dyDescent="0.3">
      <c r="A3462" t="s">
        <v>3527</v>
      </c>
      <c r="D3462" s="1"/>
      <c r="E3462" s="2"/>
    </row>
    <row r="3463" spans="1:5" x14ac:dyDescent="0.3">
      <c r="A3463" t="s">
        <v>3528</v>
      </c>
      <c r="D3463" s="1"/>
      <c r="E3463" s="2"/>
    </row>
    <row r="3464" spans="1:5" x14ac:dyDescent="0.3">
      <c r="A3464" t="s">
        <v>3529</v>
      </c>
      <c r="D3464" s="1"/>
      <c r="E3464" s="2"/>
    </row>
    <row r="3465" spans="1:5" x14ac:dyDescent="0.3">
      <c r="A3465" t="s">
        <v>3530</v>
      </c>
      <c r="D3465" s="1"/>
      <c r="E3465" s="2"/>
    </row>
    <row r="3466" spans="1:5" x14ac:dyDescent="0.3">
      <c r="A3466" t="s">
        <v>3531</v>
      </c>
      <c r="D3466" s="1"/>
      <c r="E3466" s="2"/>
    </row>
    <row r="3467" spans="1:5" x14ac:dyDescent="0.3">
      <c r="A3467" t="s">
        <v>3532</v>
      </c>
      <c r="D3467" s="1"/>
      <c r="E3467" s="2"/>
    </row>
    <row r="3468" spans="1:5" x14ac:dyDescent="0.3">
      <c r="A3468" t="s">
        <v>3533</v>
      </c>
      <c r="D3468" s="1"/>
      <c r="E3468" s="2"/>
    </row>
    <row r="3469" spans="1:5" x14ac:dyDescent="0.3">
      <c r="A3469" t="s">
        <v>3534</v>
      </c>
      <c r="D3469" s="1"/>
      <c r="E3469" s="2"/>
    </row>
    <row r="3470" spans="1:5" x14ac:dyDescent="0.3">
      <c r="A3470" t="s">
        <v>3535</v>
      </c>
      <c r="D3470" s="1"/>
      <c r="E3470" s="2"/>
    </row>
    <row r="3471" spans="1:5" x14ac:dyDescent="0.3">
      <c r="A3471" t="s">
        <v>3536</v>
      </c>
      <c r="D3471" s="1"/>
      <c r="E3471" s="2"/>
    </row>
    <row r="3472" spans="1:5" x14ac:dyDescent="0.3">
      <c r="A3472" t="s">
        <v>3537</v>
      </c>
      <c r="D3472" s="1"/>
      <c r="E3472" s="2"/>
    </row>
    <row r="3473" spans="1:5" x14ac:dyDescent="0.3">
      <c r="A3473" t="s">
        <v>3538</v>
      </c>
      <c r="D3473" s="1"/>
      <c r="E3473" s="2"/>
    </row>
    <row r="3474" spans="1:5" x14ac:dyDescent="0.3">
      <c r="A3474" t="s">
        <v>3539</v>
      </c>
      <c r="D3474" s="1"/>
      <c r="E3474" s="2"/>
    </row>
    <row r="3475" spans="1:5" x14ac:dyDescent="0.3">
      <c r="A3475" t="s">
        <v>3540</v>
      </c>
      <c r="D3475" s="1"/>
      <c r="E3475" s="2"/>
    </row>
    <row r="3476" spans="1:5" x14ac:dyDescent="0.3">
      <c r="A3476" t="s">
        <v>3541</v>
      </c>
      <c r="D3476" s="1"/>
      <c r="E3476" s="2"/>
    </row>
    <row r="3477" spans="1:5" x14ac:dyDescent="0.3">
      <c r="A3477" t="s">
        <v>3542</v>
      </c>
      <c r="D3477" s="1"/>
      <c r="E3477" s="2"/>
    </row>
    <row r="3478" spans="1:5" x14ac:dyDescent="0.3">
      <c r="A3478" t="s">
        <v>3543</v>
      </c>
      <c r="D3478" s="1"/>
      <c r="E3478" s="2"/>
    </row>
    <row r="3479" spans="1:5" x14ac:dyDescent="0.3">
      <c r="A3479" t="s">
        <v>3544</v>
      </c>
      <c r="D3479" s="1"/>
      <c r="E3479" s="2"/>
    </row>
    <row r="3480" spans="1:5" x14ac:dyDescent="0.3">
      <c r="A3480" t="s">
        <v>3545</v>
      </c>
      <c r="D3480" s="1"/>
      <c r="E3480" s="2"/>
    </row>
    <row r="3481" spans="1:5" x14ac:dyDescent="0.3">
      <c r="A3481" t="s">
        <v>3546</v>
      </c>
      <c r="D3481" s="1"/>
      <c r="E3481" s="2"/>
    </row>
    <row r="3482" spans="1:5" x14ac:dyDescent="0.3">
      <c r="A3482" t="s">
        <v>3547</v>
      </c>
      <c r="D3482" s="1"/>
      <c r="E3482" s="2"/>
    </row>
    <row r="3483" spans="1:5" x14ac:dyDescent="0.3">
      <c r="A3483" t="s">
        <v>3548</v>
      </c>
      <c r="D3483" s="1"/>
      <c r="E3483" s="2"/>
    </row>
    <row r="3484" spans="1:5" x14ac:dyDescent="0.3">
      <c r="A3484" t="s">
        <v>3549</v>
      </c>
      <c r="D3484" s="1"/>
      <c r="E3484" s="2"/>
    </row>
    <row r="3485" spans="1:5" x14ac:dyDescent="0.3">
      <c r="A3485" t="s">
        <v>3550</v>
      </c>
      <c r="D3485" s="1"/>
      <c r="E3485" s="2"/>
    </row>
    <row r="3486" spans="1:5" x14ac:dyDescent="0.3">
      <c r="A3486" t="s">
        <v>3551</v>
      </c>
      <c r="D3486" s="1"/>
      <c r="E3486" s="2"/>
    </row>
    <row r="3487" spans="1:5" x14ac:dyDescent="0.3">
      <c r="A3487" t="s">
        <v>3552</v>
      </c>
      <c r="D3487" s="1"/>
      <c r="E3487" s="2"/>
    </row>
    <row r="3488" spans="1:5" x14ac:dyDescent="0.3">
      <c r="A3488" t="s">
        <v>3553</v>
      </c>
      <c r="D3488" s="1"/>
      <c r="E3488" s="2"/>
    </row>
    <row r="3489" spans="1:5" x14ac:dyDescent="0.3">
      <c r="A3489" t="s">
        <v>3554</v>
      </c>
      <c r="D3489" s="1"/>
      <c r="E3489" s="2"/>
    </row>
    <row r="3490" spans="1:5" x14ac:dyDescent="0.3">
      <c r="A3490" t="s">
        <v>3555</v>
      </c>
      <c r="D3490" s="1"/>
      <c r="E3490" s="2"/>
    </row>
    <row r="3491" spans="1:5" x14ac:dyDescent="0.3">
      <c r="A3491" t="s">
        <v>3556</v>
      </c>
      <c r="D3491" s="1"/>
      <c r="E3491" s="2"/>
    </row>
    <row r="3492" spans="1:5" x14ac:dyDescent="0.3">
      <c r="A3492" t="s">
        <v>3557</v>
      </c>
      <c r="D3492" s="1"/>
      <c r="E3492" s="2"/>
    </row>
    <row r="3493" spans="1:5" x14ac:dyDescent="0.3">
      <c r="A3493" t="s">
        <v>3558</v>
      </c>
      <c r="D3493" s="1"/>
      <c r="E3493" s="2"/>
    </row>
    <row r="3494" spans="1:5" x14ac:dyDescent="0.3">
      <c r="A3494" t="s">
        <v>3559</v>
      </c>
      <c r="D3494" s="1"/>
      <c r="E3494" s="2"/>
    </row>
    <row r="3495" spans="1:5" x14ac:dyDescent="0.3">
      <c r="A3495" t="s">
        <v>3560</v>
      </c>
      <c r="D3495" s="1"/>
      <c r="E3495" s="2"/>
    </row>
    <row r="3496" spans="1:5" x14ac:dyDescent="0.3">
      <c r="A3496" t="s">
        <v>3561</v>
      </c>
      <c r="D3496" s="1"/>
      <c r="E3496" s="2"/>
    </row>
    <row r="3497" spans="1:5" x14ac:dyDescent="0.3">
      <c r="A3497" t="s">
        <v>3562</v>
      </c>
      <c r="D3497" s="1"/>
      <c r="E3497" s="2"/>
    </row>
    <row r="3498" spans="1:5" x14ac:dyDescent="0.3">
      <c r="A3498" t="s">
        <v>3563</v>
      </c>
      <c r="D3498" s="1"/>
      <c r="E3498" s="2"/>
    </row>
    <row r="3499" spans="1:5" x14ac:dyDescent="0.3">
      <c r="A3499" t="s">
        <v>3564</v>
      </c>
      <c r="D3499" s="1"/>
      <c r="E3499" s="2"/>
    </row>
    <row r="3500" spans="1:5" x14ac:dyDescent="0.3">
      <c r="A3500" t="s">
        <v>3565</v>
      </c>
      <c r="D3500" s="1"/>
      <c r="E3500" s="2"/>
    </row>
    <row r="3501" spans="1:5" x14ac:dyDescent="0.3">
      <c r="A3501" t="s">
        <v>3566</v>
      </c>
      <c r="D3501" s="1"/>
      <c r="E3501" s="2"/>
    </row>
    <row r="3502" spans="1:5" x14ac:dyDescent="0.3">
      <c r="A3502" t="s">
        <v>3567</v>
      </c>
      <c r="D3502" s="1"/>
      <c r="E3502" s="2"/>
    </row>
    <row r="3503" spans="1:5" x14ac:dyDescent="0.3">
      <c r="A3503" t="s">
        <v>3568</v>
      </c>
      <c r="D3503" s="1"/>
      <c r="E3503" s="2"/>
    </row>
    <row r="3504" spans="1:5" x14ac:dyDescent="0.3">
      <c r="A3504" t="s">
        <v>3569</v>
      </c>
      <c r="D3504" s="1"/>
      <c r="E3504" s="2"/>
    </row>
    <row r="3505" spans="1:5" x14ac:dyDescent="0.3">
      <c r="A3505" t="s">
        <v>3570</v>
      </c>
      <c r="D3505" s="1"/>
      <c r="E3505" s="2"/>
    </row>
    <row r="3506" spans="1:5" x14ac:dyDescent="0.3">
      <c r="A3506" t="s">
        <v>3571</v>
      </c>
      <c r="D3506" s="1"/>
      <c r="E3506" s="2"/>
    </row>
    <row r="3507" spans="1:5" x14ac:dyDescent="0.3">
      <c r="A3507" t="s">
        <v>3572</v>
      </c>
      <c r="D3507" s="1"/>
      <c r="E3507" s="2"/>
    </row>
    <row r="3508" spans="1:5" x14ac:dyDescent="0.3">
      <c r="A3508" t="s">
        <v>3573</v>
      </c>
      <c r="D3508" s="1"/>
      <c r="E3508" s="2"/>
    </row>
    <row r="3509" spans="1:5" x14ac:dyDescent="0.3">
      <c r="A3509" t="s">
        <v>3574</v>
      </c>
      <c r="D3509" s="1"/>
      <c r="E3509" s="2"/>
    </row>
    <row r="3510" spans="1:5" x14ac:dyDescent="0.3">
      <c r="A3510" t="s">
        <v>3575</v>
      </c>
      <c r="D3510" s="1"/>
      <c r="E3510" s="2"/>
    </row>
    <row r="3511" spans="1:5" x14ac:dyDescent="0.3">
      <c r="A3511" t="s">
        <v>3576</v>
      </c>
      <c r="D3511" s="1"/>
      <c r="E3511" s="2"/>
    </row>
    <row r="3512" spans="1:5" x14ac:dyDescent="0.3">
      <c r="A3512" t="s">
        <v>3577</v>
      </c>
      <c r="D3512" s="1"/>
      <c r="E3512" s="2"/>
    </row>
    <row r="3513" spans="1:5" x14ac:dyDescent="0.3">
      <c r="A3513" t="s">
        <v>3578</v>
      </c>
      <c r="D3513" s="1"/>
      <c r="E3513" s="2"/>
    </row>
    <row r="3514" spans="1:5" x14ac:dyDescent="0.3">
      <c r="A3514" t="s">
        <v>3579</v>
      </c>
      <c r="D3514" s="1"/>
      <c r="E3514" s="2"/>
    </row>
    <row r="3515" spans="1:5" x14ac:dyDescent="0.3">
      <c r="A3515" t="s">
        <v>3580</v>
      </c>
      <c r="D3515" s="1"/>
      <c r="E3515" s="2"/>
    </row>
    <row r="3516" spans="1:5" x14ac:dyDescent="0.3">
      <c r="A3516" t="s">
        <v>3581</v>
      </c>
      <c r="D3516" s="1"/>
      <c r="E3516" s="2"/>
    </row>
    <row r="3517" spans="1:5" x14ac:dyDescent="0.3">
      <c r="A3517" t="s">
        <v>3582</v>
      </c>
      <c r="D3517" s="1"/>
      <c r="E3517" s="2"/>
    </row>
    <row r="3518" spans="1:5" x14ac:dyDescent="0.3">
      <c r="A3518" t="s">
        <v>3583</v>
      </c>
      <c r="D3518" s="1"/>
      <c r="E3518" s="2"/>
    </row>
    <row r="3519" spans="1:5" x14ac:dyDescent="0.3">
      <c r="A3519" t="s">
        <v>3584</v>
      </c>
      <c r="D3519" s="1"/>
      <c r="E3519" s="2"/>
    </row>
    <row r="3520" spans="1:5" x14ac:dyDescent="0.3">
      <c r="A3520" t="s">
        <v>3585</v>
      </c>
      <c r="D3520" s="1"/>
      <c r="E3520" s="2"/>
    </row>
    <row r="3521" spans="1:5" x14ac:dyDescent="0.3">
      <c r="A3521" t="s">
        <v>3586</v>
      </c>
      <c r="D3521" s="1"/>
      <c r="E3521" s="2"/>
    </row>
    <row r="3522" spans="1:5" x14ac:dyDescent="0.3">
      <c r="A3522" t="s">
        <v>3587</v>
      </c>
      <c r="D3522" s="1"/>
      <c r="E3522" s="2"/>
    </row>
    <row r="3523" spans="1:5" x14ac:dyDescent="0.3">
      <c r="A3523" t="s">
        <v>3588</v>
      </c>
      <c r="D3523" s="1"/>
      <c r="E3523" s="2"/>
    </row>
    <row r="3524" spans="1:5" x14ac:dyDescent="0.3">
      <c r="A3524" t="s">
        <v>3589</v>
      </c>
      <c r="D3524" s="1"/>
      <c r="E3524" s="2"/>
    </row>
    <row r="3525" spans="1:5" x14ac:dyDescent="0.3">
      <c r="A3525" t="s">
        <v>3590</v>
      </c>
      <c r="D3525" s="1"/>
      <c r="E3525" s="2"/>
    </row>
    <row r="3526" spans="1:5" x14ac:dyDescent="0.3">
      <c r="A3526" t="s">
        <v>3591</v>
      </c>
      <c r="D3526" s="1"/>
      <c r="E3526" s="2"/>
    </row>
    <row r="3527" spans="1:5" x14ac:dyDescent="0.3">
      <c r="A3527" t="s">
        <v>3592</v>
      </c>
      <c r="D3527" s="1"/>
      <c r="E3527" s="2"/>
    </row>
    <row r="3528" spans="1:5" x14ac:dyDescent="0.3">
      <c r="A3528" t="s">
        <v>3593</v>
      </c>
      <c r="D3528" s="1"/>
      <c r="E3528" s="2"/>
    </row>
    <row r="3529" spans="1:5" x14ac:dyDescent="0.3">
      <c r="A3529" t="s">
        <v>3594</v>
      </c>
      <c r="D3529" s="1"/>
      <c r="E3529" s="2"/>
    </row>
    <row r="3530" spans="1:5" x14ac:dyDescent="0.3">
      <c r="A3530" t="s">
        <v>3595</v>
      </c>
      <c r="D3530" s="1"/>
      <c r="E3530" s="2"/>
    </row>
    <row r="3531" spans="1:5" x14ac:dyDescent="0.3">
      <c r="A3531" t="s">
        <v>3596</v>
      </c>
      <c r="D3531" s="1"/>
      <c r="E3531" s="2"/>
    </row>
    <row r="3532" spans="1:5" x14ac:dyDescent="0.3">
      <c r="A3532" t="s">
        <v>3597</v>
      </c>
      <c r="D3532" s="1"/>
      <c r="E3532" s="2"/>
    </row>
    <row r="3533" spans="1:5" x14ac:dyDescent="0.3">
      <c r="A3533" t="s">
        <v>3598</v>
      </c>
      <c r="D3533" s="1"/>
      <c r="E3533" s="2"/>
    </row>
    <row r="3534" spans="1:5" x14ac:dyDescent="0.3">
      <c r="A3534" t="s">
        <v>3599</v>
      </c>
      <c r="D3534" s="1"/>
      <c r="E3534" s="2"/>
    </row>
    <row r="3535" spans="1:5" x14ac:dyDescent="0.3">
      <c r="A3535" t="s">
        <v>3600</v>
      </c>
      <c r="D3535" s="1"/>
      <c r="E3535" s="2"/>
    </row>
    <row r="3536" spans="1:5" x14ac:dyDescent="0.3">
      <c r="A3536" t="s">
        <v>3601</v>
      </c>
      <c r="D3536" s="1"/>
      <c r="E3536" s="2"/>
    </row>
    <row r="3537" spans="1:5" x14ac:dyDescent="0.3">
      <c r="A3537" t="s">
        <v>3602</v>
      </c>
      <c r="D3537" s="1"/>
      <c r="E3537" s="2"/>
    </row>
    <row r="3538" spans="1:5" x14ac:dyDescent="0.3">
      <c r="A3538" t="s">
        <v>3603</v>
      </c>
      <c r="D3538" s="1"/>
      <c r="E3538" s="2"/>
    </row>
    <row r="3539" spans="1:5" x14ac:dyDescent="0.3">
      <c r="A3539" t="s">
        <v>3604</v>
      </c>
      <c r="D3539" s="1"/>
      <c r="E3539" s="2"/>
    </row>
    <row r="3540" spans="1:5" x14ac:dyDescent="0.3">
      <c r="A3540" t="s">
        <v>3605</v>
      </c>
      <c r="D3540" s="1"/>
      <c r="E3540" s="2"/>
    </row>
    <row r="3541" spans="1:5" x14ac:dyDescent="0.3">
      <c r="A3541" t="s">
        <v>3606</v>
      </c>
      <c r="D3541" s="1"/>
      <c r="E3541" s="2"/>
    </row>
    <row r="3542" spans="1:5" x14ac:dyDescent="0.3">
      <c r="A3542" t="s">
        <v>3607</v>
      </c>
      <c r="D3542" s="1"/>
      <c r="E3542" s="2"/>
    </row>
    <row r="3543" spans="1:5" x14ac:dyDescent="0.3">
      <c r="A3543" t="s">
        <v>3608</v>
      </c>
      <c r="D3543" s="1"/>
      <c r="E3543" s="2"/>
    </row>
    <row r="3544" spans="1:5" x14ac:dyDescent="0.3">
      <c r="A3544" t="s">
        <v>3609</v>
      </c>
      <c r="D3544" s="1"/>
      <c r="E3544" s="2"/>
    </row>
    <row r="3545" spans="1:5" x14ac:dyDescent="0.3">
      <c r="A3545" t="s">
        <v>3610</v>
      </c>
      <c r="D3545" s="1"/>
      <c r="E3545" s="2"/>
    </row>
    <row r="3546" spans="1:5" x14ac:dyDescent="0.3">
      <c r="A3546" t="s">
        <v>3611</v>
      </c>
      <c r="D3546" s="1"/>
      <c r="E3546" s="2"/>
    </row>
    <row r="3547" spans="1:5" x14ac:dyDescent="0.3">
      <c r="A3547" t="s">
        <v>3612</v>
      </c>
      <c r="D3547" s="1"/>
      <c r="E3547" s="2"/>
    </row>
    <row r="3548" spans="1:5" x14ac:dyDescent="0.3">
      <c r="A3548" t="s">
        <v>3613</v>
      </c>
      <c r="D3548" s="1"/>
      <c r="E3548" s="2"/>
    </row>
    <row r="3549" spans="1:5" x14ac:dyDescent="0.3">
      <c r="A3549" t="s">
        <v>3614</v>
      </c>
      <c r="D3549" s="1"/>
      <c r="E3549" s="2"/>
    </row>
    <row r="3550" spans="1:5" x14ac:dyDescent="0.3">
      <c r="A3550" t="s">
        <v>3615</v>
      </c>
      <c r="D3550" s="1"/>
      <c r="E3550" s="2"/>
    </row>
    <row r="3551" spans="1:5" x14ac:dyDescent="0.3">
      <c r="A3551" t="s">
        <v>3616</v>
      </c>
      <c r="D3551" s="1"/>
      <c r="E3551" s="2"/>
    </row>
    <row r="3552" spans="1:5" x14ac:dyDescent="0.3">
      <c r="A3552" t="s">
        <v>3617</v>
      </c>
      <c r="D3552" s="1"/>
      <c r="E3552" s="2"/>
    </row>
    <row r="3553" spans="1:5" x14ac:dyDescent="0.3">
      <c r="A3553" t="s">
        <v>3618</v>
      </c>
      <c r="D3553" s="1"/>
      <c r="E3553" s="2"/>
    </row>
    <row r="3554" spans="1:5" x14ac:dyDescent="0.3">
      <c r="A3554" t="s">
        <v>3619</v>
      </c>
      <c r="D3554" s="1"/>
      <c r="E3554" s="2"/>
    </row>
    <row r="3555" spans="1:5" x14ac:dyDescent="0.3">
      <c r="A3555" t="s">
        <v>3620</v>
      </c>
      <c r="D3555" s="1"/>
      <c r="E3555" s="2"/>
    </row>
    <row r="3556" spans="1:5" x14ac:dyDescent="0.3">
      <c r="A3556" t="s">
        <v>3621</v>
      </c>
      <c r="D3556" s="1"/>
      <c r="E3556" s="2"/>
    </row>
    <row r="3557" spans="1:5" x14ac:dyDescent="0.3">
      <c r="A3557" t="s">
        <v>3622</v>
      </c>
      <c r="D3557" s="1"/>
      <c r="E3557" s="2"/>
    </row>
    <row r="3558" spans="1:5" x14ac:dyDescent="0.3">
      <c r="A3558" t="s">
        <v>3623</v>
      </c>
      <c r="D3558" s="1"/>
      <c r="E3558" s="2"/>
    </row>
    <row r="3559" spans="1:5" x14ac:dyDescent="0.3">
      <c r="A3559" t="s">
        <v>3624</v>
      </c>
      <c r="D3559" s="1"/>
      <c r="E3559" s="2"/>
    </row>
    <row r="3560" spans="1:5" x14ac:dyDescent="0.3">
      <c r="A3560" t="s">
        <v>3625</v>
      </c>
      <c r="D3560" s="1"/>
      <c r="E3560" s="2"/>
    </row>
    <row r="3561" spans="1:5" x14ac:dyDescent="0.3">
      <c r="A3561" t="s">
        <v>3626</v>
      </c>
      <c r="D3561" s="1"/>
      <c r="E3561" s="2"/>
    </row>
    <row r="3562" spans="1:5" x14ac:dyDescent="0.3">
      <c r="A3562" t="s">
        <v>3627</v>
      </c>
      <c r="D3562" s="1"/>
      <c r="E3562" s="2"/>
    </row>
    <row r="3563" spans="1:5" x14ac:dyDescent="0.3">
      <c r="A3563" t="s">
        <v>3628</v>
      </c>
      <c r="D3563" s="1"/>
      <c r="E3563" s="2"/>
    </row>
    <row r="3564" spans="1:5" x14ac:dyDescent="0.3">
      <c r="A3564" t="s">
        <v>3629</v>
      </c>
      <c r="D3564" s="1"/>
      <c r="E3564" s="2"/>
    </row>
    <row r="3565" spans="1:5" x14ac:dyDescent="0.3">
      <c r="A3565" t="s">
        <v>3630</v>
      </c>
      <c r="D3565" s="1"/>
      <c r="E3565" s="2"/>
    </row>
    <row r="3566" spans="1:5" x14ac:dyDescent="0.3">
      <c r="A3566" t="s">
        <v>3631</v>
      </c>
      <c r="D3566" s="1"/>
      <c r="E3566" s="2"/>
    </row>
    <row r="3567" spans="1:5" x14ac:dyDescent="0.3">
      <c r="A3567" t="s">
        <v>3632</v>
      </c>
      <c r="D3567" s="1"/>
      <c r="E3567" s="2"/>
    </row>
    <row r="3568" spans="1:5" x14ac:dyDescent="0.3">
      <c r="A3568" t="s">
        <v>3633</v>
      </c>
      <c r="D3568" s="1"/>
      <c r="E3568" s="2"/>
    </row>
    <row r="3569" spans="1:5" x14ac:dyDescent="0.3">
      <c r="A3569" t="s">
        <v>3634</v>
      </c>
      <c r="D3569" s="1"/>
      <c r="E3569" s="2"/>
    </row>
    <row r="3570" spans="1:5" x14ac:dyDescent="0.3">
      <c r="A3570" t="s">
        <v>3635</v>
      </c>
      <c r="D3570" s="1"/>
      <c r="E3570" s="2"/>
    </row>
    <row r="3571" spans="1:5" x14ac:dyDescent="0.3">
      <c r="A3571" t="s">
        <v>3636</v>
      </c>
      <c r="D3571" s="1"/>
      <c r="E3571" s="2"/>
    </row>
    <row r="3572" spans="1:5" x14ac:dyDescent="0.3">
      <c r="A3572" t="s">
        <v>3637</v>
      </c>
      <c r="D3572" s="1"/>
      <c r="E3572" s="2"/>
    </row>
    <row r="3573" spans="1:5" x14ac:dyDescent="0.3">
      <c r="A3573" t="s">
        <v>3638</v>
      </c>
      <c r="D3573" s="1"/>
      <c r="E3573" s="2"/>
    </row>
    <row r="3574" spans="1:5" x14ac:dyDescent="0.3">
      <c r="A3574" t="s">
        <v>3639</v>
      </c>
      <c r="D3574" s="1"/>
      <c r="E3574" s="2"/>
    </row>
    <row r="3575" spans="1:5" x14ac:dyDescent="0.3">
      <c r="A3575" t="s">
        <v>3640</v>
      </c>
      <c r="D3575" s="1"/>
      <c r="E3575" s="2"/>
    </row>
    <row r="3576" spans="1:5" x14ac:dyDescent="0.3">
      <c r="A3576" t="s">
        <v>3641</v>
      </c>
      <c r="D3576" s="1"/>
      <c r="E3576" s="2"/>
    </row>
    <row r="3577" spans="1:5" x14ac:dyDescent="0.3">
      <c r="A3577" t="s">
        <v>3642</v>
      </c>
      <c r="D3577" s="1"/>
      <c r="E3577" s="2"/>
    </row>
    <row r="3578" spans="1:5" x14ac:dyDescent="0.3">
      <c r="A3578" t="s">
        <v>3643</v>
      </c>
      <c r="D3578" s="1"/>
      <c r="E3578" s="2"/>
    </row>
    <row r="3579" spans="1:5" x14ac:dyDescent="0.3">
      <c r="A3579" t="s">
        <v>3644</v>
      </c>
      <c r="D3579" s="1"/>
      <c r="E3579" s="2"/>
    </row>
    <row r="3580" spans="1:5" x14ac:dyDescent="0.3">
      <c r="A3580" t="s">
        <v>3645</v>
      </c>
      <c r="D3580" s="1"/>
      <c r="E3580" s="2"/>
    </row>
    <row r="3581" spans="1:5" x14ac:dyDescent="0.3">
      <c r="A3581" t="s">
        <v>3646</v>
      </c>
      <c r="D3581" s="1"/>
      <c r="E3581" s="2"/>
    </row>
    <row r="3582" spans="1:5" x14ac:dyDescent="0.3">
      <c r="A3582" t="s">
        <v>3647</v>
      </c>
      <c r="D3582" s="1"/>
      <c r="E3582" s="2"/>
    </row>
    <row r="3583" spans="1:5" x14ac:dyDescent="0.3">
      <c r="A3583" t="s">
        <v>3648</v>
      </c>
      <c r="D3583" s="1"/>
      <c r="E3583" s="2"/>
    </row>
    <row r="3584" spans="1:5" x14ac:dyDescent="0.3">
      <c r="A3584" t="s">
        <v>3649</v>
      </c>
      <c r="D3584" s="1"/>
      <c r="E3584" s="2"/>
    </row>
    <row r="3585" spans="1:5" x14ac:dyDescent="0.3">
      <c r="A3585" t="s">
        <v>3650</v>
      </c>
      <c r="D3585" s="1"/>
      <c r="E3585" s="2"/>
    </row>
    <row r="3586" spans="1:5" x14ac:dyDescent="0.3">
      <c r="A3586" t="s">
        <v>3651</v>
      </c>
      <c r="D3586" s="1"/>
      <c r="E3586" s="2"/>
    </row>
    <row r="3587" spans="1:5" x14ac:dyDescent="0.3">
      <c r="A3587" t="s">
        <v>3652</v>
      </c>
      <c r="D3587" s="1"/>
      <c r="E3587" s="2"/>
    </row>
    <row r="3588" spans="1:5" x14ac:dyDescent="0.3">
      <c r="A3588" t="s">
        <v>3653</v>
      </c>
      <c r="D3588" s="1"/>
      <c r="E3588" s="2"/>
    </row>
    <row r="3589" spans="1:5" x14ac:dyDescent="0.3">
      <c r="A3589" t="s">
        <v>3654</v>
      </c>
      <c r="D3589" s="1"/>
      <c r="E3589" s="2"/>
    </row>
    <row r="3590" spans="1:5" x14ac:dyDescent="0.3">
      <c r="A3590" t="s">
        <v>3655</v>
      </c>
      <c r="D3590" s="1"/>
      <c r="E3590" s="2"/>
    </row>
    <row r="3591" spans="1:5" x14ac:dyDescent="0.3">
      <c r="A3591" t="s">
        <v>3656</v>
      </c>
      <c r="D3591" s="1"/>
      <c r="E3591" s="2"/>
    </row>
    <row r="3592" spans="1:5" x14ac:dyDescent="0.3">
      <c r="A3592" t="s">
        <v>3657</v>
      </c>
      <c r="D3592" s="1"/>
      <c r="E3592" s="2"/>
    </row>
    <row r="3593" spans="1:5" x14ac:dyDescent="0.3">
      <c r="A3593" t="s">
        <v>3658</v>
      </c>
      <c r="D3593" s="1"/>
      <c r="E3593" s="2"/>
    </row>
    <row r="3594" spans="1:5" x14ac:dyDescent="0.3">
      <c r="A3594" t="s">
        <v>3659</v>
      </c>
      <c r="D3594" s="1"/>
      <c r="E3594" s="2"/>
    </row>
    <row r="3595" spans="1:5" x14ac:dyDescent="0.3">
      <c r="A3595" t="s">
        <v>3660</v>
      </c>
      <c r="D3595" s="1"/>
      <c r="E3595" s="2"/>
    </row>
    <row r="3596" spans="1:5" x14ac:dyDescent="0.3">
      <c r="A3596" t="s">
        <v>3661</v>
      </c>
      <c r="D3596" s="1"/>
      <c r="E3596" s="2"/>
    </row>
    <row r="3597" spans="1:5" x14ac:dyDescent="0.3">
      <c r="A3597" t="s">
        <v>3662</v>
      </c>
      <c r="D3597" s="1"/>
      <c r="E3597" s="2"/>
    </row>
    <row r="3598" spans="1:5" x14ac:dyDescent="0.3">
      <c r="A3598" t="s">
        <v>3663</v>
      </c>
      <c r="D3598" s="1"/>
      <c r="E3598" s="2"/>
    </row>
    <row r="3599" spans="1:5" x14ac:dyDescent="0.3">
      <c r="A3599" t="s">
        <v>3664</v>
      </c>
      <c r="D3599" s="1"/>
      <c r="E3599" s="2"/>
    </row>
    <row r="3600" spans="1:5" x14ac:dyDescent="0.3">
      <c r="A3600" t="s">
        <v>3665</v>
      </c>
      <c r="D3600" s="1"/>
      <c r="E3600" s="2"/>
    </row>
    <row r="3601" spans="1:5" x14ac:dyDescent="0.3">
      <c r="A3601" t="s">
        <v>3666</v>
      </c>
      <c r="D3601" s="1"/>
      <c r="E3601" s="2"/>
    </row>
    <row r="3602" spans="1:5" x14ac:dyDescent="0.3">
      <c r="A3602" t="s">
        <v>3667</v>
      </c>
      <c r="D3602" s="1"/>
      <c r="E3602" s="2"/>
    </row>
    <row r="3603" spans="1:5" x14ac:dyDescent="0.3">
      <c r="A3603" t="s">
        <v>3668</v>
      </c>
      <c r="D3603" s="1"/>
      <c r="E3603" s="2"/>
    </row>
    <row r="3604" spans="1:5" x14ac:dyDescent="0.3">
      <c r="A3604" t="s">
        <v>3669</v>
      </c>
      <c r="D3604" s="1"/>
      <c r="E3604" s="2"/>
    </row>
    <row r="3605" spans="1:5" x14ac:dyDescent="0.3">
      <c r="A3605" t="s">
        <v>3670</v>
      </c>
      <c r="D3605" s="1"/>
      <c r="E3605" s="2"/>
    </row>
    <row r="3606" spans="1:5" x14ac:dyDescent="0.3">
      <c r="A3606" t="s">
        <v>3671</v>
      </c>
      <c r="D3606" s="1"/>
      <c r="E3606" s="2"/>
    </row>
    <row r="3607" spans="1:5" x14ac:dyDescent="0.3">
      <c r="A3607" t="s">
        <v>3672</v>
      </c>
      <c r="D3607" s="1"/>
      <c r="E3607" s="2"/>
    </row>
    <row r="3608" spans="1:5" x14ac:dyDescent="0.3">
      <c r="A3608" t="s">
        <v>3673</v>
      </c>
      <c r="D3608" s="1"/>
      <c r="E3608" s="2"/>
    </row>
    <row r="3609" spans="1:5" x14ac:dyDescent="0.3">
      <c r="A3609" t="s">
        <v>3674</v>
      </c>
      <c r="D3609" s="1"/>
      <c r="E3609" s="2"/>
    </row>
    <row r="3610" spans="1:5" x14ac:dyDescent="0.3">
      <c r="A3610" t="s">
        <v>3675</v>
      </c>
      <c r="D3610" s="1"/>
      <c r="E3610" s="2"/>
    </row>
    <row r="3611" spans="1:5" x14ac:dyDescent="0.3">
      <c r="A3611" t="s">
        <v>3676</v>
      </c>
      <c r="D3611" s="1"/>
      <c r="E3611" s="2"/>
    </row>
    <row r="3612" spans="1:5" x14ac:dyDescent="0.3">
      <c r="A3612" t="s">
        <v>3677</v>
      </c>
      <c r="D3612" s="1"/>
      <c r="E3612" s="2"/>
    </row>
    <row r="3613" spans="1:5" x14ac:dyDescent="0.3">
      <c r="A3613" t="s">
        <v>3678</v>
      </c>
      <c r="D3613" s="1"/>
      <c r="E3613" s="2"/>
    </row>
    <row r="3614" spans="1:5" x14ac:dyDescent="0.3">
      <c r="A3614" t="s">
        <v>884</v>
      </c>
      <c r="D3614" s="1"/>
      <c r="E3614" s="2"/>
    </row>
    <row r="3615" spans="1:5" x14ac:dyDescent="0.3">
      <c r="A3615" t="s">
        <v>75</v>
      </c>
      <c r="D3615" s="1"/>
      <c r="E3615" s="2"/>
    </row>
    <row r="3616" spans="1:5" x14ac:dyDescent="0.3">
      <c r="A3616" t="s">
        <v>3679</v>
      </c>
      <c r="D3616" s="1"/>
      <c r="E3616" s="2"/>
    </row>
    <row r="3617" spans="1:5" x14ac:dyDescent="0.3">
      <c r="A3617" t="s">
        <v>3680</v>
      </c>
      <c r="D3617" s="1"/>
      <c r="E3617" s="2"/>
    </row>
    <row r="3618" spans="1:5" x14ac:dyDescent="0.3">
      <c r="A3618" t="s">
        <v>3681</v>
      </c>
      <c r="D3618" s="1"/>
      <c r="E3618" s="2"/>
    </row>
    <row r="3619" spans="1:5" x14ac:dyDescent="0.3">
      <c r="A3619" t="s">
        <v>3682</v>
      </c>
      <c r="D3619" s="1"/>
      <c r="E3619" s="2"/>
    </row>
    <row r="3620" spans="1:5" x14ac:dyDescent="0.3">
      <c r="A3620" t="s">
        <v>3683</v>
      </c>
      <c r="D3620" s="1"/>
      <c r="E3620" s="2"/>
    </row>
    <row r="3621" spans="1:5" x14ac:dyDescent="0.3">
      <c r="A3621" t="s">
        <v>3684</v>
      </c>
      <c r="D3621" s="1"/>
      <c r="E3621" s="2"/>
    </row>
    <row r="3622" spans="1:5" x14ac:dyDescent="0.3">
      <c r="A3622" t="s">
        <v>3685</v>
      </c>
      <c r="D3622" s="1"/>
      <c r="E3622" s="2"/>
    </row>
    <row r="3623" spans="1:5" x14ac:dyDescent="0.3">
      <c r="A3623" t="s">
        <v>3686</v>
      </c>
      <c r="D3623" s="1"/>
      <c r="E3623" s="2"/>
    </row>
    <row r="3624" spans="1:5" x14ac:dyDescent="0.3">
      <c r="A3624" t="s">
        <v>3687</v>
      </c>
      <c r="D3624" s="1"/>
      <c r="E3624" s="2"/>
    </row>
    <row r="3625" spans="1:5" x14ac:dyDescent="0.3">
      <c r="A3625" t="s">
        <v>3688</v>
      </c>
      <c r="D3625" s="1"/>
      <c r="E3625" s="2"/>
    </row>
    <row r="3626" spans="1:5" x14ac:dyDescent="0.3">
      <c r="A3626" t="s">
        <v>3689</v>
      </c>
      <c r="D3626" s="1"/>
      <c r="E3626" s="2"/>
    </row>
    <row r="3627" spans="1:5" x14ac:dyDescent="0.3">
      <c r="A3627" t="s">
        <v>3690</v>
      </c>
      <c r="D3627" s="1"/>
      <c r="E3627" s="2"/>
    </row>
    <row r="3628" spans="1:5" x14ac:dyDescent="0.3">
      <c r="A3628" t="s">
        <v>3691</v>
      </c>
      <c r="D3628" s="1"/>
      <c r="E3628" s="2"/>
    </row>
    <row r="3629" spans="1:5" x14ac:dyDescent="0.3">
      <c r="A3629" t="s">
        <v>3692</v>
      </c>
      <c r="D3629" s="1"/>
      <c r="E3629" s="2"/>
    </row>
    <row r="3630" spans="1:5" x14ac:dyDescent="0.3">
      <c r="A3630" t="s">
        <v>3693</v>
      </c>
      <c r="D3630" s="1"/>
      <c r="E3630" s="2"/>
    </row>
    <row r="3631" spans="1:5" x14ac:dyDescent="0.3">
      <c r="A3631" t="s">
        <v>3694</v>
      </c>
      <c r="D3631" s="1"/>
      <c r="E3631" s="2"/>
    </row>
    <row r="3632" spans="1:5" x14ac:dyDescent="0.3">
      <c r="A3632" t="s">
        <v>3695</v>
      </c>
      <c r="D3632" s="1"/>
      <c r="E3632" s="2"/>
    </row>
    <row r="3633" spans="1:5" x14ac:dyDescent="0.3">
      <c r="A3633" t="s">
        <v>3696</v>
      </c>
      <c r="D3633" s="1"/>
      <c r="E3633" s="2"/>
    </row>
    <row r="3634" spans="1:5" x14ac:dyDescent="0.3">
      <c r="A3634" t="s">
        <v>3697</v>
      </c>
      <c r="D3634" s="1"/>
      <c r="E3634" s="2"/>
    </row>
    <row r="3635" spans="1:5" x14ac:dyDescent="0.3">
      <c r="A3635" t="s">
        <v>3698</v>
      </c>
      <c r="D3635" s="1"/>
      <c r="E3635" s="2"/>
    </row>
    <row r="3636" spans="1:5" x14ac:dyDescent="0.3">
      <c r="A3636" t="s">
        <v>3699</v>
      </c>
      <c r="D3636" s="1"/>
      <c r="E3636" s="2"/>
    </row>
    <row r="3637" spans="1:5" x14ac:dyDescent="0.3">
      <c r="A3637" t="s">
        <v>3700</v>
      </c>
      <c r="D3637" s="1"/>
      <c r="E3637" s="2"/>
    </row>
    <row r="3638" spans="1:5" x14ac:dyDescent="0.3">
      <c r="A3638" t="s">
        <v>3701</v>
      </c>
      <c r="D3638" s="1"/>
      <c r="E3638" s="2"/>
    </row>
    <row r="3639" spans="1:5" x14ac:dyDescent="0.3">
      <c r="A3639" t="s">
        <v>3702</v>
      </c>
      <c r="D3639" s="1"/>
      <c r="E3639" s="2"/>
    </row>
    <row r="3640" spans="1:5" x14ac:dyDescent="0.3">
      <c r="A3640" t="s">
        <v>3703</v>
      </c>
      <c r="D3640" s="1"/>
      <c r="E3640" s="2"/>
    </row>
    <row r="3641" spans="1:5" x14ac:dyDescent="0.3">
      <c r="A3641" t="s">
        <v>3704</v>
      </c>
      <c r="D3641" s="1"/>
      <c r="E3641" s="2"/>
    </row>
    <row r="3642" spans="1:5" x14ac:dyDescent="0.3">
      <c r="A3642" t="s">
        <v>3705</v>
      </c>
      <c r="D3642" s="1"/>
      <c r="E3642" s="2"/>
    </row>
    <row r="3643" spans="1:5" x14ac:dyDescent="0.3">
      <c r="A3643" t="s">
        <v>3706</v>
      </c>
      <c r="D3643" s="1"/>
      <c r="E3643" s="2"/>
    </row>
    <row r="3644" spans="1:5" x14ac:dyDescent="0.3">
      <c r="A3644" t="s">
        <v>3707</v>
      </c>
      <c r="D3644" s="1"/>
      <c r="E3644" s="2"/>
    </row>
    <row r="3645" spans="1:5" x14ac:dyDescent="0.3">
      <c r="A3645" t="s">
        <v>3708</v>
      </c>
      <c r="D3645" s="1"/>
      <c r="E3645" s="2"/>
    </row>
    <row r="3646" spans="1:5" x14ac:dyDescent="0.3">
      <c r="A3646" t="s">
        <v>3709</v>
      </c>
      <c r="D3646" s="1"/>
      <c r="E3646" s="2"/>
    </row>
    <row r="3647" spans="1:5" x14ac:dyDescent="0.3">
      <c r="A3647" t="s">
        <v>3710</v>
      </c>
      <c r="D3647" s="1"/>
      <c r="E3647" s="2"/>
    </row>
    <row r="3648" spans="1:5" x14ac:dyDescent="0.3">
      <c r="A3648" t="s">
        <v>3711</v>
      </c>
      <c r="D3648" s="1"/>
      <c r="E3648" s="2"/>
    </row>
    <row r="3649" spans="1:5" x14ac:dyDescent="0.3">
      <c r="A3649" t="s">
        <v>3712</v>
      </c>
      <c r="D3649" s="1"/>
      <c r="E3649" s="2"/>
    </row>
    <row r="3650" spans="1:5" x14ac:dyDescent="0.3">
      <c r="A3650" t="s">
        <v>3713</v>
      </c>
      <c r="D3650" s="1"/>
      <c r="E3650" s="2"/>
    </row>
    <row r="3651" spans="1:5" x14ac:dyDescent="0.3">
      <c r="A3651" t="s">
        <v>3714</v>
      </c>
      <c r="D3651" s="1"/>
      <c r="E3651" s="2"/>
    </row>
    <row r="3652" spans="1:5" x14ac:dyDescent="0.3">
      <c r="A3652" t="s">
        <v>3715</v>
      </c>
      <c r="D3652" s="1"/>
      <c r="E3652" s="2"/>
    </row>
    <row r="3653" spans="1:5" x14ac:dyDescent="0.3">
      <c r="A3653" t="s">
        <v>3716</v>
      </c>
      <c r="D3653" s="1"/>
      <c r="E3653" s="2"/>
    </row>
    <row r="3654" spans="1:5" x14ac:dyDescent="0.3">
      <c r="A3654" t="s">
        <v>3717</v>
      </c>
      <c r="D3654" s="1"/>
      <c r="E3654" s="2"/>
    </row>
    <row r="3655" spans="1:5" x14ac:dyDescent="0.3">
      <c r="A3655" t="s">
        <v>3718</v>
      </c>
      <c r="D3655" s="1"/>
      <c r="E3655" s="2"/>
    </row>
    <row r="3656" spans="1:5" x14ac:dyDescent="0.3">
      <c r="A3656" t="s">
        <v>3719</v>
      </c>
      <c r="D3656" s="1"/>
      <c r="E3656" s="2"/>
    </row>
    <row r="3657" spans="1:5" x14ac:dyDescent="0.3">
      <c r="A3657" t="s">
        <v>3720</v>
      </c>
      <c r="D3657" s="1"/>
      <c r="E3657" s="2"/>
    </row>
    <row r="3658" spans="1:5" x14ac:dyDescent="0.3">
      <c r="A3658" t="s">
        <v>3721</v>
      </c>
      <c r="D3658" s="1"/>
      <c r="E3658" s="2"/>
    </row>
    <row r="3659" spans="1:5" x14ac:dyDescent="0.3">
      <c r="A3659" t="s">
        <v>3722</v>
      </c>
      <c r="D3659" s="1"/>
      <c r="E3659" s="2"/>
    </row>
    <row r="3660" spans="1:5" x14ac:dyDescent="0.3">
      <c r="A3660" t="s">
        <v>3723</v>
      </c>
      <c r="D3660" s="1"/>
      <c r="E3660" s="2"/>
    </row>
    <row r="3661" spans="1:5" x14ac:dyDescent="0.3">
      <c r="A3661" t="s">
        <v>3724</v>
      </c>
      <c r="D3661" s="1"/>
      <c r="E3661" s="2"/>
    </row>
    <row r="3662" spans="1:5" x14ac:dyDescent="0.3">
      <c r="A3662" t="s">
        <v>3725</v>
      </c>
      <c r="D3662" s="1"/>
      <c r="E3662" s="2"/>
    </row>
    <row r="3663" spans="1:5" x14ac:dyDescent="0.3">
      <c r="A3663" t="s">
        <v>3726</v>
      </c>
      <c r="D3663" s="1"/>
      <c r="E3663" s="2"/>
    </row>
    <row r="3664" spans="1:5" x14ac:dyDescent="0.3">
      <c r="A3664" t="s">
        <v>3727</v>
      </c>
      <c r="D3664" s="1"/>
      <c r="E3664" s="2"/>
    </row>
    <row r="3665" spans="1:5" x14ac:dyDescent="0.3">
      <c r="A3665" t="s">
        <v>3728</v>
      </c>
      <c r="D3665" s="1"/>
      <c r="E3665" s="2"/>
    </row>
    <row r="3666" spans="1:5" x14ac:dyDescent="0.3">
      <c r="A3666" t="s">
        <v>3729</v>
      </c>
      <c r="D3666" s="1"/>
      <c r="E3666" s="2"/>
    </row>
    <row r="3667" spans="1:5" x14ac:dyDescent="0.3">
      <c r="A3667" t="s">
        <v>3730</v>
      </c>
      <c r="D3667" s="1"/>
      <c r="E3667" s="2"/>
    </row>
    <row r="3668" spans="1:5" x14ac:dyDescent="0.3">
      <c r="A3668" t="s">
        <v>3731</v>
      </c>
      <c r="D3668" s="1"/>
      <c r="E3668" s="2"/>
    </row>
    <row r="3669" spans="1:5" x14ac:dyDescent="0.3">
      <c r="A3669" t="s">
        <v>3732</v>
      </c>
      <c r="D3669" s="1"/>
      <c r="E3669" s="2"/>
    </row>
    <row r="3670" spans="1:5" x14ac:dyDescent="0.3">
      <c r="A3670" t="s">
        <v>3733</v>
      </c>
      <c r="D3670" s="1"/>
      <c r="E3670" s="2"/>
    </row>
    <row r="3671" spans="1:5" x14ac:dyDescent="0.3">
      <c r="A3671" t="s">
        <v>3734</v>
      </c>
      <c r="D3671" s="1"/>
      <c r="E3671" s="2"/>
    </row>
    <row r="3672" spans="1:5" x14ac:dyDescent="0.3">
      <c r="A3672" t="s">
        <v>3735</v>
      </c>
      <c r="D3672" s="1"/>
      <c r="E3672" s="2"/>
    </row>
    <row r="3673" spans="1:5" x14ac:dyDescent="0.3">
      <c r="A3673" t="s">
        <v>3736</v>
      </c>
      <c r="D3673" s="1"/>
      <c r="E3673" s="2"/>
    </row>
    <row r="3674" spans="1:5" x14ac:dyDescent="0.3">
      <c r="A3674" t="s">
        <v>3737</v>
      </c>
      <c r="D3674" s="1"/>
      <c r="E3674" s="2"/>
    </row>
    <row r="3675" spans="1:5" x14ac:dyDescent="0.3">
      <c r="A3675" t="s">
        <v>3738</v>
      </c>
      <c r="D3675" s="1"/>
      <c r="E3675" s="2"/>
    </row>
    <row r="3676" spans="1:5" x14ac:dyDescent="0.3">
      <c r="A3676" t="s">
        <v>3739</v>
      </c>
      <c r="D3676" s="1"/>
      <c r="E3676" s="2"/>
    </row>
    <row r="3677" spans="1:5" x14ac:dyDescent="0.3">
      <c r="A3677" t="s">
        <v>3740</v>
      </c>
      <c r="D3677" s="1"/>
      <c r="E3677" s="2"/>
    </row>
    <row r="3678" spans="1:5" x14ac:dyDescent="0.3">
      <c r="A3678" t="s">
        <v>3741</v>
      </c>
      <c r="D3678" s="1"/>
      <c r="E3678" s="2"/>
    </row>
    <row r="3679" spans="1:5" x14ac:dyDescent="0.3">
      <c r="A3679" t="s">
        <v>3742</v>
      </c>
      <c r="D3679" s="1"/>
      <c r="E3679" s="2"/>
    </row>
    <row r="3680" spans="1:5" x14ac:dyDescent="0.3">
      <c r="A3680" t="s">
        <v>3743</v>
      </c>
      <c r="D3680" s="1"/>
      <c r="E3680" s="2"/>
    </row>
    <row r="3681" spans="1:5" x14ac:dyDescent="0.3">
      <c r="A3681" t="s">
        <v>3744</v>
      </c>
      <c r="D3681" s="1"/>
      <c r="E3681" s="2"/>
    </row>
    <row r="3682" spans="1:5" x14ac:dyDescent="0.3">
      <c r="A3682" t="s">
        <v>3745</v>
      </c>
      <c r="D3682" s="1"/>
      <c r="E3682" s="2"/>
    </row>
    <row r="3683" spans="1:5" x14ac:dyDescent="0.3">
      <c r="A3683" t="s">
        <v>3746</v>
      </c>
      <c r="D3683" s="1"/>
      <c r="E3683" s="2"/>
    </row>
    <row r="3684" spans="1:5" x14ac:dyDescent="0.3">
      <c r="A3684" t="s">
        <v>3747</v>
      </c>
      <c r="D3684" s="1"/>
      <c r="E3684" s="2"/>
    </row>
    <row r="3685" spans="1:5" x14ac:dyDescent="0.3">
      <c r="A3685" t="s">
        <v>3748</v>
      </c>
      <c r="D3685" s="1"/>
      <c r="E3685" s="2"/>
    </row>
    <row r="3686" spans="1:5" x14ac:dyDescent="0.3">
      <c r="A3686" t="s">
        <v>3749</v>
      </c>
      <c r="D3686" s="1"/>
      <c r="E3686" s="2"/>
    </row>
    <row r="3687" spans="1:5" x14ac:dyDescent="0.3">
      <c r="A3687" t="s">
        <v>3750</v>
      </c>
      <c r="D3687" s="1"/>
      <c r="E3687" s="2"/>
    </row>
    <row r="3688" spans="1:5" x14ac:dyDescent="0.3">
      <c r="A3688" t="s">
        <v>3751</v>
      </c>
      <c r="D3688" s="1"/>
      <c r="E3688" s="2"/>
    </row>
    <row r="3689" spans="1:5" x14ac:dyDescent="0.3">
      <c r="A3689" t="s">
        <v>3752</v>
      </c>
      <c r="D3689" s="1"/>
      <c r="E3689" s="2"/>
    </row>
    <row r="3690" spans="1:5" x14ac:dyDescent="0.3">
      <c r="A3690" t="s">
        <v>3753</v>
      </c>
      <c r="D3690" s="1"/>
      <c r="E3690" s="2"/>
    </row>
    <row r="3691" spans="1:5" x14ac:dyDescent="0.3">
      <c r="A3691" t="s">
        <v>3754</v>
      </c>
      <c r="D3691" s="1"/>
      <c r="E3691" s="2"/>
    </row>
    <row r="3692" spans="1:5" x14ac:dyDescent="0.3">
      <c r="A3692" t="s">
        <v>3755</v>
      </c>
      <c r="D3692" s="1"/>
      <c r="E3692" s="2"/>
    </row>
    <row r="3693" spans="1:5" x14ac:dyDescent="0.3">
      <c r="A3693" t="s">
        <v>3756</v>
      </c>
      <c r="D3693" s="1"/>
      <c r="E3693" s="2"/>
    </row>
    <row r="3694" spans="1:5" x14ac:dyDescent="0.3">
      <c r="A3694" t="s">
        <v>3757</v>
      </c>
      <c r="D3694" s="1"/>
      <c r="E3694" s="2"/>
    </row>
    <row r="3695" spans="1:5" x14ac:dyDescent="0.3">
      <c r="A3695" t="s">
        <v>3758</v>
      </c>
      <c r="D3695" s="1"/>
      <c r="E3695" s="2"/>
    </row>
    <row r="3696" spans="1:5" x14ac:dyDescent="0.3">
      <c r="A3696" t="s">
        <v>3759</v>
      </c>
      <c r="D3696" s="1"/>
      <c r="E3696" s="2"/>
    </row>
    <row r="3697" spans="1:5" x14ac:dyDescent="0.3">
      <c r="A3697" t="s">
        <v>3760</v>
      </c>
      <c r="D3697" s="1"/>
      <c r="E3697" s="2"/>
    </row>
    <row r="3698" spans="1:5" x14ac:dyDescent="0.3">
      <c r="A3698" t="s">
        <v>3761</v>
      </c>
      <c r="D3698" s="1"/>
      <c r="E3698" s="2"/>
    </row>
    <row r="3699" spans="1:5" x14ac:dyDescent="0.3">
      <c r="A3699" t="s">
        <v>3762</v>
      </c>
      <c r="D3699" s="1"/>
      <c r="E3699" s="2"/>
    </row>
    <row r="3700" spans="1:5" x14ac:dyDescent="0.3">
      <c r="A3700" t="s">
        <v>3763</v>
      </c>
      <c r="D3700" s="1"/>
      <c r="E3700" s="2"/>
    </row>
    <row r="3701" spans="1:5" x14ac:dyDescent="0.3">
      <c r="A3701" t="s">
        <v>3764</v>
      </c>
      <c r="D3701" s="1"/>
      <c r="E3701" s="2"/>
    </row>
    <row r="3702" spans="1:5" x14ac:dyDescent="0.3">
      <c r="A3702" t="s">
        <v>3765</v>
      </c>
      <c r="D3702" s="1"/>
      <c r="E3702" s="2"/>
    </row>
    <row r="3703" spans="1:5" x14ac:dyDescent="0.3">
      <c r="A3703" t="s">
        <v>3766</v>
      </c>
      <c r="D3703" s="1"/>
      <c r="E3703" s="2"/>
    </row>
    <row r="3704" spans="1:5" x14ac:dyDescent="0.3">
      <c r="A3704" t="s">
        <v>3767</v>
      </c>
      <c r="D3704" s="1"/>
      <c r="E3704" s="2"/>
    </row>
    <row r="3705" spans="1:5" x14ac:dyDescent="0.3">
      <c r="A3705" t="s">
        <v>3768</v>
      </c>
      <c r="D3705" s="1"/>
      <c r="E3705" s="2"/>
    </row>
    <row r="3706" spans="1:5" x14ac:dyDescent="0.3">
      <c r="A3706" t="s">
        <v>3769</v>
      </c>
      <c r="D3706" s="1"/>
      <c r="E3706" s="2"/>
    </row>
    <row r="3707" spans="1:5" x14ac:dyDescent="0.3">
      <c r="A3707" t="s">
        <v>3770</v>
      </c>
      <c r="D3707" s="1"/>
      <c r="E3707" s="2"/>
    </row>
    <row r="3708" spans="1:5" x14ac:dyDescent="0.3">
      <c r="A3708" t="s">
        <v>3771</v>
      </c>
      <c r="D3708" s="1"/>
      <c r="E3708" s="2"/>
    </row>
    <row r="3709" spans="1:5" x14ac:dyDescent="0.3">
      <c r="A3709" t="s">
        <v>3772</v>
      </c>
      <c r="D3709" s="1"/>
      <c r="E3709" s="2"/>
    </row>
    <row r="3710" spans="1:5" x14ac:dyDescent="0.3">
      <c r="A3710" t="s">
        <v>3773</v>
      </c>
      <c r="D3710" s="1"/>
      <c r="E3710" s="2"/>
    </row>
    <row r="3711" spans="1:5" x14ac:dyDescent="0.3">
      <c r="A3711" t="s">
        <v>3774</v>
      </c>
      <c r="D3711" s="1"/>
      <c r="E3711" s="2"/>
    </row>
    <row r="3712" spans="1:5" x14ac:dyDescent="0.3">
      <c r="A3712" t="s">
        <v>3775</v>
      </c>
      <c r="D3712" s="1"/>
      <c r="E3712" s="2"/>
    </row>
    <row r="3713" spans="1:5" x14ac:dyDescent="0.3">
      <c r="A3713" t="s">
        <v>3776</v>
      </c>
      <c r="D3713" s="1"/>
      <c r="E3713" s="2"/>
    </row>
    <row r="3714" spans="1:5" x14ac:dyDescent="0.3">
      <c r="A3714" t="s">
        <v>3777</v>
      </c>
      <c r="D3714" s="1"/>
      <c r="E3714" s="2"/>
    </row>
    <row r="3715" spans="1:5" x14ac:dyDescent="0.3">
      <c r="A3715" t="s">
        <v>3778</v>
      </c>
      <c r="D3715" s="1"/>
      <c r="E3715" s="2"/>
    </row>
    <row r="3716" spans="1:5" x14ac:dyDescent="0.3">
      <c r="A3716" t="s">
        <v>3779</v>
      </c>
      <c r="D3716" s="1"/>
      <c r="E3716" s="2"/>
    </row>
    <row r="3717" spans="1:5" x14ac:dyDescent="0.3">
      <c r="A3717" t="s">
        <v>3780</v>
      </c>
      <c r="D3717" s="1"/>
      <c r="E3717" s="2"/>
    </row>
    <row r="3718" spans="1:5" x14ac:dyDescent="0.3">
      <c r="A3718" t="s">
        <v>3781</v>
      </c>
      <c r="D3718" s="1"/>
      <c r="E3718" s="2"/>
    </row>
    <row r="3719" spans="1:5" x14ac:dyDescent="0.3">
      <c r="A3719" t="s">
        <v>75</v>
      </c>
      <c r="D3719" s="1"/>
      <c r="E3719" s="2"/>
    </row>
    <row r="3720" spans="1:5" x14ac:dyDescent="0.3">
      <c r="A3720" t="s">
        <v>3782</v>
      </c>
      <c r="D3720" s="1"/>
      <c r="E3720" s="2"/>
    </row>
    <row r="3721" spans="1:5" x14ac:dyDescent="0.3">
      <c r="A3721" t="s">
        <v>3783</v>
      </c>
      <c r="D3721" s="1"/>
      <c r="E3721" s="2"/>
    </row>
    <row r="3722" spans="1:5" x14ac:dyDescent="0.3">
      <c r="A3722" t="s">
        <v>3784</v>
      </c>
      <c r="D3722" s="1"/>
      <c r="E3722" s="2"/>
    </row>
    <row r="3723" spans="1:5" x14ac:dyDescent="0.3">
      <c r="A3723" t="s">
        <v>3785</v>
      </c>
      <c r="D3723" s="1"/>
      <c r="E3723" s="2"/>
    </row>
    <row r="3724" spans="1:5" x14ac:dyDescent="0.3">
      <c r="A3724" t="s">
        <v>3786</v>
      </c>
      <c r="D3724" s="1"/>
      <c r="E3724" s="2"/>
    </row>
    <row r="3725" spans="1:5" x14ac:dyDescent="0.3">
      <c r="A3725" t="s">
        <v>3787</v>
      </c>
      <c r="D3725" s="1"/>
      <c r="E3725" s="2"/>
    </row>
    <row r="3726" spans="1:5" x14ac:dyDescent="0.3">
      <c r="A3726" t="s">
        <v>3788</v>
      </c>
      <c r="D3726" s="1"/>
      <c r="E3726" s="2"/>
    </row>
    <row r="3727" spans="1:5" x14ac:dyDescent="0.3">
      <c r="A3727" t="s">
        <v>3789</v>
      </c>
      <c r="D3727" s="1"/>
      <c r="E3727" s="2"/>
    </row>
    <row r="3728" spans="1:5" x14ac:dyDescent="0.3">
      <c r="A3728" t="s">
        <v>3790</v>
      </c>
      <c r="D3728" s="1"/>
      <c r="E3728" s="2"/>
    </row>
    <row r="3729" spans="1:5" x14ac:dyDescent="0.3">
      <c r="A3729" t="s">
        <v>3791</v>
      </c>
      <c r="D3729" s="1"/>
      <c r="E3729" s="2"/>
    </row>
    <row r="3730" spans="1:5" x14ac:dyDescent="0.3">
      <c r="A3730" t="s">
        <v>3792</v>
      </c>
      <c r="D3730" s="1"/>
      <c r="E3730" s="2"/>
    </row>
    <row r="3731" spans="1:5" x14ac:dyDescent="0.3">
      <c r="A3731" t="s">
        <v>3793</v>
      </c>
      <c r="D3731" s="1"/>
      <c r="E3731" s="2"/>
    </row>
    <row r="3732" spans="1:5" x14ac:dyDescent="0.3">
      <c r="A3732" t="s">
        <v>3794</v>
      </c>
      <c r="D3732" s="1"/>
      <c r="E3732" s="2"/>
    </row>
    <row r="3733" spans="1:5" x14ac:dyDescent="0.3">
      <c r="A3733" t="s">
        <v>3795</v>
      </c>
      <c r="D3733" s="1"/>
      <c r="E3733" s="2"/>
    </row>
    <row r="3734" spans="1:5" x14ac:dyDescent="0.3">
      <c r="A3734" t="s">
        <v>3796</v>
      </c>
      <c r="D3734" s="1"/>
      <c r="E3734" s="2"/>
    </row>
    <row r="3735" spans="1:5" x14ac:dyDescent="0.3">
      <c r="A3735" t="s">
        <v>3797</v>
      </c>
      <c r="D3735" s="1"/>
      <c r="E3735" s="2"/>
    </row>
    <row r="3736" spans="1:5" x14ac:dyDescent="0.3">
      <c r="A3736" t="s">
        <v>3798</v>
      </c>
      <c r="D3736" s="1"/>
      <c r="E3736" s="2"/>
    </row>
    <row r="3737" spans="1:5" x14ac:dyDescent="0.3">
      <c r="A3737" t="s">
        <v>3799</v>
      </c>
      <c r="D3737" s="1"/>
      <c r="E3737" s="2"/>
    </row>
    <row r="3738" spans="1:5" x14ac:dyDescent="0.3">
      <c r="A3738" t="s">
        <v>3800</v>
      </c>
      <c r="D3738" s="1"/>
      <c r="E3738" s="2"/>
    </row>
    <row r="3739" spans="1:5" x14ac:dyDescent="0.3">
      <c r="A3739" t="s">
        <v>3801</v>
      </c>
      <c r="D3739" s="1"/>
      <c r="E3739" s="2"/>
    </row>
    <row r="3740" spans="1:5" x14ac:dyDescent="0.3">
      <c r="A3740" t="s">
        <v>3802</v>
      </c>
      <c r="D3740" s="1"/>
      <c r="E3740" s="2"/>
    </row>
    <row r="3741" spans="1:5" x14ac:dyDescent="0.3">
      <c r="A3741" t="s">
        <v>3803</v>
      </c>
      <c r="D3741" s="1"/>
      <c r="E3741" s="2"/>
    </row>
    <row r="3742" spans="1:5" x14ac:dyDescent="0.3">
      <c r="A3742" t="s">
        <v>3804</v>
      </c>
      <c r="D3742" s="1"/>
      <c r="E3742" s="2"/>
    </row>
    <row r="3743" spans="1:5" x14ac:dyDescent="0.3">
      <c r="A3743" t="s">
        <v>3805</v>
      </c>
      <c r="D3743" s="1"/>
      <c r="E3743" s="2"/>
    </row>
    <row r="3744" spans="1:5" x14ac:dyDescent="0.3">
      <c r="A3744" t="s">
        <v>3806</v>
      </c>
      <c r="D3744" s="1"/>
      <c r="E3744" s="2"/>
    </row>
    <row r="3745" spans="1:5" x14ac:dyDescent="0.3">
      <c r="A3745" t="s">
        <v>3807</v>
      </c>
      <c r="D3745" s="1"/>
      <c r="E3745" s="2"/>
    </row>
    <row r="3746" spans="1:5" x14ac:dyDescent="0.3">
      <c r="A3746" t="s">
        <v>3808</v>
      </c>
      <c r="D3746" s="1"/>
      <c r="E3746" s="2"/>
    </row>
    <row r="3747" spans="1:5" x14ac:dyDescent="0.3">
      <c r="A3747" t="s">
        <v>3809</v>
      </c>
      <c r="D3747" s="1"/>
      <c r="E3747" s="2"/>
    </row>
    <row r="3748" spans="1:5" x14ac:dyDescent="0.3">
      <c r="A3748" t="s">
        <v>3810</v>
      </c>
      <c r="D3748" s="1"/>
      <c r="E3748" s="2"/>
    </row>
    <row r="3749" spans="1:5" x14ac:dyDescent="0.3">
      <c r="A3749" t="s">
        <v>3811</v>
      </c>
      <c r="D3749" s="1"/>
      <c r="E3749" s="2"/>
    </row>
    <row r="3750" spans="1:5" x14ac:dyDescent="0.3">
      <c r="A3750" t="s">
        <v>3812</v>
      </c>
      <c r="D3750" s="1"/>
      <c r="E3750" s="2"/>
    </row>
    <row r="3751" spans="1:5" x14ac:dyDescent="0.3">
      <c r="A3751" t="s">
        <v>3813</v>
      </c>
      <c r="D3751" s="1"/>
      <c r="E3751" s="2"/>
    </row>
    <row r="3752" spans="1:5" x14ac:dyDescent="0.3">
      <c r="A3752" t="s">
        <v>3814</v>
      </c>
      <c r="D3752" s="1"/>
      <c r="E3752" s="2"/>
    </row>
    <row r="3753" spans="1:5" x14ac:dyDescent="0.3">
      <c r="A3753" t="s">
        <v>3815</v>
      </c>
      <c r="D3753" s="1"/>
      <c r="E3753" s="2"/>
    </row>
    <row r="3754" spans="1:5" x14ac:dyDescent="0.3">
      <c r="A3754" t="s">
        <v>3816</v>
      </c>
      <c r="D3754" s="1"/>
      <c r="E3754" s="2"/>
    </row>
    <row r="3755" spans="1:5" x14ac:dyDescent="0.3">
      <c r="A3755" t="s">
        <v>3817</v>
      </c>
      <c r="D3755" s="1"/>
      <c r="E3755" s="2"/>
    </row>
    <row r="3756" spans="1:5" x14ac:dyDescent="0.3">
      <c r="A3756" t="s">
        <v>3818</v>
      </c>
      <c r="D3756" s="1"/>
      <c r="E3756" s="2"/>
    </row>
    <row r="3757" spans="1:5" x14ac:dyDescent="0.3">
      <c r="A3757" t="s">
        <v>3819</v>
      </c>
      <c r="D3757" s="1"/>
      <c r="E3757" s="2"/>
    </row>
    <row r="3758" spans="1:5" x14ac:dyDescent="0.3">
      <c r="A3758" t="s">
        <v>3820</v>
      </c>
      <c r="D3758" s="1"/>
      <c r="E3758" s="2"/>
    </row>
    <row r="3759" spans="1:5" x14ac:dyDescent="0.3">
      <c r="A3759" t="s">
        <v>3821</v>
      </c>
      <c r="D3759" s="1"/>
      <c r="E3759" s="2"/>
    </row>
    <row r="3760" spans="1:5" x14ac:dyDescent="0.3">
      <c r="A3760" t="s">
        <v>3822</v>
      </c>
      <c r="D3760" s="1"/>
      <c r="E3760" s="2"/>
    </row>
    <row r="3761" spans="1:5" x14ac:dyDescent="0.3">
      <c r="A3761" t="s">
        <v>3823</v>
      </c>
      <c r="D3761" s="1"/>
      <c r="E3761" s="2"/>
    </row>
    <row r="3762" spans="1:5" x14ac:dyDescent="0.3">
      <c r="A3762" t="s">
        <v>3824</v>
      </c>
      <c r="D3762" s="1"/>
      <c r="E3762" s="2"/>
    </row>
    <row r="3763" spans="1:5" x14ac:dyDescent="0.3">
      <c r="A3763" t="s">
        <v>3825</v>
      </c>
      <c r="D3763" s="1"/>
      <c r="E3763" s="2"/>
    </row>
    <row r="3764" spans="1:5" x14ac:dyDescent="0.3">
      <c r="A3764" t="s">
        <v>3826</v>
      </c>
      <c r="D3764" s="1"/>
      <c r="E3764" s="2"/>
    </row>
    <row r="3765" spans="1:5" x14ac:dyDescent="0.3">
      <c r="A3765" t="s">
        <v>3827</v>
      </c>
      <c r="D3765" s="1"/>
      <c r="E3765" s="2"/>
    </row>
    <row r="3766" spans="1:5" x14ac:dyDescent="0.3">
      <c r="A3766" t="s">
        <v>3828</v>
      </c>
      <c r="D3766" s="1"/>
      <c r="E3766" s="2"/>
    </row>
    <row r="3767" spans="1:5" x14ac:dyDescent="0.3">
      <c r="A3767" t="s">
        <v>3829</v>
      </c>
      <c r="D3767" s="1"/>
      <c r="E3767" s="2"/>
    </row>
    <row r="3768" spans="1:5" x14ac:dyDescent="0.3">
      <c r="A3768" t="s">
        <v>3830</v>
      </c>
      <c r="D3768" s="1"/>
      <c r="E3768" s="2"/>
    </row>
    <row r="3769" spans="1:5" x14ac:dyDescent="0.3">
      <c r="A3769" t="s">
        <v>3831</v>
      </c>
      <c r="D3769" s="1"/>
      <c r="E3769" s="2"/>
    </row>
    <row r="3770" spans="1:5" x14ac:dyDescent="0.3">
      <c r="A3770" t="s">
        <v>3832</v>
      </c>
      <c r="D3770" s="1"/>
      <c r="E3770" s="2"/>
    </row>
    <row r="3771" spans="1:5" x14ac:dyDescent="0.3">
      <c r="A3771" t="s">
        <v>3833</v>
      </c>
      <c r="D3771" s="1"/>
      <c r="E3771" s="2"/>
    </row>
    <row r="3772" spans="1:5" x14ac:dyDescent="0.3">
      <c r="A3772" t="s">
        <v>3834</v>
      </c>
      <c r="D3772" s="1"/>
      <c r="E3772" s="2"/>
    </row>
    <row r="3773" spans="1:5" x14ac:dyDescent="0.3">
      <c r="A3773" t="s">
        <v>3835</v>
      </c>
      <c r="D3773" s="1"/>
      <c r="E3773" s="2"/>
    </row>
    <row r="3774" spans="1:5" x14ac:dyDescent="0.3">
      <c r="A3774" t="s">
        <v>3836</v>
      </c>
      <c r="D3774" s="1"/>
      <c r="E3774" s="2"/>
    </row>
    <row r="3775" spans="1:5" x14ac:dyDescent="0.3">
      <c r="A3775" t="s">
        <v>3837</v>
      </c>
      <c r="D3775" s="1"/>
      <c r="E3775" s="2"/>
    </row>
    <row r="3776" spans="1:5" x14ac:dyDescent="0.3">
      <c r="A3776" t="s">
        <v>3838</v>
      </c>
      <c r="D3776" s="1"/>
      <c r="E3776" s="2"/>
    </row>
    <row r="3777" spans="1:5" x14ac:dyDescent="0.3">
      <c r="A3777" t="s">
        <v>3839</v>
      </c>
      <c r="D3777" s="1"/>
      <c r="E3777" s="2"/>
    </row>
    <row r="3778" spans="1:5" x14ac:dyDescent="0.3">
      <c r="A3778" t="s">
        <v>3840</v>
      </c>
      <c r="D3778" s="1"/>
      <c r="E3778" s="2"/>
    </row>
    <row r="3779" spans="1:5" x14ac:dyDescent="0.3">
      <c r="A3779" t="s">
        <v>3841</v>
      </c>
      <c r="D3779" s="1"/>
      <c r="E3779" s="2"/>
    </row>
    <row r="3780" spans="1:5" x14ac:dyDescent="0.3">
      <c r="A3780" t="s">
        <v>3842</v>
      </c>
      <c r="D3780" s="1"/>
      <c r="E3780" s="2"/>
    </row>
    <row r="3781" spans="1:5" x14ac:dyDescent="0.3">
      <c r="A3781" t="s">
        <v>3843</v>
      </c>
      <c r="D3781" s="1"/>
      <c r="E3781" s="2"/>
    </row>
    <row r="3782" spans="1:5" x14ac:dyDescent="0.3">
      <c r="A3782" t="s">
        <v>3844</v>
      </c>
      <c r="D3782" s="1"/>
      <c r="E3782" s="2"/>
    </row>
    <row r="3783" spans="1:5" x14ac:dyDescent="0.3">
      <c r="A3783" t="s">
        <v>3845</v>
      </c>
      <c r="D3783" s="1"/>
      <c r="E3783" s="2"/>
    </row>
    <row r="3784" spans="1:5" x14ac:dyDescent="0.3">
      <c r="A3784" t="s">
        <v>3846</v>
      </c>
      <c r="D3784" s="1"/>
      <c r="E3784" s="2"/>
    </row>
    <row r="3785" spans="1:5" x14ac:dyDescent="0.3">
      <c r="A3785" t="s">
        <v>3847</v>
      </c>
      <c r="D3785" s="1"/>
      <c r="E3785" s="2"/>
    </row>
    <row r="3786" spans="1:5" x14ac:dyDescent="0.3">
      <c r="A3786" t="s">
        <v>3848</v>
      </c>
      <c r="D3786" s="1"/>
      <c r="E3786" s="2"/>
    </row>
    <row r="3787" spans="1:5" x14ac:dyDescent="0.3">
      <c r="A3787" t="s">
        <v>3849</v>
      </c>
      <c r="D3787" s="1"/>
      <c r="E3787" s="2"/>
    </row>
    <row r="3788" spans="1:5" x14ac:dyDescent="0.3">
      <c r="A3788" t="s">
        <v>3850</v>
      </c>
      <c r="D3788" s="1"/>
      <c r="E3788" s="2"/>
    </row>
    <row r="3789" spans="1:5" x14ac:dyDescent="0.3">
      <c r="A3789" t="s">
        <v>3851</v>
      </c>
      <c r="D3789" s="1"/>
      <c r="E3789" s="2"/>
    </row>
    <row r="3790" spans="1:5" x14ac:dyDescent="0.3">
      <c r="A3790" t="s">
        <v>3852</v>
      </c>
      <c r="D3790" s="1"/>
      <c r="E3790" s="2"/>
    </row>
    <row r="3791" spans="1:5" x14ac:dyDescent="0.3">
      <c r="A3791" t="s">
        <v>3853</v>
      </c>
      <c r="D3791" s="1"/>
      <c r="E3791" s="2"/>
    </row>
    <row r="3792" spans="1:5" x14ac:dyDescent="0.3">
      <c r="A3792" t="s">
        <v>3854</v>
      </c>
      <c r="D3792" s="1"/>
      <c r="E3792" s="2"/>
    </row>
    <row r="3793" spans="1:5" x14ac:dyDescent="0.3">
      <c r="A3793" t="s">
        <v>3855</v>
      </c>
      <c r="D3793" s="1"/>
      <c r="E3793" s="2"/>
    </row>
    <row r="3794" spans="1:5" x14ac:dyDescent="0.3">
      <c r="A3794" t="s">
        <v>3856</v>
      </c>
      <c r="D3794" s="1"/>
      <c r="E3794" s="2"/>
    </row>
    <row r="3795" spans="1:5" x14ac:dyDescent="0.3">
      <c r="A3795" t="s">
        <v>3857</v>
      </c>
      <c r="D3795" s="1"/>
      <c r="E3795" s="2"/>
    </row>
    <row r="3796" spans="1:5" x14ac:dyDescent="0.3">
      <c r="A3796" t="s">
        <v>3858</v>
      </c>
      <c r="D3796" s="1"/>
      <c r="E3796" s="2"/>
    </row>
    <row r="3797" spans="1:5" x14ac:dyDescent="0.3">
      <c r="A3797" t="s">
        <v>3859</v>
      </c>
      <c r="D3797" s="1"/>
      <c r="E3797" s="2"/>
    </row>
    <row r="3798" spans="1:5" x14ac:dyDescent="0.3">
      <c r="A3798" t="s">
        <v>3860</v>
      </c>
      <c r="D3798" s="1"/>
      <c r="E3798" s="2"/>
    </row>
    <row r="3799" spans="1:5" x14ac:dyDescent="0.3">
      <c r="A3799" t="s">
        <v>3861</v>
      </c>
      <c r="D3799" s="1"/>
      <c r="E3799" s="2"/>
    </row>
    <row r="3800" spans="1:5" x14ac:dyDescent="0.3">
      <c r="A3800" t="s">
        <v>3862</v>
      </c>
      <c r="D3800" s="1"/>
      <c r="E3800" s="2"/>
    </row>
    <row r="3801" spans="1:5" x14ac:dyDescent="0.3">
      <c r="A3801" t="s">
        <v>3863</v>
      </c>
      <c r="D3801" s="1"/>
      <c r="E3801" s="2"/>
    </row>
    <row r="3802" spans="1:5" x14ac:dyDescent="0.3">
      <c r="A3802" t="s">
        <v>3864</v>
      </c>
      <c r="D3802" s="1"/>
      <c r="E3802" s="2"/>
    </row>
    <row r="3803" spans="1:5" x14ac:dyDescent="0.3">
      <c r="A3803" t="s">
        <v>3865</v>
      </c>
      <c r="D3803" s="1"/>
      <c r="E3803" s="2"/>
    </row>
    <row r="3804" spans="1:5" x14ac:dyDescent="0.3">
      <c r="A3804" t="s">
        <v>3866</v>
      </c>
      <c r="D3804" s="1"/>
      <c r="E3804" s="2"/>
    </row>
    <row r="3805" spans="1:5" x14ac:dyDescent="0.3">
      <c r="A3805" t="s">
        <v>3867</v>
      </c>
      <c r="D3805" s="1"/>
      <c r="E3805" s="2"/>
    </row>
    <row r="3806" spans="1:5" x14ac:dyDescent="0.3">
      <c r="A3806" t="s">
        <v>3868</v>
      </c>
      <c r="D3806" s="1"/>
      <c r="E3806" s="2"/>
    </row>
    <row r="3807" spans="1:5" x14ac:dyDescent="0.3">
      <c r="A3807" t="s">
        <v>3869</v>
      </c>
      <c r="D3807" s="1"/>
      <c r="E3807" s="2"/>
    </row>
    <row r="3808" spans="1:5" x14ac:dyDescent="0.3">
      <c r="A3808" t="s">
        <v>3870</v>
      </c>
      <c r="D3808" s="1"/>
      <c r="E3808" s="2"/>
    </row>
    <row r="3809" spans="1:5" x14ac:dyDescent="0.3">
      <c r="A3809" t="s">
        <v>3871</v>
      </c>
      <c r="D3809" s="1"/>
      <c r="E3809" s="2"/>
    </row>
    <row r="3810" spans="1:5" x14ac:dyDescent="0.3">
      <c r="A3810" t="s">
        <v>3872</v>
      </c>
      <c r="D3810" s="1"/>
      <c r="E3810" s="2"/>
    </row>
    <row r="3811" spans="1:5" x14ac:dyDescent="0.3">
      <c r="A3811" t="s">
        <v>3873</v>
      </c>
      <c r="D3811" s="1"/>
      <c r="E3811" s="2"/>
    </row>
    <row r="3812" spans="1:5" x14ac:dyDescent="0.3">
      <c r="A3812" t="s">
        <v>3874</v>
      </c>
      <c r="D3812" s="1"/>
      <c r="E3812" s="2"/>
    </row>
    <row r="3813" spans="1:5" x14ac:dyDescent="0.3">
      <c r="A3813" t="s">
        <v>3875</v>
      </c>
      <c r="D3813" s="1"/>
      <c r="E3813" s="2"/>
    </row>
    <row r="3814" spans="1:5" x14ac:dyDescent="0.3">
      <c r="A3814" t="s">
        <v>3876</v>
      </c>
      <c r="D3814" s="1"/>
      <c r="E3814" s="2"/>
    </row>
    <row r="3815" spans="1:5" x14ac:dyDescent="0.3">
      <c r="A3815" t="s">
        <v>3877</v>
      </c>
      <c r="D3815" s="1"/>
      <c r="E3815" s="2"/>
    </row>
    <row r="3816" spans="1:5" x14ac:dyDescent="0.3">
      <c r="A3816" t="s">
        <v>3878</v>
      </c>
      <c r="D3816" s="1"/>
      <c r="E3816" s="2"/>
    </row>
    <row r="3817" spans="1:5" x14ac:dyDescent="0.3">
      <c r="A3817" t="s">
        <v>3879</v>
      </c>
      <c r="D3817" s="1"/>
      <c r="E3817" s="2"/>
    </row>
    <row r="3818" spans="1:5" x14ac:dyDescent="0.3">
      <c r="A3818" t="s">
        <v>3880</v>
      </c>
      <c r="D3818" s="1"/>
      <c r="E3818" s="2"/>
    </row>
    <row r="3819" spans="1:5" x14ac:dyDescent="0.3">
      <c r="A3819" t="s">
        <v>3881</v>
      </c>
      <c r="D3819" s="1"/>
      <c r="E3819" s="2"/>
    </row>
    <row r="3820" spans="1:5" x14ac:dyDescent="0.3">
      <c r="A3820" t="s">
        <v>3882</v>
      </c>
      <c r="D3820" s="1"/>
      <c r="E3820" s="2"/>
    </row>
    <row r="3821" spans="1:5" x14ac:dyDescent="0.3">
      <c r="A3821" t="s">
        <v>3883</v>
      </c>
      <c r="D3821" s="1"/>
      <c r="E3821" s="2"/>
    </row>
    <row r="3822" spans="1:5" x14ac:dyDescent="0.3">
      <c r="A3822" t="s">
        <v>3884</v>
      </c>
      <c r="D3822" s="1"/>
      <c r="E3822" s="2"/>
    </row>
    <row r="3823" spans="1:5" x14ac:dyDescent="0.3">
      <c r="A3823" t="s">
        <v>3885</v>
      </c>
      <c r="D3823" s="1"/>
      <c r="E3823" s="2"/>
    </row>
    <row r="3824" spans="1:5" x14ac:dyDescent="0.3">
      <c r="A3824" t="s">
        <v>3886</v>
      </c>
      <c r="D3824" s="1"/>
      <c r="E3824" s="2"/>
    </row>
    <row r="3825" spans="1:5" x14ac:dyDescent="0.3">
      <c r="A3825" t="s">
        <v>3887</v>
      </c>
      <c r="D3825" s="1"/>
      <c r="E3825" s="2"/>
    </row>
    <row r="3826" spans="1:5" x14ac:dyDescent="0.3">
      <c r="A3826" t="s">
        <v>3888</v>
      </c>
      <c r="D3826" s="1"/>
      <c r="E3826" s="2"/>
    </row>
    <row r="3827" spans="1:5" x14ac:dyDescent="0.3">
      <c r="A3827" t="s">
        <v>3889</v>
      </c>
      <c r="D3827" s="1"/>
      <c r="E3827" s="2"/>
    </row>
    <row r="3828" spans="1:5" x14ac:dyDescent="0.3">
      <c r="A3828" t="s">
        <v>3890</v>
      </c>
      <c r="D3828" s="1"/>
      <c r="E3828" s="2"/>
    </row>
    <row r="3829" spans="1:5" x14ac:dyDescent="0.3">
      <c r="A3829" t="s">
        <v>3891</v>
      </c>
      <c r="D3829" s="1"/>
      <c r="E3829" s="2"/>
    </row>
    <row r="3830" spans="1:5" x14ac:dyDescent="0.3">
      <c r="A3830" t="s">
        <v>3892</v>
      </c>
      <c r="D3830" s="1"/>
      <c r="E3830" s="2"/>
    </row>
    <row r="3831" spans="1:5" x14ac:dyDescent="0.3">
      <c r="A3831" t="s">
        <v>3893</v>
      </c>
      <c r="D3831" s="1"/>
      <c r="E3831" s="2"/>
    </row>
    <row r="3832" spans="1:5" x14ac:dyDescent="0.3">
      <c r="A3832" t="s">
        <v>3894</v>
      </c>
      <c r="D3832" s="1"/>
      <c r="E3832" s="2"/>
    </row>
    <row r="3833" spans="1:5" x14ac:dyDescent="0.3">
      <c r="A3833" t="s">
        <v>3895</v>
      </c>
      <c r="D3833" s="1"/>
      <c r="E3833" s="2"/>
    </row>
    <row r="3834" spans="1:5" x14ac:dyDescent="0.3">
      <c r="A3834" t="s">
        <v>3896</v>
      </c>
      <c r="D3834" s="1"/>
      <c r="E3834" s="2"/>
    </row>
    <row r="3835" spans="1:5" x14ac:dyDescent="0.3">
      <c r="A3835" t="s">
        <v>3897</v>
      </c>
      <c r="D3835" s="1"/>
      <c r="E3835" s="2"/>
    </row>
    <row r="3836" spans="1:5" x14ac:dyDescent="0.3">
      <c r="A3836" t="s">
        <v>3898</v>
      </c>
      <c r="D3836" s="1"/>
      <c r="E3836" s="2"/>
    </row>
    <row r="3837" spans="1:5" x14ac:dyDescent="0.3">
      <c r="A3837" t="s">
        <v>104</v>
      </c>
      <c r="D3837" s="1"/>
      <c r="E3837" s="2"/>
    </row>
    <row r="3838" spans="1:5" x14ac:dyDescent="0.3">
      <c r="A3838" t="s">
        <v>3899</v>
      </c>
      <c r="D3838" s="1"/>
      <c r="E3838" s="2"/>
    </row>
    <row r="3839" spans="1:5" x14ac:dyDescent="0.3">
      <c r="A3839" t="s">
        <v>3900</v>
      </c>
      <c r="D3839" s="1"/>
      <c r="E3839" s="2"/>
    </row>
    <row r="3840" spans="1:5" x14ac:dyDescent="0.3">
      <c r="A3840" t="s">
        <v>3901</v>
      </c>
      <c r="D3840" s="1"/>
      <c r="E3840" s="2"/>
    </row>
    <row r="3841" spans="1:5" x14ac:dyDescent="0.3">
      <c r="A3841" t="s">
        <v>3902</v>
      </c>
      <c r="D3841" s="1"/>
      <c r="E3841" s="2"/>
    </row>
    <row r="3842" spans="1:5" x14ac:dyDescent="0.3">
      <c r="A3842" t="s">
        <v>3903</v>
      </c>
      <c r="D3842" s="1"/>
      <c r="E3842" s="2"/>
    </row>
    <row r="3843" spans="1:5" x14ac:dyDescent="0.3">
      <c r="A3843" t="s">
        <v>104</v>
      </c>
      <c r="D3843" s="1"/>
      <c r="E3843" s="2"/>
    </row>
    <row r="3844" spans="1:5" x14ac:dyDescent="0.3">
      <c r="A3844" t="s">
        <v>3904</v>
      </c>
      <c r="D3844" s="1"/>
      <c r="E3844" s="2"/>
    </row>
    <row r="3845" spans="1:5" x14ac:dyDescent="0.3">
      <c r="A3845" t="s">
        <v>3905</v>
      </c>
      <c r="D3845" s="1"/>
      <c r="E3845" s="2"/>
    </row>
    <row r="3846" spans="1:5" x14ac:dyDescent="0.3">
      <c r="A3846" t="s">
        <v>3906</v>
      </c>
      <c r="D3846" s="1"/>
      <c r="E3846" s="2"/>
    </row>
    <row r="3847" spans="1:5" x14ac:dyDescent="0.3">
      <c r="A3847" t="s">
        <v>3907</v>
      </c>
      <c r="D3847" s="1"/>
      <c r="E3847" s="2"/>
    </row>
    <row r="3848" spans="1:5" x14ac:dyDescent="0.3">
      <c r="A3848" t="s">
        <v>3908</v>
      </c>
      <c r="D3848" s="1"/>
      <c r="E3848" s="2"/>
    </row>
    <row r="3849" spans="1:5" x14ac:dyDescent="0.3">
      <c r="A3849" t="s">
        <v>3909</v>
      </c>
      <c r="D3849" s="1"/>
      <c r="E3849" s="2"/>
    </row>
    <row r="3850" spans="1:5" x14ac:dyDescent="0.3">
      <c r="A3850" t="s">
        <v>3910</v>
      </c>
      <c r="D3850" s="1"/>
      <c r="E3850" s="2"/>
    </row>
    <row r="3851" spans="1:5" x14ac:dyDescent="0.3">
      <c r="A3851" t="s">
        <v>3911</v>
      </c>
      <c r="D3851" s="1"/>
      <c r="E3851" s="2"/>
    </row>
    <row r="3852" spans="1:5" x14ac:dyDescent="0.3">
      <c r="A3852" t="s">
        <v>3912</v>
      </c>
      <c r="D3852" s="1"/>
      <c r="E3852" s="2"/>
    </row>
    <row r="3853" spans="1:5" x14ac:dyDescent="0.3">
      <c r="A3853" t="s">
        <v>104</v>
      </c>
      <c r="D3853" s="1"/>
      <c r="E3853" s="2"/>
    </row>
    <row r="3854" spans="1:5" x14ac:dyDescent="0.3">
      <c r="A3854" t="s">
        <v>3913</v>
      </c>
      <c r="D3854" s="1"/>
      <c r="E3854" s="2"/>
    </row>
    <row r="3855" spans="1:5" x14ac:dyDescent="0.3">
      <c r="A3855" t="s">
        <v>3914</v>
      </c>
      <c r="D3855" s="1"/>
      <c r="E3855" s="2"/>
    </row>
    <row r="3856" spans="1:5" x14ac:dyDescent="0.3">
      <c r="A3856" t="s">
        <v>3915</v>
      </c>
      <c r="D3856" s="1"/>
      <c r="E3856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BD6C-5498-4089-9CF1-B7A2A2FCA887}">
  <sheetPr>
    <tabColor rgb="FF002060"/>
  </sheetPr>
  <dimension ref="B2:V82"/>
  <sheetViews>
    <sheetView showGridLines="0" tabSelected="1" topLeftCell="A52" zoomScaleNormal="100" workbookViewId="0">
      <selection activeCell="C67" sqref="C67"/>
    </sheetView>
  </sheetViews>
  <sheetFormatPr defaultRowHeight="14.4" x14ac:dyDescent="0.3"/>
  <cols>
    <col min="1" max="1" width="0.5546875" customWidth="1"/>
    <col min="2" max="2" width="6.44140625" customWidth="1"/>
    <col min="3" max="3" width="11.44140625" customWidth="1"/>
    <col min="4" max="6" width="18.44140625" customWidth="1"/>
    <col min="7" max="7" width="11.109375" customWidth="1"/>
    <col min="9" max="9" width="7.5546875" customWidth="1"/>
    <col min="10" max="14" width="19.109375" customWidth="1"/>
  </cols>
  <sheetData>
    <row r="2" spans="3:14" ht="14.4" customHeight="1" x14ac:dyDescent="0.3">
      <c r="C2" s="90" t="s">
        <v>40</v>
      </c>
      <c r="D2" s="90"/>
      <c r="E2" s="90"/>
      <c r="F2" s="90"/>
      <c r="G2" s="90"/>
      <c r="J2" s="90" t="s">
        <v>54</v>
      </c>
      <c r="K2" s="90"/>
      <c r="L2" s="90"/>
      <c r="M2" s="90"/>
      <c r="N2" s="90"/>
    </row>
    <row r="3" spans="3:14" ht="14.4" customHeight="1" x14ac:dyDescent="0.3">
      <c r="C3" s="90"/>
      <c r="D3" s="90"/>
      <c r="E3" s="90"/>
      <c r="F3" s="90"/>
      <c r="G3" s="90"/>
      <c r="J3" s="90"/>
      <c r="K3" s="90"/>
      <c r="L3" s="90"/>
      <c r="M3" s="90"/>
      <c r="N3" s="90"/>
    </row>
    <row r="4" spans="3:14" x14ac:dyDescent="0.3">
      <c r="J4" s="90"/>
      <c r="K4" s="90"/>
      <c r="L4" s="90"/>
      <c r="M4" s="90"/>
      <c r="N4" s="90"/>
    </row>
    <row r="5" spans="3:14" x14ac:dyDescent="0.3">
      <c r="C5" s="90" t="s">
        <v>36</v>
      </c>
      <c r="D5" s="90"/>
      <c r="E5" s="90"/>
      <c r="F5" s="90"/>
      <c r="G5" s="90"/>
      <c r="J5" s="18"/>
      <c r="K5" s="18"/>
      <c r="L5" s="18"/>
      <c r="M5" s="18"/>
      <c r="N5" s="18"/>
    </row>
    <row r="6" spans="3:14" ht="14.4" customHeight="1" x14ac:dyDescent="0.3">
      <c r="C6" s="90"/>
      <c r="D6" s="90"/>
      <c r="E6" s="90"/>
      <c r="F6" s="90"/>
      <c r="G6" s="90"/>
      <c r="J6" s="92" t="s">
        <v>28</v>
      </c>
      <c r="K6" s="92"/>
      <c r="L6" s="92"/>
      <c r="M6" s="92"/>
      <c r="N6" s="92"/>
    </row>
    <row r="7" spans="3:14" x14ac:dyDescent="0.3">
      <c r="C7" s="90"/>
      <c r="D7" s="90"/>
      <c r="E7" s="90"/>
      <c r="F7" s="90"/>
      <c r="G7" s="90"/>
      <c r="J7" s="92"/>
      <c r="K7" s="92"/>
      <c r="L7" s="92"/>
      <c r="M7" s="92"/>
      <c r="N7" s="92"/>
    </row>
    <row r="8" spans="3:14" x14ac:dyDescent="0.3">
      <c r="C8" s="90"/>
      <c r="D8" s="90"/>
      <c r="E8" s="90"/>
      <c r="F8" s="90"/>
      <c r="G8" s="90"/>
      <c r="J8" s="4"/>
      <c r="K8" s="4"/>
      <c r="L8" s="4"/>
      <c r="M8" s="4"/>
      <c r="N8" s="4"/>
    </row>
    <row r="9" spans="3:14" x14ac:dyDescent="0.3">
      <c r="C9" s="17"/>
      <c r="D9" s="17"/>
      <c r="E9" s="17"/>
      <c r="F9" s="17"/>
      <c r="G9" s="17"/>
      <c r="J9" s="93"/>
      <c r="K9" s="94"/>
      <c r="L9" s="94"/>
      <c r="M9" s="94"/>
      <c r="N9" s="95"/>
    </row>
    <row r="10" spans="3:14" x14ac:dyDescent="0.3">
      <c r="C10" s="16"/>
      <c r="D10" s="15"/>
      <c r="E10" t="s">
        <v>37</v>
      </c>
    </row>
    <row r="11" spans="3:14" x14ac:dyDescent="0.3">
      <c r="J11" s="90" t="s">
        <v>67</v>
      </c>
      <c r="K11" s="90"/>
      <c r="L11" s="90"/>
      <c r="M11" s="90"/>
      <c r="N11" s="90"/>
    </row>
    <row r="12" spans="3:14" x14ac:dyDescent="0.3">
      <c r="C12" s="90" t="s">
        <v>38</v>
      </c>
      <c r="D12" s="90"/>
      <c r="E12" s="90"/>
      <c r="F12" s="90"/>
      <c r="G12" s="90"/>
      <c r="J12" s="90"/>
      <c r="K12" s="90"/>
      <c r="L12" s="90"/>
      <c r="M12" s="90"/>
      <c r="N12" s="90"/>
    </row>
    <row r="13" spans="3:14" x14ac:dyDescent="0.3">
      <c r="C13" s="90"/>
      <c r="D13" s="90"/>
      <c r="E13" s="90"/>
      <c r="F13" s="90"/>
      <c r="G13" s="90"/>
      <c r="J13" s="4"/>
      <c r="K13" s="4"/>
      <c r="L13" s="4"/>
      <c r="M13" s="4"/>
    </row>
    <row r="14" spans="3:14" x14ac:dyDescent="0.3">
      <c r="J14" s="8" t="s">
        <v>1</v>
      </c>
      <c r="K14" s="8" t="s">
        <v>3</v>
      </c>
      <c r="L14" s="8" t="s">
        <v>2</v>
      </c>
      <c r="M14" s="8" t="s">
        <v>0</v>
      </c>
      <c r="N14" s="4"/>
    </row>
    <row r="15" spans="3:14" x14ac:dyDescent="0.3">
      <c r="C15" t="s">
        <v>39</v>
      </c>
      <c r="J15" s="9" t="s">
        <v>19</v>
      </c>
      <c r="K15" s="10"/>
      <c r="L15" s="7"/>
      <c r="M15" s="7"/>
    </row>
    <row r="16" spans="3:14" x14ac:dyDescent="0.3">
      <c r="J16" s="9" t="s">
        <v>22</v>
      </c>
      <c r="K16" s="10"/>
      <c r="L16" s="7"/>
      <c r="M16" s="7"/>
    </row>
    <row r="17" spans="2:22" x14ac:dyDescent="0.3">
      <c r="C17" s="90" t="s">
        <v>41</v>
      </c>
      <c r="D17" s="90"/>
      <c r="E17" s="90"/>
      <c r="F17" s="90"/>
      <c r="G17" s="90"/>
      <c r="J17" s="9" t="s">
        <v>65</v>
      </c>
      <c r="K17" s="10"/>
      <c r="L17" s="7"/>
      <c r="M17" s="7"/>
    </row>
    <row r="18" spans="2:22" x14ac:dyDescent="0.3">
      <c r="C18" s="90"/>
      <c r="D18" s="90"/>
      <c r="E18" s="90"/>
      <c r="F18" s="90"/>
      <c r="G18" s="90"/>
      <c r="J18" s="9" t="s">
        <v>21</v>
      </c>
      <c r="K18" s="10"/>
      <c r="L18" s="7"/>
      <c r="M18" s="7"/>
    </row>
    <row r="19" spans="2:22" x14ac:dyDescent="0.3">
      <c r="C19" s="90"/>
      <c r="D19" s="90"/>
      <c r="E19" s="90"/>
      <c r="F19" s="90"/>
      <c r="G19" s="90"/>
      <c r="J19" s="9" t="s">
        <v>20</v>
      </c>
      <c r="K19" s="10"/>
      <c r="L19" s="7"/>
      <c r="M19" s="7"/>
    </row>
    <row r="20" spans="2:22" ht="14.4" customHeight="1" x14ac:dyDescent="0.3">
      <c r="J20" s="9" t="s">
        <v>66</v>
      </c>
      <c r="K20" s="10"/>
      <c r="L20" s="7"/>
      <c r="M20" s="7"/>
    </row>
    <row r="21" spans="2:22" ht="14.4" customHeight="1" x14ac:dyDescent="0.3">
      <c r="C21" s="90" t="s">
        <v>53</v>
      </c>
      <c r="D21" s="90"/>
      <c r="E21" s="90"/>
      <c r="F21" s="90"/>
      <c r="G21" s="90"/>
      <c r="J21" s="9" t="s">
        <v>17</v>
      </c>
      <c r="K21" s="10"/>
      <c r="L21" s="7"/>
      <c r="M21" s="7"/>
    </row>
    <row r="22" spans="2:22" x14ac:dyDescent="0.3">
      <c r="C22" s="90"/>
      <c r="D22" s="90"/>
      <c r="E22" s="90"/>
      <c r="F22" s="90"/>
      <c r="G22" s="90"/>
      <c r="J22" s="9" t="s">
        <v>18</v>
      </c>
      <c r="K22" s="10"/>
      <c r="L22" s="7"/>
      <c r="M22" s="7"/>
    </row>
    <row r="23" spans="2:22" x14ac:dyDescent="0.3">
      <c r="C23" s="90"/>
      <c r="D23" s="90"/>
      <c r="E23" s="90"/>
      <c r="F23" s="90"/>
      <c r="G23" s="90"/>
      <c r="J23" s="4"/>
      <c r="K23" s="4"/>
      <c r="L23" s="4"/>
      <c r="M23" s="4"/>
      <c r="N23" s="4"/>
    </row>
    <row r="24" spans="2:22" x14ac:dyDescent="0.3">
      <c r="C24" s="21" t="s">
        <v>7</v>
      </c>
      <c r="D24" s="22" t="s">
        <v>9</v>
      </c>
      <c r="E24" s="23" t="s">
        <v>11</v>
      </c>
      <c r="F24" s="24" t="s">
        <v>14</v>
      </c>
      <c r="J24" s="92" t="s">
        <v>56</v>
      </c>
      <c r="K24" s="92"/>
      <c r="L24" s="92"/>
      <c r="M24" s="92"/>
      <c r="N24" s="92"/>
    </row>
    <row r="25" spans="2:22" x14ac:dyDescent="0.3">
      <c r="J25" s="92"/>
      <c r="K25" s="92"/>
      <c r="L25" s="92"/>
      <c r="M25" s="92"/>
      <c r="N25" s="92"/>
    </row>
    <row r="26" spans="2:22" ht="14.4" customHeight="1" x14ac:dyDescent="0.3">
      <c r="C26" s="90" t="s">
        <v>7504</v>
      </c>
      <c r="D26" s="90"/>
      <c r="E26" s="90"/>
      <c r="F26" s="90"/>
      <c r="G26" s="90"/>
      <c r="J26" s="4"/>
      <c r="K26" s="4"/>
      <c r="L26" s="4"/>
      <c r="M26" s="4"/>
      <c r="N26" s="4"/>
    </row>
    <row r="27" spans="2:22" x14ac:dyDescent="0.3">
      <c r="C27" s="90"/>
      <c r="D27" s="90"/>
      <c r="E27" s="90"/>
      <c r="F27" s="90"/>
      <c r="G27" s="90"/>
      <c r="J27" s="9" t="s">
        <v>23</v>
      </c>
      <c r="K27" s="9" t="s">
        <v>24</v>
      </c>
    </row>
    <row r="28" spans="2:22" ht="14.4" customHeight="1" x14ac:dyDescent="0.3">
      <c r="C28" s="90"/>
      <c r="D28" s="90"/>
      <c r="E28" s="90"/>
      <c r="F28" s="90"/>
      <c r="G28" s="90"/>
      <c r="J28" s="5" t="s">
        <v>8</v>
      </c>
      <c r="K28" s="5" t="s">
        <v>25</v>
      </c>
    </row>
    <row r="29" spans="2:22" x14ac:dyDescent="0.3">
      <c r="C29" s="17"/>
      <c r="D29" s="17"/>
      <c r="E29" s="17"/>
      <c r="F29" s="17"/>
      <c r="G29" s="17"/>
      <c r="J29" s="5" t="s">
        <v>15</v>
      </c>
      <c r="K29" s="5" t="s">
        <v>26</v>
      </c>
    </row>
    <row r="30" spans="2:22" ht="14.4" customHeight="1" x14ac:dyDescent="0.3">
      <c r="B30" s="3"/>
      <c r="C30" s="90" t="s">
        <v>49</v>
      </c>
      <c r="D30" s="90"/>
      <c r="E30" s="90"/>
      <c r="F30" s="90"/>
      <c r="G30" s="90"/>
      <c r="H30" s="4"/>
      <c r="J30" s="5" t="s">
        <v>10</v>
      </c>
      <c r="K30" s="5" t="s">
        <v>27</v>
      </c>
      <c r="P30" s="4"/>
      <c r="Q30" s="4"/>
      <c r="R30" s="4"/>
      <c r="S30" s="4"/>
      <c r="T30" s="4"/>
      <c r="U30" s="4"/>
      <c r="V30" s="4"/>
    </row>
    <row r="31" spans="2:22" x14ac:dyDescent="0.3">
      <c r="B31" s="91"/>
      <c r="C31" s="90"/>
      <c r="D31" s="90"/>
      <c r="E31" s="90"/>
      <c r="F31" s="90"/>
      <c r="G31" s="90"/>
      <c r="H31" s="3"/>
      <c r="J31" s="5" t="s">
        <v>6</v>
      </c>
      <c r="K31" s="5" t="s">
        <v>25</v>
      </c>
      <c r="P31" s="3"/>
      <c r="Q31" s="3"/>
      <c r="R31" s="3"/>
      <c r="S31" s="3"/>
      <c r="T31" s="3"/>
      <c r="U31" s="3"/>
      <c r="V31" s="3"/>
    </row>
    <row r="32" spans="2:22" x14ac:dyDescent="0.3">
      <c r="B32" s="91"/>
      <c r="C32" s="17"/>
      <c r="D32" s="17"/>
      <c r="E32" s="17"/>
      <c r="F32" s="17"/>
      <c r="G32" s="17"/>
      <c r="H32" s="4"/>
      <c r="J32" s="5" t="s">
        <v>16</v>
      </c>
      <c r="K32" s="5" t="s">
        <v>26</v>
      </c>
      <c r="P32" s="3"/>
      <c r="Q32" s="3"/>
      <c r="R32" s="3"/>
      <c r="S32" s="3"/>
      <c r="T32" s="3"/>
      <c r="U32" s="3"/>
      <c r="V32" s="3"/>
    </row>
    <row r="33" spans="2:22" x14ac:dyDescent="0.3">
      <c r="B33" s="3"/>
      <c r="C33" s="90" t="s">
        <v>42</v>
      </c>
      <c r="D33" s="90"/>
      <c r="E33" s="90"/>
      <c r="F33" s="90"/>
      <c r="G33" s="90"/>
      <c r="H33" s="4"/>
      <c r="J33" s="5" t="s">
        <v>12</v>
      </c>
      <c r="K33" s="5" t="s">
        <v>26</v>
      </c>
      <c r="P33" s="4"/>
      <c r="Q33" s="4"/>
      <c r="R33" s="4"/>
      <c r="S33" s="4"/>
      <c r="T33" s="4"/>
      <c r="U33" s="4"/>
      <c r="V33" s="4"/>
    </row>
    <row r="34" spans="2:22" x14ac:dyDescent="0.3">
      <c r="C34" s="90"/>
      <c r="D34" s="90"/>
      <c r="E34" s="90"/>
      <c r="F34" s="90"/>
      <c r="G34" s="90"/>
      <c r="H34" s="4"/>
      <c r="J34" s="5" t="s">
        <v>13</v>
      </c>
      <c r="K34" s="5" t="s">
        <v>26</v>
      </c>
      <c r="O34" s="4"/>
    </row>
    <row r="35" spans="2:22" x14ac:dyDescent="0.3">
      <c r="C35" s="90"/>
      <c r="D35" s="90"/>
      <c r="E35" s="90"/>
      <c r="F35" s="90"/>
      <c r="G35" s="90"/>
      <c r="I35" s="4"/>
      <c r="J35" s="4"/>
      <c r="K35" s="4"/>
      <c r="L35" s="4"/>
      <c r="M35" s="4"/>
      <c r="N35" s="4"/>
      <c r="O35" s="3"/>
    </row>
    <row r="36" spans="2:22" x14ac:dyDescent="0.3">
      <c r="B36" s="3"/>
      <c r="H36" s="3"/>
      <c r="I36" s="4"/>
      <c r="J36" s="92" t="s">
        <v>29</v>
      </c>
      <c r="K36" s="92"/>
      <c r="L36" s="92"/>
      <c r="M36" s="92"/>
      <c r="N36" s="92"/>
      <c r="O36" s="4"/>
      <c r="P36" s="3"/>
      <c r="Q36" s="3"/>
      <c r="R36" s="3"/>
      <c r="S36" s="3"/>
      <c r="T36" s="3"/>
      <c r="U36" s="3"/>
      <c r="V36" s="3"/>
    </row>
    <row r="37" spans="2:22" x14ac:dyDescent="0.3">
      <c r="B37" s="3"/>
      <c r="C37" s="25" t="s">
        <v>43</v>
      </c>
      <c r="D37" s="25" t="s">
        <v>44</v>
      </c>
      <c r="E37" s="25" t="s">
        <v>45</v>
      </c>
      <c r="F37" s="25" t="s">
        <v>46</v>
      </c>
      <c r="G37" s="25" t="s">
        <v>47</v>
      </c>
      <c r="H37" s="4"/>
      <c r="J37" s="92"/>
      <c r="K37" s="92"/>
      <c r="L37" s="92"/>
      <c r="M37" s="92"/>
      <c r="N37" s="92"/>
      <c r="O37" s="4"/>
      <c r="P37" s="4"/>
      <c r="Q37" s="4"/>
      <c r="R37" s="4"/>
      <c r="S37" s="4"/>
      <c r="T37" s="4"/>
      <c r="U37" s="4"/>
      <c r="V37" s="4"/>
    </row>
    <row r="38" spans="2:22" x14ac:dyDescent="0.3">
      <c r="B38" s="3"/>
      <c r="C38" s="26"/>
      <c r="D38" s="26"/>
      <c r="E38" s="25"/>
      <c r="F38" s="26"/>
      <c r="G38" s="26"/>
      <c r="H38" s="4"/>
      <c r="I38" s="3"/>
      <c r="K38" s="5" t="s">
        <v>9</v>
      </c>
      <c r="L38" s="5" t="s">
        <v>14</v>
      </c>
      <c r="M38" s="5" t="s">
        <v>7</v>
      </c>
      <c r="N38" s="5" t="s">
        <v>11</v>
      </c>
      <c r="P38" s="4"/>
      <c r="Q38" s="4"/>
      <c r="R38" s="4"/>
      <c r="S38" s="4"/>
      <c r="T38" s="4"/>
      <c r="U38" s="4"/>
      <c r="V38" s="4"/>
    </row>
    <row r="39" spans="2:22" x14ac:dyDescent="0.3">
      <c r="I39" s="4"/>
      <c r="J39" s="5" t="s">
        <v>25</v>
      </c>
      <c r="K39" s="6"/>
      <c r="L39" s="6"/>
      <c r="M39" s="6"/>
      <c r="N39" s="6"/>
    </row>
    <row r="40" spans="2:22" x14ac:dyDescent="0.3">
      <c r="C40" s="90" t="s">
        <v>48</v>
      </c>
      <c r="D40" s="90"/>
      <c r="E40" s="90"/>
      <c r="F40" s="90"/>
      <c r="G40" s="90"/>
      <c r="I40" s="4"/>
      <c r="J40" s="5" t="s">
        <v>26</v>
      </c>
      <c r="K40" s="7"/>
      <c r="L40" s="7"/>
      <c r="M40" s="7"/>
      <c r="N40" s="7"/>
      <c r="O40" s="3"/>
    </row>
    <row r="41" spans="2:22" x14ac:dyDescent="0.3">
      <c r="C41" s="90"/>
      <c r="D41" s="90"/>
      <c r="E41" s="90"/>
      <c r="F41" s="90"/>
      <c r="G41" s="90"/>
      <c r="J41" s="5" t="s">
        <v>27</v>
      </c>
      <c r="K41" s="7"/>
      <c r="L41" s="7"/>
      <c r="M41" s="7"/>
      <c r="N41" s="7"/>
      <c r="O41" s="4"/>
    </row>
    <row r="42" spans="2:22" x14ac:dyDescent="0.3">
      <c r="C42" s="90"/>
      <c r="D42" s="90"/>
      <c r="E42" s="90"/>
      <c r="F42" s="90"/>
      <c r="G42" s="90"/>
      <c r="J42" s="5" t="s">
        <v>30</v>
      </c>
      <c r="K42" s="7"/>
      <c r="L42" s="7"/>
      <c r="M42" s="7"/>
      <c r="N42" s="7"/>
      <c r="O42" s="4"/>
    </row>
    <row r="44" spans="2:22" x14ac:dyDescent="0.3">
      <c r="C44" s="27" t="s">
        <v>43</v>
      </c>
      <c r="D44" s="25" t="s">
        <v>44</v>
      </c>
      <c r="E44" s="25" t="s">
        <v>45</v>
      </c>
      <c r="F44" s="25" t="s">
        <v>46</v>
      </c>
      <c r="G44" s="25" t="s">
        <v>47</v>
      </c>
      <c r="J44" t="s">
        <v>31</v>
      </c>
    </row>
    <row r="45" spans="2:22" x14ac:dyDescent="0.3">
      <c r="C45" s="26"/>
      <c r="D45" s="26"/>
      <c r="E45" s="25"/>
      <c r="F45" s="26"/>
      <c r="G45" s="26"/>
    </row>
    <row r="46" spans="2:22" x14ac:dyDescent="0.3">
      <c r="C46" s="20"/>
      <c r="J46" s="7" t="s">
        <v>32</v>
      </c>
      <c r="K46" s="7"/>
      <c r="L46" s="4"/>
      <c r="M46" s="4"/>
      <c r="N46" s="4"/>
    </row>
    <row r="47" spans="2:22" ht="14.4" customHeight="1" x14ac:dyDescent="0.3">
      <c r="B47" s="3"/>
      <c r="C47" s="90" t="s">
        <v>50</v>
      </c>
      <c r="D47" s="90"/>
      <c r="E47" s="90"/>
      <c r="F47" s="90"/>
      <c r="G47" s="90"/>
      <c r="H47" s="4"/>
      <c r="I47" s="4"/>
      <c r="J47" s="7" t="s">
        <v>33</v>
      </c>
      <c r="K47" s="7"/>
      <c r="L47" s="3"/>
      <c r="M47" s="3"/>
      <c r="N47" s="3"/>
      <c r="P47" s="4"/>
      <c r="Q47" s="4"/>
      <c r="R47" s="4"/>
      <c r="S47" s="4"/>
      <c r="T47" s="4"/>
      <c r="U47" s="4"/>
      <c r="V47" s="4"/>
    </row>
    <row r="48" spans="2:22" x14ac:dyDescent="0.3">
      <c r="B48" s="3"/>
      <c r="C48" s="90"/>
      <c r="D48" s="90"/>
      <c r="E48" s="90"/>
      <c r="F48" s="90"/>
      <c r="G48" s="90"/>
      <c r="H48" s="3"/>
      <c r="I48" s="3"/>
      <c r="J48" s="4"/>
      <c r="K48" s="4"/>
      <c r="L48" s="4"/>
      <c r="M48" s="4"/>
      <c r="N48" s="4"/>
      <c r="P48" s="3"/>
      <c r="Q48" s="3"/>
      <c r="R48" s="3"/>
      <c r="S48" s="3"/>
      <c r="T48" s="3"/>
      <c r="U48" s="3"/>
      <c r="V48" s="3"/>
    </row>
    <row r="49" spans="2:22" x14ac:dyDescent="0.3">
      <c r="B49" s="3"/>
      <c r="H49" s="4"/>
      <c r="I49" s="4"/>
      <c r="J49" s="92" t="s">
        <v>34</v>
      </c>
      <c r="K49" s="92"/>
      <c r="L49" s="92"/>
      <c r="M49" s="92"/>
      <c r="N49" s="92"/>
      <c r="P49" s="3"/>
      <c r="Q49" s="3"/>
      <c r="R49" s="3"/>
      <c r="S49" s="3"/>
      <c r="T49" s="3"/>
      <c r="U49" s="3"/>
      <c r="V49" s="3"/>
    </row>
    <row r="50" spans="2:22" x14ac:dyDescent="0.3">
      <c r="B50" s="3"/>
      <c r="C50" s="27" t="s">
        <v>43</v>
      </c>
      <c r="D50" s="25" t="s">
        <v>44</v>
      </c>
      <c r="E50" s="25" t="s">
        <v>45</v>
      </c>
      <c r="F50" s="25" t="s">
        <v>46</v>
      </c>
      <c r="G50" s="25" t="s">
        <v>47</v>
      </c>
      <c r="H50" s="4"/>
      <c r="J50" s="92"/>
      <c r="K50" s="92"/>
      <c r="L50" s="92"/>
      <c r="M50" s="92"/>
      <c r="N50" s="92"/>
      <c r="P50" s="4"/>
      <c r="Q50" s="4"/>
      <c r="R50" s="4"/>
      <c r="S50" s="4"/>
      <c r="T50" s="4"/>
      <c r="U50" s="4"/>
      <c r="V50" s="4"/>
    </row>
    <row r="51" spans="2:22" x14ac:dyDescent="0.3">
      <c r="C51" s="26"/>
      <c r="D51" s="26"/>
      <c r="E51" s="25"/>
      <c r="F51" s="26"/>
      <c r="G51" s="26"/>
      <c r="O51" s="4"/>
    </row>
    <row r="52" spans="2:22" x14ac:dyDescent="0.3">
      <c r="J52" s="11" t="s">
        <v>35</v>
      </c>
      <c r="K52" s="12" t="s">
        <v>0</v>
      </c>
      <c r="L52" s="12" t="s">
        <v>1</v>
      </c>
      <c r="M52" s="12" t="s">
        <v>4</v>
      </c>
      <c r="N52" s="12" t="s">
        <v>5</v>
      </c>
      <c r="O52" s="3"/>
    </row>
    <row r="53" spans="2:22" x14ac:dyDescent="0.3">
      <c r="C53" s="90" t="s">
        <v>51</v>
      </c>
      <c r="D53" s="90"/>
      <c r="E53" s="90"/>
      <c r="F53" s="90"/>
      <c r="G53" s="90"/>
      <c r="J53" s="13">
        <v>1</v>
      </c>
      <c r="K53" s="14"/>
      <c r="L53" s="14"/>
      <c r="M53" s="14"/>
      <c r="N53" s="14"/>
      <c r="O53" s="4"/>
    </row>
    <row r="54" spans="2:22" x14ac:dyDescent="0.3">
      <c r="C54" s="90"/>
      <c r="D54" s="90"/>
      <c r="E54" s="90"/>
      <c r="F54" s="90"/>
      <c r="G54" s="90"/>
      <c r="J54" s="13">
        <v>2</v>
      </c>
      <c r="K54" s="14"/>
      <c r="L54" s="14"/>
      <c r="M54" s="14"/>
      <c r="N54" s="14"/>
      <c r="O54" s="4"/>
    </row>
    <row r="55" spans="2:22" x14ac:dyDescent="0.3">
      <c r="J55" s="13">
        <v>3</v>
      </c>
      <c r="K55" s="14"/>
      <c r="L55" s="14"/>
      <c r="M55" s="14"/>
      <c r="N55" s="14"/>
    </row>
    <row r="56" spans="2:22" x14ac:dyDescent="0.3">
      <c r="C56" s="27" t="s">
        <v>43</v>
      </c>
      <c r="D56" s="25" t="s">
        <v>44</v>
      </c>
      <c r="E56" s="25" t="s">
        <v>45</v>
      </c>
      <c r="F56" s="25" t="s">
        <v>46</v>
      </c>
      <c r="G56" s="25" t="s">
        <v>47</v>
      </c>
      <c r="J56" s="13">
        <v>4</v>
      </c>
      <c r="K56" s="14"/>
      <c r="L56" s="14"/>
      <c r="M56" s="14"/>
      <c r="N56" s="14"/>
    </row>
    <row r="57" spans="2:22" ht="14.4" customHeight="1" x14ac:dyDescent="0.3">
      <c r="C57" s="26"/>
      <c r="D57" s="26"/>
      <c r="E57" s="25"/>
      <c r="F57" s="26"/>
      <c r="G57" s="26"/>
      <c r="J57" s="13">
        <v>5</v>
      </c>
      <c r="K57" s="14"/>
      <c r="L57" s="14"/>
      <c r="M57" s="14"/>
      <c r="N57" s="14"/>
    </row>
    <row r="59" spans="2:22" ht="14.4" customHeight="1" x14ac:dyDescent="0.3">
      <c r="C59" s="90" t="s">
        <v>52</v>
      </c>
      <c r="D59" s="90"/>
      <c r="E59" s="90"/>
      <c r="F59" s="90"/>
      <c r="G59" s="90"/>
      <c r="J59" s="90" t="s">
        <v>3916</v>
      </c>
      <c r="K59" s="90"/>
      <c r="L59" s="90"/>
      <c r="M59" s="90"/>
      <c r="N59" s="90"/>
      <c r="P59" s="19"/>
      <c r="Q59" s="19"/>
      <c r="R59" s="19"/>
    </row>
    <row r="60" spans="2:22" x14ac:dyDescent="0.3">
      <c r="C60" s="90"/>
      <c r="D60" s="90"/>
      <c r="E60" s="90"/>
      <c r="F60" s="90"/>
      <c r="G60" s="90"/>
      <c r="J60" s="90"/>
      <c r="K60" s="90"/>
      <c r="L60" s="90"/>
      <c r="M60" s="90"/>
      <c r="N60" s="90"/>
    </row>
    <row r="61" spans="2:22" x14ac:dyDescent="0.3">
      <c r="J61" s="90"/>
      <c r="K61" s="90"/>
      <c r="L61" s="90"/>
      <c r="M61" s="90"/>
      <c r="N61" s="90"/>
    </row>
    <row r="62" spans="2:22" x14ac:dyDescent="0.3">
      <c r="C62" s="27" t="s">
        <v>43</v>
      </c>
      <c r="D62" s="25" t="s">
        <v>44</v>
      </c>
      <c r="E62" s="25" t="s">
        <v>45</v>
      </c>
      <c r="F62" s="25" t="s">
        <v>46</v>
      </c>
      <c r="G62" s="25" t="s">
        <v>47</v>
      </c>
      <c r="J62" s="90"/>
      <c r="K62" s="90"/>
      <c r="L62" s="90"/>
      <c r="M62" s="90"/>
      <c r="N62" s="90"/>
    </row>
    <row r="63" spans="2:22" ht="14.4" customHeight="1" x14ac:dyDescent="0.3">
      <c r="C63" s="26"/>
      <c r="D63" s="26"/>
      <c r="E63" s="25"/>
      <c r="F63" s="26"/>
      <c r="G63" s="26"/>
      <c r="J63" s="90"/>
      <c r="K63" s="90"/>
      <c r="L63" s="90"/>
      <c r="M63" s="90"/>
      <c r="N63" s="90"/>
      <c r="O63" s="19"/>
    </row>
    <row r="65" spans="3:14" ht="14.4" customHeight="1" x14ac:dyDescent="0.3">
      <c r="C65" s="90" t="s">
        <v>7505</v>
      </c>
      <c r="D65" s="90"/>
      <c r="E65" s="90"/>
      <c r="F65" s="90"/>
      <c r="G65" s="90"/>
      <c r="J65" s="22"/>
      <c r="K65" s="28"/>
      <c r="L65" s="24"/>
    </row>
    <row r="66" spans="3:14" x14ac:dyDescent="0.3">
      <c r="C66" s="90"/>
      <c r="D66" s="90"/>
      <c r="E66" s="90"/>
      <c r="F66" s="90"/>
      <c r="G66" s="90"/>
    </row>
    <row r="67" spans="3:14" ht="14.4" customHeight="1" x14ac:dyDescent="0.3">
      <c r="J67" s="92" t="s">
        <v>68</v>
      </c>
      <c r="K67" s="92"/>
      <c r="L67" s="92"/>
      <c r="M67" s="92"/>
      <c r="N67" s="92"/>
    </row>
    <row r="68" spans="3:14" x14ac:dyDescent="0.3">
      <c r="C68" s="27" t="s">
        <v>43</v>
      </c>
      <c r="D68" s="25" t="s">
        <v>44</v>
      </c>
      <c r="E68" s="25" t="s">
        <v>45</v>
      </c>
      <c r="F68" s="25" t="s">
        <v>46</v>
      </c>
      <c r="G68" s="25" t="s">
        <v>47</v>
      </c>
      <c r="J68" s="92"/>
      <c r="K68" s="92"/>
      <c r="L68" s="92"/>
      <c r="M68" s="92"/>
      <c r="N68" s="92"/>
    </row>
    <row r="69" spans="3:14" x14ac:dyDescent="0.3">
      <c r="C69" s="26"/>
      <c r="D69" s="26"/>
      <c r="E69" s="25"/>
      <c r="F69" s="26"/>
      <c r="G69" s="26"/>
      <c r="J69" s="92"/>
      <c r="K69" s="92"/>
      <c r="L69" s="92"/>
      <c r="M69" s="92"/>
      <c r="N69" s="92"/>
    </row>
    <row r="70" spans="3:14" x14ac:dyDescent="0.3">
      <c r="J70" s="92"/>
      <c r="K70" s="92"/>
      <c r="L70" s="92"/>
      <c r="M70" s="92"/>
      <c r="N70" s="92"/>
    </row>
    <row r="71" spans="3:14" x14ac:dyDescent="0.3">
      <c r="C71" s="90" t="s">
        <v>55</v>
      </c>
      <c r="D71" s="90"/>
      <c r="E71" s="90"/>
      <c r="F71" s="90"/>
      <c r="G71" s="90"/>
      <c r="J71" s="92"/>
      <c r="K71" s="92"/>
      <c r="L71" s="92"/>
      <c r="M71" s="92"/>
      <c r="N71" s="92"/>
    </row>
    <row r="72" spans="3:14" x14ac:dyDescent="0.3">
      <c r="C72" s="90"/>
      <c r="D72" s="90"/>
      <c r="E72" s="90"/>
      <c r="F72" s="90"/>
      <c r="G72" s="90"/>
      <c r="J72" s="92"/>
      <c r="K72" s="92"/>
      <c r="L72" s="92"/>
      <c r="M72" s="92"/>
      <c r="N72" s="92"/>
    </row>
    <row r="73" spans="3:14" x14ac:dyDescent="0.3">
      <c r="C73" s="90"/>
      <c r="D73" s="90"/>
      <c r="E73" s="90"/>
      <c r="F73" s="90"/>
      <c r="G73" s="90"/>
    </row>
    <row r="82" spans="3:7" x14ac:dyDescent="0.3">
      <c r="C82" s="18"/>
      <c r="D82" s="18"/>
      <c r="E82" s="18"/>
      <c r="F82" s="18"/>
      <c r="G82" s="18"/>
    </row>
  </sheetData>
  <mergeCells count="24">
    <mergeCell ref="J59:N63"/>
    <mergeCell ref="C21:G23"/>
    <mergeCell ref="C26:G28"/>
    <mergeCell ref="C71:G73"/>
    <mergeCell ref="C65:G66"/>
    <mergeCell ref="C59:G60"/>
    <mergeCell ref="J67:N72"/>
    <mergeCell ref="J2:N4"/>
    <mergeCell ref="C30:G31"/>
    <mergeCell ref="C40:G42"/>
    <mergeCell ref="C47:G48"/>
    <mergeCell ref="C53:G54"/>
    <mergeCell ref="J6:N7"/>
    <mergeCell ref="J9:N9"/>
    <mergeCell ref="J24:N25"/>
    <mergeCell ref="C5:G8"/>
    <mergeCell ref="C2:G3"/>
    <mergeCell ref="C17:G19"/>
    <mergeCell ref="C12:G13"/>
    <mergeCell ref="B31:B32"/>
    <mergeCell ref="J36:N37"/>
    <mergeCell ref="J49:N50"/>
    <mergeCell ref="C33:G35"/>
    <mergeCell ref="J11:N1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2941-2F93-4DC6-9F36-E30F6FD17A4E}">
  <dimension ref="A1:MY80"/>
  <sheetViews>
    <sheetView showGridLines="0" zoomScaleNormal="100" workbookViewId="0">
      <pane xSplit="2" ySplit="2" topLeftCell="C3" activePane="bottomRight" state="frozen"/>
      <selection activeCell="W4" sqref="W4"/>
      <selection pane="topRight" activeCell="W4" sqref="W4"/>
      <selection pane="bottomLeft" activeCell="W4" sqref="W4"/>
      <selection pane="bottomRight" activeCell="C3" sqref="C3"/>
    </sheetView>
  </sheetViews>
  <sheetFormatPr defaultRowHeight="14.4" x14ac:dyDescent="0.3"/>
  <cols>
    <col min="2" max="2" width="26.6640625" bestFit="1" customWidth="1"/>
    <col min="3" max="3" width="9.6640625" bestFit="1" customWidth="1"/>
    <col min="4" max="4" width="10.5546875" bestFit="1" customWidth="1"/>
    <col min="5" max="5" width="9.6640625" bestFit="1" customWidth="1"/>
    <col min="6" max="10" width="10.5546875" bestFit="1" customWidth="1"/>
    <col min="11" max="11" width="10.21875" bestFit="1" customWidth="1"/>
    <col min="12" max="12" width="9" bestFit="1" customWidth="1"/>
    <col min="13" max="13" width="9.6640625" bestFit="1" customWidth="1"/>
    <col min="14" max="14" width="10.5546875" bestFit="1" customWidth="1"/>
    <col min="15" max="15" width="9.6640625" bestFit="1" customWidth="1"/>
    <col min="16" max="21" width="10.5546875" bestFit="1" customWidth="1"/>
    <col min="22" max="22" width="10.5546875" customWidth="1"/>
    <col min="23" max="26" width="10.5546875" bestFit="1" customWidth="1"/>
    <col min="27" max="27" width="10.5546875" customWidth="1"/>
    <col min="28" max="38" width="10.5546875" bestFit="1" customWidth="1"/>
    <col min="39" max="39" width="11.5546875" bestFit="1" customWidth="1"/>
    <col min="40" max="40" width="11.21875" bestFit="1" customWidth="1"/>
    <col min="41" max="208" width="11.5546875" bestFit="1" customWidth="1"/>
    <col min="209" max="211" width="12.21875" bestFit="1" customWidth="1"/>
    <col min="212" max="214" width="10.5546875" bestFit="1" customWidth="1"/>
    <col min="215" max="215" width="11.21875" bestFit="1" customWidth="1"/>
    <col min="216" max="218" width="10.5546875" bestFit="1" customWidth="1"/>
    <col min="219" max="220" width="11.21875" bestFit="1" customWidth="1"/>
    <col min="221" max="221" width="10.5546875" bestFit="1" customWidth="1"/>
    <col min="222" max="222" width="11.21875" bestFit="1" customWidth="1"/>
    <col min="223" max="223" width="10.5546875" bestFit="1" customWidth="1"/>
    <col min="224" max="224" width="11.21875" bestFit="1" customWidth="1"/>
    <col min="225" max="225" width="9.6640625" bestFit="1" customWidth="1"/>
    <col min="226" max="226" width="10.21875" bestFit="1" customWidth="1"/>
    <col min="227" max="227" width="9.6640625" bestFit="1" customWidth="1"/>
    <col min="228" max="235" width="10.5546875" bestFit="1" customWidth="1"/>
    <col min="236" max="237" width="11.5546875" bestFit="1" customWidth="1"/>
    <col min="238" max="238" width="12.21875" bestFit="1" customWidth="1"/>
    <col min="239" max="239" width="11.21875" bestFit="1" customWidth="1"/>
    <col min="240" max="240" width="10.5546875" bestFit="1" customWidth="1"/>
    <col min="241" max="241" width="12.21875" bestFit="1" customWidth="1"/>
    <col min="242" max="243" width="11.21875" bestFit="1" customWidth="1"/>
    <col min="244" max="246" width="10.5546875" bestFit="1" customWidth="1"/>
    <col min="247" max="247" width="11.21875" bestFit="1" customWidth="1"/>
    <col min="248" max="248" width="10.5546875" bestFit="1" customWidth="1"/>
    <col min="249" max="249" width="11.21875" bestFit="1" customWidth="1"/>
    <col min="250" max="251" width="10.5546875" bestFit="1" customWidth="1"/>
    <col min="252" max="253" width="11.21875" bestFit="1" customWidth="1"/>
    <col min="254" max="255" width="10.5546875" bestFit="1" customWidth="1"/>
    <col min="256" max="256" width="11.21875" bestFit="1" customWidth="1"/>
    <col min="257" max="257" width="9.6640625" bestFit="1" customWidth="1"/>
    <col min="258" max="263" width="11.21875" bestFit="1" customWidth="1"/>
    <col min="264" max="264" width="10.5546875" bestFit="1" customWidth="1"/>
    <col min="265" max="266" width="9.6640625" bestFit="1" customWidth="1"/>
    <col min="267" max="267" width="11.21875" bestFit="1" customWidth="1"/>
    <col min="268" max="271" width="10.5546875" bestFit="1" customWidth="1"/>
    <col min="272" max="272" width="11.21875" bestFit="1" customWidth="1"/>
    <col min="273" max="275" width="11.5546875" bestFit="1" customWidth="1"/>
    <col min="276" max="277" width="11.21875" bestFit="1" customWidth="1"/>
    <col min="278" max="278" width="10.5546875" bestFit="1" customWidth="1"/>
    <col min="279" max="282" width="11.21875" bestFit="1" customWidth="1"/>
    <col min="283" max="283" width="10.5546875" bestFit="1" customWidth="1"/>
    <col min="284" max="285" width="11.21875" bestFit="1" customWidth="1"/>
    <col min="286" max="286" width="10.5546875" bestFit="1" customWidth="1"/>
    <col min="287" max="287" width="11.21875" bestFit="1" customWidth="1"/>
    <col min="288" max="289" width="10.5546875" bestFit="1" customWidth="1"/>
    <col min="290" max="292" width="11.21875" bestFit="1" customWidth="1"/>
    <col min="293" max="293" width="10.5546875" bestFit="1" customWidth="1"/>
    <col min="294" max="295" width="11.21875" bestFit="1" customWidth="1"/>
    <col min="296" max="296" width="10.5546875" bestFit="1" customWidth="1"/>
    <col min="297" max="297" width="11.21875" bestFit="1" customWidth="1"/>
    <col min="298" max="301" width="10.5546875" bestFit="1" customWidth="1"/>
    <col min="302" max="302" width="11.21875" bestFit="1" customWidth="1"/>
    <col min="303" max="304" width="11.5546875" bestFit="1" customWidth="1"/>
    <col min="305" max="305" width="12.21875" bestFit="1" customWidth="1"/>
    <col min="306" max="332" width="11.5546875" bestFit="1" customWidth="1"/>
    <col min="333" max="333" width="12.21875" bestFit="1" customWidth="1"/>
    <col min="334" max="334" width="11.21875" bestFit="1" customWidth="1"/>
    <col min="335" max="336" width="10.5546875" bestFit="1" customWidth="1"/>
    <col min="337" max="337" width="11.21875" bestFit="1" customWidth="1"/>
    <col min="338" max="339" width="10.5546875" bestFit="1" customWidth="1"/>
    <col min="340" max="342" width="11.21875" bestFit="1" customWidth="1"/>
    <col min="343" max="343" width="10.5546875" bestFit="1" customWidth="1"/>
    <col min="344" max="344" width="11.21875" bestFit="1" customWidth="1"/>
    <col min="345" max="346" width="10.5546875" bestFit="1" customWidth="1"/>
    <col min="347" max="347" width="11.21875" bestFit="1" customWidth="1"/>
    <col min="348" max="351" width="10.5546875" bestFit="1" customWidth="1"/>
    <col min="352" max="352" width="11.21875" bestFit="1" customWidth="1"/>
    <col min="353" max="356" width="10.5546875" bestFit="1" customWidth="1"/>
    <col min="357" max="357" width="11.21875" bestFit="1" customWidth="1"/>
    <col min="358" max="361" width="10.5546875" bestFit="1" customWidth="1"/>
    <col min="362" max="362" width="11.21875" bestFit="1" customWidth="1"/>
    <col min="363" max="363" width="11.88671875" bestFit="1" customWidth="1"/>
  </cols>
  <sheetData>
    <row r="1" spans="1:363" ht="15" customHeight="1" x14ac:dyDescent="0.3">
      <c r="A1" s="30"/>
      <c r="B1" s="31"/>
      <c r="C1" s="96">
        <v>43101</v>
      </c>
      <c r="D1" s="97"/>
      <c r="E1" s="97"/>
      <c r="F1" s="97"/>
      <c r="G1" s="98"/>
      <c r="H1" s="96">
        <v>43132</v>
      </c>
      <c r="I1" s="97"/>
      <c r="J1" s="97"/>
      <c r="K1" s="97"/>
      <c r="L1" s="98"/>
      <c r="M1" s="96">
        <v>43160</v>
      </c>
      <c r="N1" s="97"/>
      <c r="O1" s="97"/>
      <c r="P1" s="97"/>
      <c r="Q1" s="98"/>
      <c r="R1" s="96">
        <v>43191</v>
      </c>
      <c r="S1" s="97"/>
      <c r="T1" s="97"/>
      <c r="U1" s="97"/>
      <c r="V1" s="98"/>
      <c r="W1" s="96">
        <v>43221</v>
      </c>
      <c r="X1" s="97"/>
      <c r="Y1" s="97"/>
      <c r="Z1" s="97"/>
      <c r="AA1" s="98"/>
      <c r="AB1" s="96">
        <v>43252</v>
      </c>
      <c r="AC1" s="97"/>
      <c r="AD1" s="97"/>
      <c r="AE1" s="97"/>
      <c r="AF1" s="98"/>
      <c r="AG1" s="96">
        <v>43282</v>
      </c>
      <c r="AH1" s="97"/>
      <c r="AI1" s="97"/>
      <c r="AJ1" s="97"/>
      <c r="AK1" s="98"/>
      <c r="AL1" s="96">
        <v>43313</v>
      </c>
      <c r="AM1" s="97"/>
      <c r="AN1" s="97"/>
      <c r="AO1" s="97"/>
      <c r="AP1" s="98"/>
      <c r="AQ1" s="96">
        <v>43344</v>
      </c>
      <c r="AR1" s="97"/>
      <c r="AS1" s="97"/>
      <c r="AT1" s="97"/>
      <c r="AU1" s="98"/>
      <c r="AV1" s="96">
        <v>43374</v>
      </c>
      <c r="AW1" s="97"/>
      <c r="AX1" s="97"/>
      <c r="AY1" s="97"/>
      <c r="AZ1" s="98"/>
      <c r="BA1" s="96">
        <v>43405</v>
      </c>
      <c r="BB1" s="97"/>
      <c r="BC1" s="97"/>
      <c r="BD1" s="97"/>
      <c r="BE1" s="98"/>
      <c r="BF1" s="96">
        <v>43435</v>
      </c>
      <c r="BG1" s="97"/>
      <c r="BH1" s="97"/>
      <c r="BI1" s="97"/>
      <c r="BJ1" s="98"/>
      <c r="BK1" s="96">
        <v>43466</v>
      </c>
      <c r="BL1" s="97"/>
      <c r="BM1" s="97"/>
      <c r="BN1" s="97"/>
      <c r="BO1" s="98"/>
      <c r="BP1" s="96">
        <v>43497</v>
      </c>
      <c r="BQ1" s="97"/>
      <c r="BR1" s="97"/>
      <c r="BS1" s="97"/>
      <c r="BT1" s="98"/>
      <c r="BU1" s="96">
        <v>43525</v>
      </c>
      <c r="BV1" s="97"/>
      <c r="BW1" s="97"/>
      <c r="BX1" s="97"/>
      <c r="BY1" s="98"/>
      <c r="BZ1" s="96">
        <v>43556</v>
      </c>
      <c r="CA1" s="97"/>
      <c r="CB1" s="97"/>
      <c r="CC1" s="97"/>
      <c r="CD1" s="98"/>
      <c r="CE1" s="96">
        <v>43586</v>
      </c>
      <c r="CF1" s="97"/>
      <c r="CG1" s="97"/>
      <c r="CH1" s="97"/>
      <c r="CI1" s="98"/>
      <c r="CJ1" s="99">
        <v>43617</v>
      </c>
      <c r="CK1" s="100"/>
      <c r="CL1" s="100"/>
      <c r="CM1" s="100"/>
      <c r="CN1" s="100"/>
      <c r="CO1" s="99">
        <v>43647</v>
      </c>
      <c r="CP1" s="100"/>
      <c r="CQ1" s="100"/>
      <c r="CR1" s="100"/>
      <c r="CS1" s="100"/>
      <c r="CT1" s="99">
        <v>43678</v>
      </c>
      <c r="CU1" s="100"/>
      <c r="CV1" s="100"/>
      <c r="CW1" s="100"/>
      <c r="CX1" s="100"/>
      <c r="CY1" s="99">
        <v>43709</v>
      </c>
      <c r="CZ1" s="100"/>
      <c r="DA1" s="100"/>
      <c r="DB1" s="100"/>
      <c r="DC1" s="100"/>
      <c r="DD1" s="99">
        <v>43739</v>
      </c>
      <c r="DE1" s="100"/>
      <c r="DF1" s="100"/>
      <c r="DG1" s="100"/>
      <c r="DH1" s="100"/>
      <c r="DI1" s="99">
        <v>43770</v>
      </c>
      <c r="DJ1" s="100"/>
      <c r="DK1" s="100"/>
      <c r="DL1" s="100"/>
      <c r="DM1" s="100"/>
      <c r="DN1" s="99">
        <v>43800</v>
      </c>
      <c r="DO1" s="100"/>
      <c r="DP1" s="100"/>
      <c r="DQ1" s="100"/>
      <c r="DR1" s="100"/>
      <c r="DS1" s="99">
        <v>43831</v>
      </c>
      <c r="DT1" s="100"/>
      <c r="DU1" s="100"/>
      <c r="DV1" s="100"/>
      <c r="DW1" s="100"/>
      <c r="DX1" s="99">
        <v>43862</v>
      </c>
      <c r="DY1" s="100"/>
      <c r="DZ1" s="100"/>
      <c r="EA1" s="100"/>
      <c r="EB1" s="100"/>
      <c r="EC1" s="101">
        <v>43891</v>
      </c>
      <c r="ED1" s="101"/>
      <c r="EE1" s="101"/>
      <c r="EF1" s="101"/>
      <c r="EG1" s="101"/>
      <c r="EH1" s="100">
        <v>43922</v>
      </c>
      <c r="EI1" s="100"/>
      <c r="EJ1" s="100"/>
      <c r="EK1" s="100"/>
      <c r="EL1" s="100"/>
      <c r="EM1" s="99">
        <v>43952</v>
      </c>
      <c r="EN1" s="100"/>
      <c r="EO1" s="100"/>
      <c r="EP1" s="100"/>
      <c r="EQ1" s="100"/>
      <c r="ER1" s="99">
        <v>43983</v>
      </c>
      <c r="ES1" s="100"/>
      <c r="ET1" s="100"/>
      <c r="EU1" s="100"/>
      <c r="EV1" s="100"/>
      <c r="EW1" s="99">
        <v>44013</v>
      </c>
      <c r="EX1" s="100"/>
      <c r="EY1" s="100"/>
      <c r="EZ1" s="100"/>
      <c r="FA1" s="100"/>
      <c r="FB1" s="99">
        <v>44044</v>
      </c>
      <c r="FC1" s="100"/>
      <c r="FD1" s="100"/>
      <c r="FE1" s="100"/>
      <c r="FF1" s="100"/>
      <c r="FG1" s="99">
        <v>44075</v>
      </c>
      <c r="FH1" s="100"/>
      <c r="FI1" s="100"/>
      <c r="FJ1" s="100"/>
      <c r="FK1" s="100"/>
      <c r="FL1" s="99">
        <v>44105</v>
      </c>
      <c r="FM1" s="100"/>
      <c r="FN1" s="100"/>
      <c r="FO1" s="100"/>
      <c r="FP1" s="100"/>
      <c r="FQ1" s="99">
        <v>44136</v>
      </c>
      <c r="FR1" s="100"/>
      <c r="FS1" s="100"/>
      <c r="FT1" s="100"/>
      <c r="FU1" s="100"/>
      <c r="FV1" s="99">
        <v>44166</v>
      </c>
      <c r="FW1" s="100"/>
      <c r="FX1" s="100"/>
      <c r="FY1" s="100"/>
      <c r="FZ1" s="100"/>
      <c r="GA1" s="99">
        <v>44197</v>
      </c>
      <c r="GB1" s="100"/>
      <c r="GC1" s="100"/>
      <c r="GD1" s="100"/>
      <c r="GE1" s="100"/>
      <c r="GF1" s="99">
        <v>44228</v>
      </c>
      <c r="GG1" s="100"/>
      <c r="GH1" s="100"/>
      <c r="GI1" s="100"/>
      <c r="GJ1" s="100"/>
      <c r="GK1" s="99">
        <v>44256</v>
      </c>
      <c r="GL1" s="100"/>
      <c r="GM1" s="100"/>
      <c r="GN1" s="100"/>
      <c r="GO1" s="100"/>
      <c r="GP1" s="99">
        <v>44287</v>
      </c>
      <c r="GQ1" s="100"/>
      <c r="GR1" s="100"/>
      <c r="GS1" s="100"/>
      <c r="GT1" s="100"/>
      <c r="GU1" s="99">
        <v>44317</v>
      </c>
      <c r="GV1" s="100"/>
      <c r="GW1" s="100"/>
      <c r="GX1" s="100"/>
      <c r="GY1" s="100"/>
      <c r="GZ1" s="99">
        <v>44348</v>
      </c>
      <c r="HA1" s="100"/>
      <c r="HB1" s="100"/>
      <c r="HC1" s="100"/>
      <c r="HD1" s="100"/>
      <c r="HE1" s="99">
        <v>44378</v>
      </c>
      <c r="HF1" s="100"/>
      <c r="HG1" s="100"/>
      <c r="HH1" s="100"/>
      <c r="HI1" s="100"/>
      <c r="HJ1" s="99">
        <v>44409</v>
      </c>
      <c r="HK1" s="100"/>
      <c r="HL1" s="100"/>
      <c r="HM1" s="100"/>
      <c r="HN1" s="100"/>
      <c r="HO1" s="99">
        <v>44440</v>
      </c>
      <c r="HP1" s="100"/>
      <c r="HQ1" s="100"/>
      <c r="HR1" s="100"/>
      <c r="HS1" s="100"/>
      <c r="HT1" s="99">
        <v>44470</v>
      </c>
      <c r="HU1" s="100"/>
      <c r="HV1" s="100"/>
      <c r="HW1" s="100"/>
      <c r="HX1" s="100"/>
      <c r="HY1" s="99">
        <v>44501</v>
      </c>
      <c r="HZ1" s="100"/>
      <c r="IA1" s="100"/>
      <c r="IB1" s="100"/>
      <c r="IC1" s="100"/>
      <c r="ID1" s="99">
        <v>44531</v>
      </c>
      <c r="IE1" s="100"/>
      <c r="IF1" s="100"/>
      <c r="IG1" s="100"/>
      <c r="IH1" s="100"/>
      <c r="II1" s="96">
        <v>44562</v>
      </c>
      <c r="IJ1" s="97"/>
      <c r="IK1" s="97"/>
      <c r="IL1" s="97"/>
      <c r="IM1" s="98"/>
      <c r="IN1" s="96">
        <v>44593</v>
      </c>
      <c r="IO1" s="97"/>
      <c r="IP1" s="97"/>
      <c r="IQ1" s="97"/>
      <c r="IR1" s="98"/>
      <c r="IS1" s="96">
        <v>44621</v>
      </c>
      <c r="IT1" s="97"/>
      <c r="IU1" s="97"/>
      <c r="IV1" s="97"/>
      <c r="IW1" s="98"/>
      <c r="IX1" s="96">
        <v>44652</v>
      </c>
      <c r="IY1" s="97"/>
      <c r="IZ1" s="97"/>
      <c r="JA1" s="97"/>
      <c r="JB1" s="98"/>
      <c r="JC1" s="96">
        <v>44682</v>
      </c>
      <c r="JD1" s="97"/>
      <c r="JE1" s="97"/>
      <c r="JF1" s="97"/>
      <c r="JG1" s="98"/>
      <c r="JH1" s="96">
        <v>44713</v>
      </c>
      <c r="JI1" s="97"/>
      <c r="JJ1" s="97"/>
      <c r="JK1" s="97"/>
      <c r="JL1" s="98"/>
      <c r="JM1" s="96">
        <v>44743</v>
      </c>
      <c r="JN1" s="97"/>
      <c r="JO1" s="97"/>
      <c r="JP1" s="97"/>
      <c r="JQ1" s="98"/>
      <c r="JR1" s="96">
        <v>44774</v>
      </c>
      <c r="JS1" s="97"/>
      <c r="JT1" s="97"/>
      <c r="JU1" s="97"/>
      <c r="JV1" s="98"/>
      <c r="JW1" s="96">
        <v>44805</v>
      </c>
      <c r="JX1" s="97"/>
      <c r="JY1" s="97"/>
      <c r="JZ1" s="97"/>
      <c r="KA1" s="98"/>
      <c r="KB1" s="96">
        <v>44835</v>
      </c>
      <c r="KC1" s="97"/>
      <c r="KD1" s="97"/>
      <c r="KE1" s="97"/>
      <c r="KF1" s="98"/>
      <c r="KG1" s="96">
        <v>44866</v>
      </c>
      <c r="KH1" s="97"/>
      <c r="KI1" s="97"/>
      <c r="KJ1" s="97"/>
      <c r="KK1" s="98"/>
      <c r="KL1" s="96">
        <v>44896</v>
      </c>
      <c r="KM1" s="97"/>
      <c r="KN1" s="97"/>
      <c r="KO1" s="97"/>
      <c r="KP1" s="98"/>
      <c r="KQ1" s="96">
        <v>44927</v>
      </c>
      <c r="KR1" s="97"/>
      <c r="KS1" s="97"/>
      <c r="KT1" s="97"/>
      <c r="KU1" s="98"/>
      <c r="KV1" s="96">
        <v>44958</v>
      </c>
      <c r="KW1" s="97"/>
      <c r="KX1" s="97"/>
      <c r="KY1" s="97"/>
      <c r="KZ1" s="98"/>
      <c r="LA1" s="96">
        <v>44986</v>
      </c>
      <c r="LB1" s="97"/>
      <c r="LC1" s="97"/>
      <c r="LD1" s="97"/>
      <c r="LE1" s="98"/>
      <c r="LF1" s="96">
        <v>45017</v>
      </c>
      <c r="LG1" s="97"/>
      <c r="LH1" s="97"/>
      <c r="LI1" s="97"/>
      <c r="LJ1" s="98"/>
      <c r="LK1" s="96">
        <v>45047</v>
      </c>
      <c r="LL1" s="97"/>
      <c r="LM1" s="97"/>
      <c r="LN1" s="97"/>
      <c r="LO1" s="98"/>
      <c r="LP1" s="96">
        <v>45078</v>
      </c>
      <c r="LQ1" s="97"/>
      <c r="LR1" s="97"/>
      <c r="LS1" s="97"/>
      <c r="LT1" s="98"/>
      <c r="LU1" s="96">
        <v>45108</v>
      </c>
      <c r="LV1" s="97"/>
      <c r="LW1" s="97"/>
      <c r="LX1" s="97"/>
      <c r="LY1" s="98"/>
      <c r="LZ1" s="96">
        <v>45139</v>
      </c>
      <c r="MA1" s="97"/>
      <c r="MB1" s="97"/>
      <c r="MC1" s="97"/>
      <c r="MD1" s="98"/>
      <c r="ME1" s="96">
        <v>45170</v>
      </c>
      <c r="MF1" s="97"/>
      <c r="MG1" s="97"/>
      <c r="MH1" s="97"/>
      <c r="MI1" s="98"/>
      <c r="MJ1" s="96">
        <v>45200</v>
      </c>
      <c r="MK1" s="97"/>
      <c r="ML1" s="97"/>
      <c r="MM1" s="97"/>
      <c r="MN1" s="98"/>
      <c r="MO1" s="96">
        <v>45231</v>
      </c>
      <c r="MP1" s="97"/>
      <c r="MQ1" s="97"/>
      <c r="MR1" s="97"/>
      <c r="MS1" s="98"/>
      <c r="MT1" s="96">
        <v>45261</v>
      </c>
      <c r="MU1" s="97"/>
      <c r="MV1" s="97"/>
      <c r="MW1" s="97"/>
      <c r="MX1" s="98"/>
    </row>
    <row r="2" spans="1:363" x14ac:dyDescent="0.3">
      <c r="A2" s="32"/>
      <c r="B2" s="33" t="s">
        <v>0</v>
      </c>
      <c r="C2" s="34" t="s">
        <v>3917</v>
      </c>
      <c r="D2" s="34" t="s">
        <v>3918</v>
      </c>
      <c r="E2" s="34" t="s">
        <v>3919</v>
      </c>
      <c r="F2" s="34" t="s">
        <v>3920</v>
      </c>
      <c r="G2" s="34" t="s">
        <v>3921</v>
      </c>
      <c r="H2" s="34" t="s">
        <v>3917</v>
      </c>
      <c r="I2" s="34" t="s">
        <v>3918</v>
      </c>
      <c r="J2" s="34" t="s">
        <v>3919</v>
      </c>
      <c r="K2" s="34" t="s">
        <v>3920</v>
      </c>
      <c r="L2" s="34" t="s">
        <v>3921</v>
      </c>
      <c r="M2" s="34" t="s">
        <v>3917</v>
      </c>
      <c r="N2" s="34" t="s">
        <v>3918</v>
      </c>
      <c r="O2" s="34" t="s">
        <v>3919</v>
      </c>
      <c r="P2" s="34" t="s">
        <v>3920</v>
      </c>
      <c r="Q2" s="34" t="s">
        <v>3921</v>
      </c>
      <c r="R2" s="34" t="s">
        <v>3917</v>
      </c>
      <c r="S2" s="34" t="s">
        <v>3918</v>
      </c>
      <c r="T2" s="34" t="s">
        <v>3919</v>
      </c>
      <c r="U2" s="34" t="s">
        <v>3920</v>
      </c>
      <c r="V2" s="34" t="s">
        <v>3921</v>
      </c>
      <c r="W2" s="34" t="s">
        <v>3917</v>
      </c>
      <c r="X2" s="34" t="s">
        <v>3918</v>
      </c>
      <c r="Y2" s="34" t="s">
        <v>3919</v>
      </c>
      <c r="Z2" s="34" t="s">
        <v>3920</v>
      </c>
      <c r="AA2" s="34" t="s">
        <v>3921</v>
      </c>
      <c r="AB2" s="34" t="s">
        <v>3917</v>
      </c>
      <c r="AC2" s="34" t="s">
        <v>3918</v>
      </c>
      <c r="AD2" s="34" t="s">
        <v>3919</v>
      </c>
      <c r="AE2" s="34" t="s">
        <v>3920</v>
      </c>
      <c r="AF2" s="34" t="s">
        <v>3921</v>
      </c>
      <c r="AG2" s="34" t="s">
        <v>3917</v>
      </c>
      <c r="AH2" s="34" t="s">
        <v>3918</v>
      </c>
      <c r="AI2" s="34" t="s">
        <v>3919</v>
      </c>
      <c r="AJ2" s="34" t="s">
        <v>3920</v>
      </c>
      <c r="AK2" s="34" t="s">
        <v>3921</v>
      </c>
      <c r="AL2" s="34" t="s">
        <v>3917</v>
      </c>
      <c r="AM2" s="34" t="s">
        <v>3918</v>
      </c>
      <c r="AN2" s="34" t="s">
        <v>3919</v>
      </c>
      <c r="AO2" s="34" t="s">
        <v>3920</v>
      </c>
      <c r="AP2" s="34" t="s">
        <v>3921</v>
      </c>
      <c r="AQ2" s="34" t="s">
        <v>3917</v>
      </c>
      <c r="AR2" s="34" t="s">
        <v>3918</v>
      </c>
      <c r="AS2" s="34" t="s">
        <v>3919</v>
      </c>
      <c r="AT2" s="34" t="s">
        <v>3920</v>
      </c>
      <c r="AU2" s="34" t="s">
        <v>3921</v>
      </c>
      <c r="AV2" s="34" t="s">
        <v>3917</v>
      </c>
      <c r="AW2" s="34" t="s">
        <v>3918</v>
      </c>
      <c r="AX2" s="34" t="s">
        <v>3919</v>
      </c>
      <c r="AY2" s="34" t="s">
        <v>3920</v>
      </c>
      <c r="AZ2" s="34" t="s">
        <v>3921</v>
      </c>
      <c r="BA2" s="34" t="s">
        <v>3917</v>
      </c>
      <c r="BB2" s="34" t="s">
        <v>3918</v>
      </c>
      <c r="BC2" s="34" t="s">
        <v>3919</v>
      </c>
      <c r="BD2" s="34" t="s">
        <v>3920</v>
      </c>
      <c r="BE2" s="34" t="s">
        <v>3921</v>
      </c>
      <c r="BF2" s="34" t="s">
        <v>3917</v>
      </c>
      <c r="BG2" s="34" t="s">
        <v>3918</v>
      </c>
      <c r="BH2" s="34" t="s">
        <v>3919</v>
      </c>
      <c r="BI2" s="34" t="s">
        <v>3920</v>
      </c>
      <c r="BJ2" s="34" t="s">
        <v>3921</v>
      </c>
      <c r="BK2" s="34" t="s">
        <v>3917</v>
      </c>
      <c r="BL2" s="34" t="s">
        <v>3918</v>
      </c>
      <c r="BM2" s="34" t="s">
        <v>3919</v>
      </c>
      <c r="BN2" s="34" t="s">
        <v>3920</v>
      </c>
      <c r="BO2" s="34" t="s">
        <v>3921</v>
      </c>
      <c r="BP2" s="34" t="s">
        <v>3917</v>
      </c>
      <c r="BQ2" s="34" t="s">
        <v>3918</v>
      </c>
      <c r="BR2" s="34" t="s">
        <v>3919</v>
      </c>
      <c r="BS2" s="34" t="s">
        <v>3920</v>
      </c>
      <c r="BT2" s="34" t="s">
        <v>3921</v>
      </c>
      <c r="BU2" s="34" t="s">
        <v>3917</v>
      </c>
      <c r="BV2" s="34" t="s">
        <v>3918</v>
      </c>
      <c r="BW2" s="34" t="s">
        <v>3919</v>
      </c>
      <c r="BX2" s="34" t="s">
        <v>3920</v>
      </c>
      <c r="BY2" s="34" t="s">
        <v>3921</v>
      </c>
      <c r="BZ2" s="34" t="s">
        <v>3917</v>
      </c>
      <c r="CA2" s="34" t="s">
        <v>3918</v>
      </c>
      <c r="CB2" s="34" t="s">
        <v>3919</v>
      </c>
      <c r="CC2" s="34" t="s">
        <v>3920</v>
      </c>
      <c r="CD2" s="34" t="s">
        <v>3921</v>
      </c>
      <c r="CE2" s="34" t="s">
        <v>3917</v>
      </c>
      <c r="CF2" s="34" t="s">
        <v>3918</v>
      </c>
      <c r="CG2" s="34" t="s">
        <v>3919</v>
      </c>
      <c r="CH2" s="34" t="s">
        <v>3920</v>
      </c>
      <c r="CI2" s="34" t="s">
        <v>3921</v>
      </c>
      <c r="CJ2" s="34" t="s">
        <v>3917</v>
      </c>
      <c r="CK2" s="34" t="s">
        <v>3918</v>
      </c>
      <c r="CL2" s="34" t="s">
        <v>3919</v>
      </c>
      <c r="CM2" s="34" t="s">
        <v>3920</v>
      </c>
      <c r="CN2" s="34" t="s">
        <v>3921</v>
      </c>
      <c r="CO2" s="34" t="s">
        <v>3917</v>
      </c>
      <c r="CP2" s="34" t="s">
        <v>3918</v>
      </c>
      <c r="CQ2" s="34" t="s">
        <v>3919</v>
      </c>
      <c r="CR2" s="34" t="s">
        <v>3920</v>
      </c>
      <c r="CS2" s="34" t="s">
        <v>3921</v>
      </c>
      <c r="CT2" s="34" t="s">
        <v>3917</v>
      </c>
      <c r="CU2" s="34" t="s">
        <v>3918</v>
      </c>
      <c r="CV2" s="34" t="s">
        <v>3919</v>
      </c>
      <c r="CW2" s="34" t="s">
        <v>3920</v>
      </c>
      <c r="CX2" s="34" t="s">
        <v>3921</v>
      </c>
      <c r="CY2" s="34" t="s">
        <v>3917</v>
      </c>
      <c r="CZ2" s="34" t="s">
        <v>3918</v>
      </c>
      <c r="DA2" s="34" t="s">
        <v>3919</v>
      </c>
      <c r="DB2" s="34" t="s">
        <v>3920</v>
      </c>
      <c r="DC2" s="34" t="s">
        <v>3921</v>
      </c>
      <c r="DD2" s="34" t="s">
        <v>3917</v>
      </c>
      <c r="DE2" s="34" t="s">
        <v>3918</v>
      </c>
      <c r="DF2" s="34" t="s">
        <v>3919</v>
      </c>
      <c r="DG2" s="34" t="s">
        <v>3920</v>
      </c>
      <c r="DH2" s="34" t="s">
        <v>3921</v>
      </c>
      <c r="DI2" s="34" t="s">
        <v>3917</v>
      </c>
      <c r="DJ2" s="34" t="s">
        <v>3918</v>
      </c>
      <c r="DK2" s="34" t="s">
        <v>3919</v>
      </c>
      <c r="DL2" s="34" t="s">
        <v>3920</v>
      </c>
      <c r="DM2" s="34" t="s">
        <v>3921</v>
      </c>
      <c r="DN2" s="34" t="s">
        <v>3917</v>
      </c>
      <c r="DO2" s="34" t="s">
        <v>3918</v>
      </c>
      <c r="DP2" s="34" t="s">
        <v>3919</v>
      </c>
      <c r="DQ2" s="34" t="s">
        <v>3920</v>
      </c>
      <c r="DR2" s="34" t="s">
        <v>3921</v>
      </c>
      <c r="DS2" s="34" t="s">
        <v>3917</v>
      </c>
      <c r="DT2" s="34" t="s">
        <v>3918</v>
      </c>
      <c r="DU2" s="34" t="s">
        <v>3919</v>
      </c>
      <c r="DV2" s="34" t="s">
        <v>3920</v>
      </c>
      <c r="DW2" s="34" t="s">
        <v>3921</v>
      </c>
      <c r="DX2" s="34" t="s">
        <v>3917</v>
      </c>
      <c r="DY2" s="34" t="s">
        <v>3918</v>
      </c>
      <c r="DZ2" s="34" t="s">
        <v>3919</v>
      </c>
      <c r="EA2" s="34" t="s">
        <v>3920</v>
      </c>
      <c r="EB2" s="35" t="s">
        <v>3921</v>
      </c>
      <c r="EC2" s="34" t="s">
        <v>3917</v>
      </c>
      <c r="ED2" s="34" t="s">
        <v>3918</v>
      </c>
      <c r="EE2" s="34" t="s">
        <v>3919</v>
      </c>
      <c r="EF2" s="34" t="s">
        <v>3920</v>
      </c>
      <c r="EG2" s="34" t="s">
        <v>3921</v>
      </c>
      <c r="EH2" s="36" t="s">
        <v>3917</v>
      </c>
      <c r="EI2" s="34" t="s">
        <v>3918</v>
      </c>
      <c r="EJ2" s="34" t="s">
        <v>3919</v>
      </c>
      <c r="EK2" s="34" t="s">
        <v>3920</v>
      </c>
      <c r="EL2" s="34" t="s">
        <v>3921</v>
      </c>
      <c r="EM2" s="34" t="s">
        <v>3917</v>
      </c>
      <c r="EN2" s="34" t="s">
        <v>3918</v>
      </c>
      <c r="EO2" s="34" t="s">
        <v>3919</v>
      </c>
      <c r="EP2" s="34" t="s">
        <v>3920</v>
      </c>
      <c r="EQ2" s="34" t="s">
        <v>3921</v>
      </c>
      <c r="ER2" s="34" t="s">
        <v>3917</v>
      </c>
      <c r="ES2" s="34" t="s">
        <v>3918</v>
      </c>
      <c r="ET2" s="34" t="s">
        <v>3919</v>
      </c>
      <c r="EU2" s="34" t="s">
        <v>3920</v>
      </c>
      <c r="EV2" s="34" t="s">
        <v>3921</v>
      </c>
      <c r="EW2" s="34" t="s">
        <v>3917</v>
      </c>
      <c r="EX2" s="34" t="s">
        <v>3918</v>
      </c>
      <c r="EY2" s="34" t="s">
        <v>3919</v>
      </c>
      <c r="EZ2" s="34" t="s">
        <v>3920</v>
      </c>
      <c r="FA2" s="34" t="s">
        <v>3921</v>
      </c>
      <c r="FB2" s="34" t="s">
        <v>3917</v>
      </c>
      <c r="FC2" s="34" t="s">
        <v>3918</v>
      </c>
      <c r="FD2" s="34" t="s">
        <v>3919</v>
      </c>
      <c r="FE2" s="34" t="s">
        <v>3920</v>
      </c>
      <c r="FF2" s="34" t="s">
        <v>3921</v>
      </c>
      <c r="FG2" s="34" t="s">
        <v>3917</v>
      </c>
      <c r="FH2" s="34" t="s">
        <v>3918</v>
      </c>
      <c r="FI2" s="34" t="s">
        <v>3919</v>
      </c>
      <c r="FJ2" s="34" t="s">
        <v>3920</v>
      </c>
      <c r="FK2" s="34" t="s">
        <v>3921</v>
      </c>
      <c r="FL2" s="34" t="s">
        <v>3917</v>
      </c>
      <c r="FM2" s="34" t="s">
        <v>3918</v>
      </c>
      <c r="FN2" s="34" t="s">
        <v>3919</v>
      </c>
      <c r="FO2" s="34" t="s">
        <v>3920</v>
      </c>
      <c r="FP2" s="34" t="s">
        <v>3921</v>
      </c>
      <c r="FQ2" s="34" t="s">
        <v>3917</v>
      </c>
      <c r="FR2" s="34" t="s">
        <v>3918</v>
      </c>
      <c r="FS2" s="34" t="s">
        <v>3919</v>
      </c>
      <c r="FT2" s="34" t="s">
        <v>3920</v>
      </c>
      <c r="FU2" s="34" t="s">
        <v>3921</v>
      </c>
      <c r="FV2" s="34" t="s">
        <v>3917</v>
      </c>
      <c r="FW2" s="34" t="s">
        <v>3918</v>
      </c>
      <c r="FX2" s="34" t="s">
        <v>3919</v>
      </c>
      <c r="FY2" s="34" t="s">
        <v>3920</v>
      </c>
      <c r="FZ2" s="34" t="s">
        <v>3921</v>
      </c>
      <c r="GA2" s="34" t="s">
        <v>3917</v>
      </c>
      <c r="GB2" s="34" t="s">
        <v>3918</v>
      </c>
      <c r="GC2" s="34" t="s">
        <v>3919</v>
      </c>
      <c r="GD2" s="34" t="s">
        <v>3920</v>
      </c>
      <c r="GE2" s="34" t="s">
        <v>3921</v>
      </c>
      <c r="GF2" s="34" t="s">
        <v>3917</v>
      </c>
      <c r="GG2" s="34" t="s">
        <v>3918</v>
      </c>
      <c r="GH2" s="34" t="s">
        <v>3919</v>
      </c>
      <c r="GI2" s="34" t="s">
        <v>3920</v>
      </c>
      <c r="GJ2" s="34" t="s">
        <v>3921</v>
      </c>
      <c r="GK2" s="34" t="s">
        <v>3917</v>
      </c>
      <c r="GL2" s="34" t="s">
        <v>3918</v>
      </c>
      <c r="GM2" s="34" t="s">
        <v>3919</v>
      </c>
      <c r="GN2" s="34" t="s">
        <v>3920</v>
      </c>
      <c r="GO2" s="34" t="s">
        <v>3921</v>
      </c>
      <c r="GP2" s="34" t="s">
        <v>3917</v>
      </c>
      <c r="GQ2" s="34" t="s">
        <v>3918</v>
      </c>
      <c r="GR2" s="34" t="s">
        <v>3919</v>
      </c>
      <c r="GS2" s="34" t="s">
        <v>3920</v>
      </c>
      <c r="GT2" s="34" t="s">
        <v>3921</v>
      </c>
      <c r="GU2" s="34" t="s">
        <v>3917</v>
      </c>
      <c r="GV2" s="34" t="s">
        <v>3918</v>
      </c>
      <c r="GW2" s="34" t="s">
        <v>3919</v>
      </c>
      <c r="GX2" s="34" t="s">
        <v>3920</v>
      </c>
      <c r="GY2" s="34" t="s">
        <v>3921</v>
      </c>
      <c r="GZ2" s="34" t="s">
        <v>3917</v>
      </c>
      <c r="HA2" s="34" t="s">
        <v>3918</v>
      </c>
      <c r="HB2" s="34" t="s">
        <v>3919</v>
      </c>
      <c r="HC2" s="34" t="s">
        <v>3920</v>
      </c>
      <c r="HD2" s="34" t="s">
        <v>3921</v>
      </c>
      <c r="HE2" s="34" t="s">
        <v>3917</v>
      </c>
      <c r="HF2" s="34" t="s">
        <v>3918</v>
      </c>
      <c r="HG2" s="34" t="s">
        <v>3919</v>
      </c>
      <c r="HH2" s="34" t="s">
        <v>3920</v>
      </c>
      <c r="HI2" s="34" t="s">
        <v>3921</v>
      </c>
      <c r="HJ2" s="34" t="s">
        <v>3917</v>
      </c>
      <c r="HK2" s="34" t="s">
        <v>3918</v>
      </c>
      <c r="HL2" s="34" t="s">
        <v>3919</v>
      </c>
      <c r="HM2" s="34" t="s">
        <v>3920</v>
      </c>
      <c r="HN2" s="34" t="s">
        <v>3921</v>
      </c>
      <c r="HO2" s="34" t="s">
        <v>3917</v>
      </c>
      <c r="HP2" s="34" t="s">
        <v>3918</v>
      </c>
      <c r="HQ2" s="34" t="s">
        <v>3919</v>
      </c>
      <c r="HR2" s="34" t="s">
        <v>3920</v>
      </c>
      <c r="HS2" s="34" t="s">
        <v>3921</v>
      </c>
      <c r="HT2" s="34" t="s">
        <v>3917</v>
      </c>
      <c r="HU2" s="34" t="s">
        <v>3918</v>
      </c>
      <c r="HV2" s="34" t="s">
        <v>3919</v>
      </c>
      <c r="HW2" s="34" t="s">
        <v>3920</v>
      </c>
      <c r="HX2" s="34" t="s">
        <v>3921</v>
      </c>
      <c r="HY2" s="34" t="s">
        <v>3917</v>
      </c>
      <c r="HZ2" s="34" t="s">
        <v>3918</v>
      </c>
      <c r="IA2" s="34" t="s">
        <v>3919</v>
      </c>
      <c r="IB2" s="34" t="s">
        <v>3920</v>
      </c>
      <c r="IC2" s="34" t="s">
        <v>3921</v>
      </c>
      <c r="ID2" s="34" t="s">
        <v>3917</v>
      </c>
      <c r="IE2" s="34" t="s">
        <v>3918</v>
      </c>
      <c r="IF2" s="34" t="s">
        <v>3919</v>
      </c>
      <c r="IG2" s="34" t="s">
        <v>3920</v>
      </c>
      <c r="IH2" s="34" t="s">
        <v>3921</v>
      </c>
      <c r="II2" s="34" t="s">
        <v>3917</v>
      </c>
      <c r="IJ2" s="34" t="s">
        <v>3918</v>
      </c>
      <c r="IK2" s="34" t="s">
        <v>3919</v>
      </c>
      <c r="IL2" s="34" t="s">
        <v>3920</v>
      </c>
      <c r="IM2" s="34" t="s">
        <v>3921</v>
      </c>
      <c r="IN2" s="34" t="s">
        <v>3917</v>
      </c>
      <c r="IO2" s="34" t="s">
        <v>3918</v>
      </c>
      <c r="IP2" s="34" t="s">
        <v>3919</v>
      </c>
      <c r="IQ2" s="34" t="s">
        <v>3920</v>
      </c>
      <c r="IR2" s="34" t="s">
        <v>3921</v>
      </c>
      <c r="IS2" s="34" t="s">
        <v>3917</v>
      </c>
      <c r="IT2" s="34" t="s">
        <v>3918</v>
      </c>
      <c r="IU2" s="34" t="s">
        <v>3919</v>
      </c>
      <c r="IV2" s="34" t="s">
        <v>3920</v>
      </c>
      <c r="IW2" s="34" t="s">
        <v>3921</v>
      </c>
      <c r="IX2" s="34" t="s">
        <v>3917</v>
      </c>
      <c r="IY2" s="34" t="s">
        <v>3918</v>
      </c>
      <c r="IZ2" s="34" t="s">
        <v>3919</v>
      </c>
      <c r="JA2" s="34" t="s">
        <v>3920</v>
      </c>
      <c r="JB2" s="34" t="s">
        <v>3921</v>
      </c>
      <c r="JC2" s="34" t="s">
        <v>3917</v>
      </c>
      <c r="JD2" s="34" t="s">
        <v>3918</v>
      </c>
      <c r="JE2" s="34" t="s">
        <v>3919</v>
      </c>
      <c r="JF2" s="34" t="s">
        <v>3920</v>
      </c>
      <c r="JG2" s="34" t="s">
        <v>3921</v>
      </c>
      <c r="JH2" s="34" t="s">
        <v>3917</v>
      </c>
      <c r="JI2" s="34" t="s">
        <v>3918</v>
      </c>
      <c r="JJ2" s="34" t="s">
        <v>3919</v>
      </c>
      <c r="JK2" s="34" t="s">
        <v>3920</v>
      </c>
      <c r="JL2" s="34" t="s">
        <v>3921</v>
      </c>
      <c r="JM2" s="34" t="s">
        <v>3917</v>
      </c>
      <c r="JN2" s="34" t="s">
        <v>3918</v>
      </c>
      <c r="JO2" s="34" t="s">
        <v>3919</v>
      </c>
      <c r="JP2" s="34" t="s">
        <v>3920</v>
      </c>
      <c r="JQ2" s="34" t="s">
        <v>3921</v>
      </c>
      <c r="JR2" s="34" t="s">
        <v>3917</v>
      </c>
      <c r="JS2" s="34" t="s">
        <v>3918</v>
      </c>
      <c r="JT2" s="34" t="s">
        <v>3919</v>
      </c>
      <c r="JU2" s="34" t="s">
        <v>3920</v>
      </c>
      <c r="JV2" s="34" t="s">
        <v>3921</v>
      </c>
      <c r="JW2" s="34" t="s">
        <v>3917</v>
      </c>
      <c r="JX2" s="34" t="s">
        <v>3918</v>
      </c>
      <c r="JY2" s="34" t="s">
        <v>3919</v>
      </c>
      <c r="JZ2" s="34" t="s">
        <v>3920</v>
      </c>
      <c r="KA2" s="34" t="s">
        <v>3921</v>
      </c>
      <c r="KB2" s="34" t="s">
        <v>3917</v>
      </c>
      <c r="KC2" s="34" t="s">
        <v>3918</v>
      </c>
      <c r="KD2" s="34" t="s">
        <v>3919</v>
      </c>
      <c r="KE2" s="34" t="s">
        <v>3920</v>
      </c>
      <c r="KF2" s="34" t="s">
        <v>3921</v>
      </c>
      <c r="KG2" s="34" t="s">
        <v>3917</v>
      </c>
      <c r="KH2" s="34" t="s">
        <v>3918</v>
      </c>
      <c r="KI2" s="34" t="s">
        <v>3919</v>
      </c>
      <c r="KJ2" s="34" t="s">
        <v>3920</v>
      </c>
      <c r="KK2" s="34" t="s">
        <v>3921</v>
      </c>
      <c r="KL2" s="34" t="s">
        <v>3917</v>
      </c>
      <c r="KM2" s="34" t="s">
        <v>3918</v>
      </c>
      <c r="KN2" s="34" t="s">
        <v>3919</v>
      </c>
      <c r="KO2" s="34" t="s">
        <v>3920</v>
      </c>
      <c r="KP2" s="34" t="s">
        <v>3921</v>
      </c>
      <c r="KQ2" s="34" t="s">
        <v>3917</v>
      </c>
      <c r="KR2" s="34" t="s">
        <v>3918</v>
      </c>
      <c r="KS2" s="34" t="s">
        <v>3919</v>
      </c>
      <c r="KT2" s="34" t="s">
        <v>3920</v>
      </c>
      <c r="KU2" s="34" t="s">
        <v>3921</v>
      </c>
      <c r="KV2" s="34" t="s">
        <v>3917</v>
      </c>
      <c r="KW2" s="34" t="s">
        <v>3918</v>
      </c>
      <c r="KX2" s="34" t="s">
        <v>3919</v>
      </c>
      <c r="KY2" s="34" t="s">
        <v>3920</v>
      </c>
      <c r="KZ2" s="34" t="s">
        <v>3921</v>
      </c>
      <c r="LA2" s="34" t="s">
        <v>3917</v>
      </c>
      <c r="LB2" s="34" t="s">
        <v>3918</v>
      </c>
      <c r="LC2" s="34" t="s">
        <v>3919</v>
      </c>
      <c r="LD2" s="34" t="s">
        <v>3920</v>
      </c>
      <c r="LE2" s="34" t="s">
        <v>3921</v>
      </c>
      <c r="LF2" s="34" t="s">
        <v>3917</v>
      </c>
      <c r="LG2" s="34" t="s">
        <v>3918</v>
      </c>
      <c r="LH2" s="34" t="s">
        <v>3919</v>
      </c>
      <c r="LI2" s="34" t="s">
        <v>3920</v>
      </c>
      <c r="LJ2" s="34" t="s">
        <v>3921</v>
      </c>
      <c r="LK2" s="34" t="s">
        <v>3917</v>
      </c>
      <c r="LL2" s="34" t="s">
        <v>3918</v>
      </c>
      <c r="LM2" s="34" t="s">
        <v>3919</v>
      </c>
      <c r="LN2" s="34" t="s">
        <v>3920</v>
      </c>
      <c r="LO2" s="34" t="s">
        <v>3921</v>
      </c>
      <c r="LP2" s="34" t="s">
        <v>3917</v>
      </c>
      <c r="LQ2" s="34" t="s">
        <v>3918</v>
      </c>
      <c r="LR2" s="34" t="s">
        <v>3919</v>
      </c>
      <c r="LS2" s="34" t="s">
        <v>3920</v>
      </c>
      <c r="LT2" s="34" t="s">
        <v>3921</v>
      </c>
      <c r="LU2" s="34" t="s">
        <v>3917</v>
      </c>
      <c r="LV2" s="34" t="s">
        <v>3918</v>
      </c>
      <c r="LW2" s="34" t="s">
        <v>3919</v>
      </c>
      <c r="LX2" s="34" t="s">
        <v>3920</v>
      </c>
      <c r="LY2" s="34" t="s">
        <v>3921</v>
      </c>
      <c r="LZ2" s="34" t="s">
        <v>3917</v>
      </c>
      <c r="MA2" s="34" t="s">
        <v>3918</v>
      </c>
      <c r="MB2" s="34" t="s">
        <v>3919</v>
      </c>
      <c r="MC2" s="34" t="s">
        <v>3920</v>
      </c>
      <c r="MD2" s="34" t="s">
        <v>3921</v>
      </c>
      <c r="ME2" s="34" t="s">
        <v>3917</v>
      </c>
      <c r="MF2" s="34" t="s">
        <v>3918</v>
      </c>
      <c r="MG2" s="34" t="s">
        <v>3919</v>
      </c>
      <c r="MH2" s="34" t="s">
        <v>3920</v>
      </c>
      <c r="MI2" s="34" t="s">
        <v>3921</v>
      </c>
      <c r="MJ2" s="34" t="s">
        <v>3917</v>
      </c>
      <c r="MK2" s="34" t="s">
        <v>3918</v>
      </c>
      <c r="ML2" s="34" t="s">
        <v>3919</v>
      </c>
      <c r="MM2" s="34" t="s">
        <v>3920</v>
      </c>
      <c r="MN2" s="34" t="s">
        <v>3921</v>
      </c>
      <c r="MO2" s="34" t="s">
        <v>3917</v>
      </c>
      <c r="MP2" s="34" t="s">
        <v>3918</v>
      </c>
      <c r="MQ2" s="34" t="s">
        <v>3919</v>
      </c>
      <c r="MR2" s="34" t="s">
        <v>3920</v>
      </c>
      <c r="MS2" s="34" t="s">
        <v>3921</v>
      </c>
      <c r="MT2" s="34" t="s">
        <v>3917</v>
      </c>
      <c r="MU2" s="34" t="s">
        <v>3918</v>
      </c>
      <c r="MV2" s="34" t="s">
        <v>3919</v>
      </c>
      <c r="MW2" s="34" t="s">
        <v>3920</v>
      </c>
      <c r="MX2" s="34" t="s">
        <v>3921</v>
      </c>
    </row>
    <row r="3" spans="1:363" x14ac:dyDescent="0.3">
      <c r="A3" s="102" t="s">
        <v>3922</v>
      </c>
      <c r="B3" s="37" t="s">
        <v>3923</v>
      </c>
      <c r="C3" s="38"/>
      <c r="D3" s="38">
        <f>1836.79*0.4</f>
        <v>734.71600000000001</v>
      </c>
      <c r="E3" s="38"/>
      <c r="F3" s="38">
        <f>1836.79*0.6-165.31</f>
        <v>936.7639999999999</v>
      </c>
      <c r="G3" s="38"/>
      <c r="H3" s="38"/>
      <c r="I3" s="38">
        <v>734.72</v>
      </c>
      <c r="J3" s="38"/>
      <c r="K3" s="38">
        <v>998.23</v>
      </c>
      <c r="L3" s="38"/>
      <c r="M3" s="38"/>
      <c r="N3" s="38">
        <v>735.72</v>
      </c>
      <c r="O3" s="38"/>
      <c r="P3" s="38">
        <f>859.61-0.08</f>
        <v>859.53</v>
      </c>
      <c r="Q3" s="38"/>
      <c r="R3" s="38"/>
      <c r="S3" s="38">
        <v>734.72</v>
      </c>
      <c r="T3" s="38"/>
      <c r="U3" s="38">
        <v>818.29</v>
      </c>
      <c r="V3" s="38"/>
      <c r="W3" s="38"/>
      <c r="X3" s="38">
        <v>734.72</v>
      </c>
      <c r="Y3" s="38"/>
      <c r="Z3" s="38">
        <v>1018.19</v>
      </c>
      <c r="AA3" s="38"/>
      <c r="AB3" s="38"/>
      <c r="AC3" s="38">
        <v>734.72</v>
      </c>
      <c r="AD3" s="38"/>
      <c r="AE3" s="38">
        <v>942.33</v>
      </c>
      <c r="AF3" s="38"/>
      <c r="AG3" s="38"/>
      <c r="AH3" s="38">
        <v>734.72</v>
      </c>
      <c r="AI3" s="38"/>
      <c r="AJ3" s="38">
        <v>855.94</v>
      </c>
      <c r="AK3" s="38"/>
      <c r="AL3" s="38"/>
      <c r="AM3" s="38">
        <v>734.72</v>
      </c>
      <c r="AN3" s="38"/>
      <c r="AO3" s="38">
        <v>852.27</v>
      </c>
      <c r="AP3" s="38"/>
      <c r="AQ3" s="38"/>
      <c r="AR3" s="38">
        <v>734.72</v>
      </c>
      <c r="AS3" s="38"/>
      <c r="AT3" s="38">
        <v>866.96</v>
      </c>
      <c r="AU3" s="38"/>
      <c r="AV3" s="38"/>
      <c r="AW3" s="38">
        <v>734.72</v>
      </c>
      <c r="AX3" s="38"/>
      <c r="AY3" s="38">
        <v>855.94</v>
      </c>
      <c r="AZ3" s="38"/>
      <c r="BA3" s="38"/>
      <c r="BB3" s="38">
        <v>734.72</v>
      </c>
      <c r="BC3" s="38"/>
      <c r="BD3" s="38">
        <f>2244.85+918.4+866.96</f>
        <v>4030.21</v>
      </c>
      <c r="BE3" s="38"/>
      <c r="BF3" s="38"/>
      <c r="BG3" s="38">
        <v>979.38</v>
      </c>
      <c r="BH3" s="38">
        <v>827.15</v>
      </c>
      <c r="BI3" s="38">
        <v>110.15</v>
      </c>
      <c r="BJ3" s="38"/>
      <c r="BK3" s="38"/>
      <c r="BL3" s="38">
        <v>752.54</v>
      </c>
      <c r="BM3" s="38"/>
      <c r="BN3" s="38">
        <f>821.48+116.34</f>
        <v>937.82</v>
      </c>
      <c r="BO3" s="38"/>
      <c r="BP3" s="38"/>
      <c r="BQ3" s="38">
        <v>752.54</v>
      </c>
      <c r="BR3" s="38"/>
      <c r="BS3" s="38">
        <v>884.25</v>
      </c>
      <c r="BT3" s="38"/>
      <c r="BU3" s="38"/>
      <c r="BV3" s="38">
        <v>752.54</v>
      </c>
      <c r="BW3" s="38">
        <v>0.02</v>
      </c>
      <c r="BX3" s="38">
        <v>884.25</v>
      </c>
      <c r="BY3" s="38"/>
      <c r="BZ3" s="38"/>
      <c r="CA3" s="38"/>
      <c r="CB3" s="38">
        <v>752.54</v>
      </c>
      <c r="CC3" s="38">
        <v>839.25</v>
      </c>
      <c r="CD3" s="38"/>
      <c r="CE3" s="38"/>
      <c r="CF3" s="38">
        <v>752.54</v>
      </c>
      <c r="CG3" s="38"/>
      <c r="CH3" s="38">
        <v>876.72</v>
      </c>
      <c r="CI3" s="38"/>
      <c r="CJ3" s="38"/>
      <c r="CK3" s="38">
        <v>752.54</v>
      </c>
      <c r="CL3" s="38"/>
      <c r="CM3" s="38">
        <v>888.01</v>
      </c>
      <c r="CN3" s="38"/>
      <c r="CO3" s="38"/>
      <c r="CP3" s="38">
        <v>752.54</v>
      </c>
      <c r="CQ3" s="38">
        <v>800</v>
      </c>
      <c r="CR3" s="38">
        <v>847.96</v>
      </c>
      <c r="CS3" s="38"/>
      <c r="CT3" s="38"/>
      <c r="CU3" s="38">
        <v>752.54</v>
      </c>
      <c r="CV3" s="38"/>
      <c r="CW3" s="38">
        <v>876.72</v>
      </c>
      <c r="CX3" s="38"/>
      <c r="CY3" s="38"/>
      <c r="CZ3" s="38">
        <v>752.54</v>
      </c>
      <c r="DA3" s="38"/>
      <c r="DB3" s="38">
        <v>910.58</v>
      </c>
      <c r="DC3" s="38"/>
      <c r="DD3" s="38">
        <v>22.66</v>
      </c>
      <c r="DE3" s="38">
        <v>752.54</v>
      </c>
      <c r="DF3" s="38"/>
      <c r="DG3" s="38">
        <v>872.96</v>
      </c>
      <c r="DH3" s="38"/>
      <c r="DI3" s="38"/>
      <c r="DJ3" s="38">
        <v>752.54</v>
      </c>
      <c r="DK3" s="38"/>
      <c r="DL3" s="38">
        <f>2323.57+1523.52+941.82+971.54+112.32</f>
        <v>5872.7699999999995</v>
      </c>
      <c r="DM3" s="38"/>
      <c r="DN3" s="38"/>
      <c r="DO3" s="38"/>
      <c r="DP3" s="38">
        <v>796.65</v>
      </c>
      <c r="DQ3" s="38"/>
      <c r="DR3" s="38"/>
      <c r="DS3" s="38"/>
      <c r="DT3" s="38">
        <v>777.23</v>
      </c>
      <c r="DU3" s="38"/>
      <c r="DV3" s="38">
        <v>909.36</v>
      </c>
      <c r="DW3" s="38"/>
      <c r="DX3" s="38"/>
      <c r="DY3" s="38">
        <v>777.23</v>
      </c>
      <c r="DZ3" s="38"/>
      <c r="EA3" s="38">
        <v>917.13</v>
      </c>
      <c r="EB3" s="39"/>
      <c r="EC3" s="38"/>
      <c r="ED3" s="38">
        <v>777.23</v>
      </c>
      <c r="EE3" s="38"/>
      <c r="EF3" s="38">
        <v>880.04</v>
      </c>
      <c r="EG3" s="38"/>
      <c r="EH3" s="40">
        <f>11.41+19.88+12.19+9.7+11.17+11.33+11.82+9.3+11.66+10.42+11+10.61+12.89</f>
        <v>153.38</v>
      </c>
      <c r="EI3" s="38">
        <v>777.23</v>
      </c>
      <c r="EJ3" s="38">
        <f>9.3+11.79</f>
        <v>21.09</v>
      </c>
      <c r="EK3" s="38">
        <v>932.81</v>
      </c>
      <c r="EL3" s="38"/>
      <c r="EM3" s="38"/>
      <c r="EN3" s="38">
        <v>777.23</v>
      </c>
      <c r="EO3" s="38"/>
      <c r="EP3" s="38">
        <v>1006.65</v>
      </c>
      <c r="EQ3" s="38"/>
      <c r="ER3" s="38"/>
      <c r="ES3" s="38">
        <v>777.23</v>
      </c>
      <c r="ET3" s="38"/>
      <c r="EU3" s="38">
        <v>1006.65</v>
      </c>
      <c r="EV3" s="38"/>
      <c r="EW3" s="38"/>
      <c r="EX3" s="38">
        <v>777.23</v>
      </c>
      <c r="EY3" s="38"/>
      <c r="EZ3" s="38">
        <v>1006.65</v>
      </c>
      <c r="FA3" s="38"/>
      <c r="FB3" s="38"/>
      <c r="FC3" s="38">
        <v>777.23</v>
      </c>
      <c r="FD3" s="38"/>
      <c r="FE3" s="38">
        <v>1270.3699999999999</v>
      </c>
      <c r="FF3" s="38"/>
      <c r="FG3" s="38"/>
      <c r="FH3" s="38"/>
      <c r="FI3" s="38">
        <v>900.39</v>
      </c>
      <c r="FJ3" s="38">
        <f>(1270.37-123.16)</f>
        <v>1147.2099999999998</v>
      </c>
      <c r="FK3" s="38"/>
      <c r="FL3" s="38"/>
      <c r="FM3" s="38">
        <v>900.39</v>
      </c>
      <c r="FN3" s="38">
        <v>100</v>
      </c>
      <c r="FO3" s="38">
        <f>(1270.37-123.16)</f>
        <v>1147.2099999999998</v>
      </c>
      <c r="FP3" s="38"/>
      <c r="FQ3" s="38"/>
      <c r="FR3" s="38">
        <v>900.39</v>
      </c>
      <c r="FS3" s="38">
        <v>100</v>
      </c>
      <c r="FT3" s="38">
        <f>2730.19+1201.08+4501+1158.58</f>
        <v>9590.85</v>
      </c>
      <c r="FU3" s="38"/>
      <c r="FV3" s="38"/>
      <c r="FW3" s="38"/>
      <c r="FX3" s="38">
        <f>942.89+100</f>
        <v>1042.8899999999999</v>
      </c>
      <c r="FY3" s="38">
        <v>116.48</v>
      </c>
      <c r="FZ3" s="38"/>
      <c r="GA3" s="38"/>
      <c r="GB3" s="38">
        <v>926.86</v>
      </c>
      <c r="GC3" s="38"/>
      <c r="GD3" s="38">
        <v>1178.52</v>
      </c>
      <c r="GE3" s="38"/>
      <c r="GF3" s="38"/>
      <c r="GG3" s="38">
        <v>926.86</v>
      </c>
      <c r="GH3" s="38"/>
      <c r="GI3" s="38">
        <v>1178.52</v>
      </c>
      <c r="GJ3" s="38"/>
      <c r="GK3" s="38">
        <v>100</v>
      </c>
      <c r="GL3" s="38">
        <f>926.86+100</f>
        <v>1026.8600000000001</v>
      </c>
      <c r="GM3" s="38"/>
      <c r="GN3" s="38">
        <v>1253.52</v>
      </c>
      <c r="GO3" s="38"/>
      <c r="GP3" s="38"/>
      <c r="GQ3" s="38">
        <v>926.86</v>
      </c>
      <c r="GR3" s="38">
        <v>100</v>
      </c>
      <c r="GS3" s="38"/>
      <c r="GT3" s="38">
        <v>2747.87</v>
      </c>
      <c r="GU3" s="38"/>
      <c r="GV3" s="38">
        <v>926.86</v>
      </c>
      <c r="GW3" s="38"/>
      <c r="GX3" s="38">
        <v>1178.52</v>
      </c>
      <c r="GY3" s="38"/>
      <c r="GZ3" s="38"/>
      <c r="HA3" s="38"/>
      <c r="HB3" s="38">
        <v>926.86</v>
      </c>
      <c r="HC3" s="38">
        <v>1178.52</v>
      </c>
      <c r="HD3" s="38"/>
      <c r="HE3" s="38"/>
      <c r="HF3" s="38">
        <v>926.86</v>
      </c>
      <c r="HG3" s="38">
        <v>94.2</v>
      </c>
      <c r="HH3" s="38">
        <v>1178.52</v>
      </c>
      <c r="HI3" s="38"/>
      <c r="HJ3" s="38"/>
      <c r="HK3" s="38">
        <v>926.86</v>
      </c>
      <c r="HL3" s="38">
        <v>99.91</v>
      </c>
      <c r="HM3" s="38">
        <v>3791.33</v>
      </c>
      <c r="HN3" s="38"/>
      <c r="HO3" s="38"/>
      <c r="HP3" s="38">
        <v>2400</v>
      </c>
      <c r="HQ3" s="38">
        <v>100</v>
      </c>
      <c r="HR3" s="38">
        <v>2318.19</v>
      </c>
      <c r="HS3" s="38"/>
      <c r="HT3" s="38"/>
      <c r="HU3" s="38">
        <v>2400</v>
      </c>
      <c r="HV3" s="38">
        <v>100</v>
      </c>
      <c r="HW3" s="38">
        <v>2727.45</v>
      </c>
      <c r="HX3" s="38"/>
      <c r="HY3" s="38"/>
      <c r="HZ3" s="38">
        <v>2650.08</v>
      </c>
      <c r="IA3" s="38">
        <v>74.73</v>
      </c>
      <c r="IB3" s="38">
        <f>7057.29+1617.92+564.5+3312.6+5007.04</f>
        <v>17559.349999999999</v>
      </c>
      <c r="IC3" s="38"/>
      <c r="ID3" s="38"/>
      <c r="IE3" s="38"/>
      <c r="IF3" s="38">
        <v>2061.41</v>
      </c>
      <c r="IG3" s="38"/>
      <c r="IH3" s="38"/>
      <c r="II3" s="38">
        <v>100</v>
      </c>
      <c r="IJ3" s="38">
        <v>2650.08</v>
      </c>
      <c r="IK3" s="38"/>
      <c r="IL3" s="38">
        <v>1143.83</v>
      </c>
      <c r="IM3" s="38"/>
      <c r="IN3" s="38"/>
      <c r="IO3" s="38"/>
      <c r="IP3" s="38">
        <v>2650.08</v>
      </c>
      <c r="IQ3" s="38">
        <v>1806.35</v>
      </c>
      <c r="IR3" s="38"/>
      <c r="IS3" s="38"/>
      <c r="IT3" s="38"/>
      <c r="IU3" s="38">
        <v>2650.08</v>
      </c>
      <c r="IV3" s="38">
        <v>1806.35</v>
      </c>
      <c r="IW3" s="38"/>
      <c r="IX3" s="38"/>
      <c r="IY3" s="38">
        <v>2650.08</v>
      </c>
      <c r="IZ3" s="38"/>
      <c r="JA3" s="38">
        <v>1806.35</v>
      </c>
      <c r="JB3" s="38"/>
      <c r="JC3" s="38"/>
      <c r="JD3" s="38">
        <v>8577.9599999999991</v>
      </c>
      <c r="JE3" s="38"/>
      <c r="JF3" s="38"/>
      <c r="JG3" s="38"/>
      <c r="JH3" s="38"/>
      <c r="JI3" s="38"/>
      <c r="JJ3" s="38"/>
      <c r="JK3" s="38">
        <v>4000</v>
      </c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>
        <v>400</v>
      </c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</row>
    <row r="4" spans="1:363" x14ac:dyDescent="0.3">
      <c r="A4" s="102"/>
      <c r="B4" s="37" t="s">
        <v>3924</v>
      </c>
      <c r="C4" s="38"/>
      <c r="D4" s="38">
        <v>800</v>
      </c>
      <c r="E4" s="38"/>
      <c r="F4" s="38"/>
      <c r="G4" s="38"/>
      <c r="H4" s="38"/>
      <c r="I4" s="38"/>
      <c r="J4" s="38"/>
      <c r="K4" s="38">
        <v>1200</v>
      </c>
      <c r="L4" s="38"/>
      <c r="M4" s="38"/>
      <c r="N4" s="38"/>
      <c r="O4" s="38"/>
      <c r="P4" s="38"/>
      <c r="Q4" s="38"/>
      <c r="R4" s="38">
        <v>1200</v>
      </c>
      <c r="S4" s="38"/>
      <c r="T4" s="38"/>
      <c r="U4" s="38"/>
      <c r="V4" s="38"/>
      <c r="W4" s="38"/>
      <c r="X4" s="38">
        <v>1600</v>
      </c>
      <c r="Y4" s="38"/>
      <c r="Z4" s="38"/>
      <c r="AA4" s="38"/>
      <c r="AB4" s="38"/>
      <c r="AC4" s="38">
        <v>800</v>
      </c>
      <c r="AD4" s="38"/>
      <c r="AE4" s="38"/>
      <c r="AF4" s="38"/>
      <c r="AG4" s="38"/>
      <c r="AH4" s="38"/>
      <c r="AI4" s="38">
        <v>1400</v>
      </c>
      <c r="AJ4" s="38"/>
      <c r="AK4" s="38"/>
      <c r="AL4" s="38"/>
      <c r="AM4" s="38">
        <v>1700</v>
      </c>
      <c r="AN4" s="38"/>
      <c r="AO4" s="38"/>
      <c r="AP4" s="38"/>
      <c r="AQ4" s="38"/>
      <c r="AR4" s="38"/>
      <c r="AS4" s="38">
        <v>1700</v>
      </c>
      <c r="AT4" s="38"/>
      <c r="AU4" s="38"/>
      <c r="AV4" s="38"/>
      <c r="AW4" s="38"/>
      <c r="AX4" s="38"/>
      <c r="AY4" s="38">
        <v>700</v>
      </c>
      <c r="AZ4" s="38"/>
      <c r="BA4" s="38"/>
      <c r="BB4" s="38"/>
      <c r="BC4" s="38"/>
      <c r="BD4" s="38">
        <v>1700</v>
      </c>
      <c r="BE4" s="38"/>
      <c r="BF4" s="38"/>
      <c r="BG4" s="38"/>
      <c r="BH4" s="38"/>
      <c r="BI4" s="38"/>
      <c r="BJ4" s="38"/>
      <c r="BK4" s="38"/>
      <c r="BL4" s="38">
        <v>500</v>
      </c>
      <c r="BM4" s="38"/>
      <c r="BN4" s="38"/>
      <c r="BO4" s="38"/>
      <c r="BP4" s="38"/>
      <c r="BQ4" s="38">
        <v>1500</v>
      </c>
      <c r="BR4" s="38"/>
      <c r="BS4" s="38"/>
      <c r="BT4" s="38"/>
      <c r="BU4" s="38"/>
      <c r="BV4" s="38"/>
      <c r="BW4" s="38"/>
      <c r="BX4" s="38">
        <v>800</v>
      </c>
      <c r="BY4" s="38"/>
      <c r="BZ4" s="38"/>
      <c r="CA4" s="38">
        <v>800</v>
      </c>
      <c r="CB4" s="38"/>
      <c r="CC4" s="38"/>
      <c r="CD4" s="38"/>
      <c r="CE4" s="38"/>
      <c r="CF4" s="38">
        <v>1000</v>
      </c>
      <c r="CG4" s="38"/>
      <c r="CH4" s="38"/>
      <c r="CI4" s="38"/>
      <c r="CJ4" s="38"/>
      <c r="CK4" s="38">
        <v>1000</v>
      </c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>
        <v>1000</v>
      </c>
      <c r="CW4" s="38"/>
      <c r="CX4" s="38"/>
      <c r="CY4" s="38"/>
      <c r="CZ4" s="38">
        <v>1000</v>
      </c>
      <c r="DA4" s="38"/>
      <c r="DB4" s="38"/>
      <c r="DC4" s="38"/>
      <c r="DD4" s="38"/>
      <c r="DE4" s="38"/>
      <c r="DF4" s="38"/>
      <c r="DG4" s="38">
        <v>1000</v>
      </c>
      <c r="DH4" s="38"/>
      <c r="DI4" s="38">
        <v>1000</v>
      </c>
      <c r="DJ4" s="38"/>
      <c r="DK4" s="38"/>
      <c r="DL4" s="38"/>
      <c r="DM4" s="38"/>
      <c r="DN4" s="38">
        <v>1000</v>
      </c>
      <c r="DO4" s="38"/>
      <c r="DP4" s="38"/>
      <c r="DQ4" s="38"/>
      <c r="DR4" s="38"/>
      <c r="DS4" s="38"/>
      <c r="DT4" s="38">
        <v>1000</v>
      </c>
      <c r="DU4" s="38"/>
      <c r="DV4" s="38"/>
      <c r="DW4" s="38"/>
      <c r="DX4" s="38"/>
      <c r="DY4" s="38"/>
      <c r="DZ4" s="38">
        <v>1500</v>
      </c>
      <c r="EA4" s="38"/>
      <c r="EB4" s="39"/>
      <c r="EC4" s="38"/>
      <c r="ED4" s="38"/>
      <c r="EE4" s="38"/>
      <c r="EF4" s="38">
        <v>1500</v>
      </c>
      <c r="EG4" s="38"/>
      <c r="EH4" s="40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>
        <v>1150</v>
      </c>
      <c r="ET4" s="38"/>
      <c r="EU4" s="38"/>
      <c r="EV4" s="38"/>
      <c r="EW4" s="38">
        <v>1150</v>
      </c>
      <c r="EX4" s="38"/>
      <c r="EY4" s="38"/>
      <c r="EZ4" s="38"/>
      <c r="FA4" s="38"/>
      <c r="FB4" s="38">
        <v>2000</v>
      </c>
      <c r="FC4" s="38"/>
      <c r="FD4" s="38"/>
      <c r="FE4" s="38"/>
      <c r="FF4" s="38"/>
      <c r="FG4" s="38">
        <v>2000</v>
      </c>
      <c r="FH4" s="38"/>
      <c r="FI4" s="38"/>
      <c r="FJ4" s="38"/>
      <c r="FK4" s="38"/>
      <c r="FL4" s="38">
        <v>2000</v>
      </c>
      <c r="FM4" s="38"/>
      <c r="FN4" s="38"/>
      <c r="FO4" s="38"/>
      <c r="FP4" s="38"/>
      <c r="FQ4" s="38">
        <v>2000</v>
      </c>
      <c r="FR4" s="38"/>
      <c r="FS4" s="38"/>
      <c r="FT4" s="38"/>
      <c r="FU4" s="38"/>
      <c r="FV4" s="38">
        <v>2000</v>
      </c>
      <c r="FW4" s="38"/>
      <c r="FX4" s="38"/>
      <c r="FY4" s="38"/>
      <c r="FZ4" s="38"/>
      <c r="GA4" s="38">
        <v>2000</v>
      </c>
      <c r="GB4" s="38"/>
      <c r="GC4" s="38"/>
      <c r="GD4" s="38"/>
      <c r="GE4" s="38"/>
      <c r="GF4" s="38">
        <v>2000</v>
      </c>
      <c r="GG4" s="38"/>
      <c r="GH4" s="38"/>
      <c r="GI4" s="38"/>
      <c r="GJ4" s="38"/>
      <c r="GK4" s="38">
        <v>2000</v>
      </c>
      <c r="GL4" s="38"/>
      <c r="GM4" s="38"/>
      <c r="GN4" s="38"/>
      <c r="GO4" s="38"/>
      <c r="GP4" s="38">
        <v>2000</v>
      </c>
      <c r="GQ4" s="38"/>
      <c r="GR4" s="38"/>
      <c r="GS4" s="38"/>
      <c r="GT4" s="38"/>
      <c r="GU4" s="38">
        <v>2000</v>
      </c>
      <c r="GV4" s="38"/>
      <c r="GW4" s="38"/>
      <c r="GX4" s="38"/>
      <c r="GY4" s="38"/>
      <c r="GZ4" s="38">
        <v>2000</v>
      </c>
      <c r="HA4" s="38"/>
      <c r="HB4" s="38"/>
      <c r="HC4" s="38"/>
      <c r="HD4" s="38"/>
      <c r="HE4" s="38">
        <v>2000</v>
      </c>
      <c r="HF4" s="38"/>
      <c r="HG4" s="38"/>
      <c r="HH4" s="38"/>
      <c r="HI4" s="38"/>
      <c r="HJ4" s="38">
        <v>2000</v>
      </c>
      <c r="HK4" s="38"/>
      <c r="HL4" s="38"/>
      <c r="HM4" s="38"/>
      <c r="HN4" s="38"/>
      <c r="HO4" s="38">
        <v>2000</v>
      </c>
      <c r="HP4" s="38"/>
      <c r="HQ4" s="38"/>
      <c r="HR4" s="38"/>
      <c r="HS4" s="38"/>
      <c r="HT4" s="38">
        <v>2500</v>
      </c>
      <c r="HU4" s="38"/>
      <c r="HV4" s="38"/>
      <c r="HW4" s="38"/>
      <c r="HX4" s="38"/>
      <c r="HY4" s="38">
        <v>2000</v>
      </c>
      <c r="HZ4" s="38"/>
      <c r="IA4" s="38"/>
      <c r="IB4" s="38"/>
      <c r="IC4" s="38"/>
      <c r="ID4" s="38">
        <v>2000</v>
      </c>
      <c r="IE4" s="38"/>
      <c r="IF4" s="38"/>
      <c r="IG4" s="38"/>
      <c r="IH4" s="38"/>
      <c r="II4" s="38">
        <v>3000</v>
      </c>
      <c r="IJ4" s="38"/>
      <c r="IK4" s="38"/>
      <c r="IL4" s="38"/>
      <c r="IM4" s="38"/>
      <c r="IN4" s="38">
        <v>2000</v>
      </c>
      <c r="IO4" s="38"/>
      <c r="IP4" s="38"/>
      <c r="IQ4" s="38"/>
      <c r="IR4" s="38"/>
      <c r="IS4" s="38">
        <v>2000</v>
      </c>
      <c r="IT4" s="38"/>
      <c r="IU4" s="38"/>
      <c r="IV4" s="38"/>
      <c r="IW4" s="38"/>
      <c r="IX4" s="38">
        <v>3000</v>
      </c>
      <c r="IY4" s="38"/>
      <c r="IZ4" s="38"/>
      <c r="JA4" s="38"/>
      <c r="JB4" s="38"/>
      <c r="JC4" s="38">
        <v>7000</v>
      </c>
      <c r="JD4" s="38"/>
      <c r="JE4" s="38"/>
      <c r="JF4" s="38"/>
      <c r="JG4" s="38"/>
      <c r="JH4" s="38">
        <v>7000</v>
      </c>
      <c r="JI4" s="38"/>
      <c r="JJ4" s="38"/>
      <c r="JK4" s="38"/>
      <c r="JL4" s="38"/>
      <c r="JM4" s="38">
        <v>20000</v>
      </c>
      <c r="JN4" s="38"/>
      <c r="JO4" s="38"/>
      <c r="JP4" s="38"/>
      <c r="JQ4" s="38"/>
      <c r="JR4" s="38">
        <v>7000</v>
      </c>
      <c r="JS4" s="38"/>
      <c r="JT4" s="38"/>
      <c r="JU4" s="38"/>
      <c r="JV4" s="38"/>
      <c r="JW4" s="38">
        <f>7000</f>
        <v>7000</v>
      </c>
      <c r="JX4" s="38"/>
      <c r="JY4" s="38"/>
      <c r="JZ4" s="38"/>
      <c r="KA4" s="38"/>
      <c r="KB4" s="38">
        <v>7000</v>
      </c>
      <c r="KC4" s="38"/>
      <c r="KD4" s="38"/>
      <c r="KE4" s="38"/>
      <c r="KF4" s="38"/>
      <c r="KG4" s="38">
        <v>7000</v>
      </c>
      <c r="KH4" s="38"/>
      <c r="KI4" s="38"/>
      <c r="KJ4" s="38"/>
      <c r="KK4" s="38"/>
      <c r="KL4" s="38">
        <v>7000</v>
      </c>
      <c r="KM4" s="38"/>
      <c r="KN4" s="38"/>
      <c r="KO4" s="38"/>
      <c r="KP4" s="38"/>
      <c r="KQ4" s="38">
        <v>40000</v>
      </c>
      <c r="KR4" s="38"/>
      <c r="KS4" s="38"/>
      <c r="KT4" s="38"/>
      <c r="KU4" s="38"/>
      <c r="KV4" s="38">
        <v>7500</v>
      </c>
      <c r="KW4" s="38"/>
      <c r="KX4" s="38"/>
      <c r="KY4" s="38"/>
      <c r="KZ4" s="38"/>
      <c r="LA4" s="38">
        <v>7500</v>
      </c>
      <c r="LB4" s="38"/>
      <c r="LC4" s="38"/>
      <c r="LD4" s="38"/>
      <c r="LE4" s="38"/>
      <c r="LF4" s="38">
        <v>7500</v>
      </c>
      <c r="LG4" s="38"/>
      <c r="LH4" s="38"/>
      <c r="LI4" s="38"/>
      <c r="LJ4" s="38"/>
      <c r="LK4" s="38">
        <v>7500</v>
      </c>
      <c r="LL4" s="38"/>
      <c r="LM4" s="38"/>
      <c r="LN4" s="38"/>
      <c r="LO4" s="38"/>
      <c r="LP4" s="38">
        <v>7500</v>
      </c>
      <c r="LQ4" s="38"/>
      <c r="LR4" s="38"/>
      <c r="LS4" s="38"/>
      <c r="LT4" s="38"/>
      <c r="LU4" s="38">
        <v>7500</v>
      </c>
      <c r="LV4" s="38"/>
      <c r="LW4" s="38"/>
      <c r="LX4" s="38"/>
      <c r="LY4" s="38"/>
      <c r="LZ4" s="38">
        <v>7500</v>
      </c>
      <c r="MA4" s="38"/>
      <c r="MB4" s="38"/>
      <c r="MC4" s="38"/>
      <c r="MD4" s="38"/>
      <c r="ME4" s="38">
        <v>7500</v>
      </c>
      <c r="MF4" s="38"/>
      <c r="MG4" s="38"/>
      <c r="MH4" s="38"/>
      <c r="MI4" s="38"/>
      <c r="MJ4" s="38">
        <v>7500</v>
      </c>
      <c r="MK4" s="38"/>
      <c r="ML4" s="38"/>
      <c r="MM4" s="38"/>
      <c r="MN4" s="38"/>
      <c r="MO4" s="38">
        <v>7500</v>
      </c>
      <c r="MP4" s="38"/>
      <c r="MQ4" s="38"/>
      <c r="MR4" s="38"/>
      <c r="MS4" s="38"/>
      <c r="MT4" s="38">
        <v>7500</v>
      </c>
      <c r="MU4" s="38"/>
      <c r="MV4" s="38"/>
      <c r="MW4" s="38"/>
      <c r="MX4" s="38"/>
    </row>
    <row r="5" spans="1:363" x14ac:dyDescent="0.3"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2"/>
      <c r="ED5" s="41"/>
      <c r="EE5" s="41"/>
      <c r="EF5" s="41"/>
      <c r="EG5" s="41"/>
      <c r="EH5" s="42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1"/>
      <c r="KD5" s="41"/>
      <c r="KE5" s="41"/>
      <c r="KF5" s="41"/>
      <c r="KG5" s="41"/>
      <c r="KH5" s="41"/>
      <c r="KI5" s="41"/>
      <c r="KJ5" s="41"/>
      <c r="KK5" s="41"/>
      <c r="KL5" s="41"/>
      <c r="KM5" s="41"/>
      <c r="KN5" s="41"/>
      <c r="KO5" s="41"/>
      <c r="KP5" s="41"/>
      <c r="KQ5" s="41"/>
      <c r="KR5" s="41"/>
      <c r="KS5" s="41"/>
      <c r="KT5" s="41"/>
      <c r="KU5" s="41"/>
      <c r="KV5" s="41"/>
      <c r="KW5" s="41"/>
      <c r="KX5" s="41"/>
      <c r="KY5" s="41"/>
      <c r="KZ5" s="41"/>
      <c r="LA5" s="41"/>
      <c r="LB5" s="41"/>
      <c r="LC5" s="41"/>
      <c r="LD5" s="41"/>
      <c r="LE5" s="41"/>
      <c r="LF5" s="41"/>
      <c r="LG5" s="41"/>
      <c r="LH5" s="41"/>
      <c r="LI5" s="41"/>
      <c r="LJ5" s="41"/>
      <c r="LK5" s="41"/>
      <c r="LL5" s="41"/>
      <c r="LM5" s="41"/>
      <c r="LN5" s="41"/>
      <c r="LO5" s="41"/>
      <c r="LP5" s="41"/>
      <c r="LQ5" s="41"/>
      <c r="LR5" s="41"/>
      <c r="LS5" s="41"/>
      <c r="LT5" s="41"/>
      <c r="LU5" s="41"/>
      <c r="LV5" s="41"/>
      <c r="LW5" s="41"/>
      <c r="LX5" s="41"/>
      <c r="LY5" s="41"/>
      <c r="LZ5" s="41"/>
      <c r="MA5" s="41"/>
      <c r="MB5" s="41"/>
      <c r="MC5" s="41"/>
      <c r="MD5" s="41"/>
      <c r="ME5" s="41"/>
      <c r="MF5" s="41"/>
      <c r="MG5" s="41"/>
      <c r="MH5" s="41"/>
      <c r="MI5" s="41"/>
      <c r="MJ5" s="41"/>
      <c r="MK5" s="41"/>
      <c r="ML5" s="41"/>
      <c r="MM5" s="41"/>
      <c r="MN5" s="41"/>
      <c r="MO5" s="41"/>
      <c r="MP5" s="41"/>
      <c r="MQ5" s="41"/>
      <c r="MR5" s="41"/>
      <c r="MS5" s="41"/>
      <c r="MT5" s="41"/>
      <c r="MU5" s="41"/>
      <c r="MV5" s="41"/>
      <c r="MW5" s="41"/>
      <c r="MX5" s="41"/>
    </row>
    <row r="6" spans="1:363" x14ac:dyDescent="0.3">
      <c r="A6" s="103" t="s">
        <v>3925</v>
      </c>
      <c r="B6" s="43" t="s">
        <v>3926</v>
      </c>
      <c r="C6" s="44">
        <v>200</v>
      </c>
      <c r="D6" s="44"/>
      <c r="E6" s="44">
        <f>300</f>
        <v>300</v>
      </c>
      <c r="F6" s="44"/>
      <c r="G6" s="44"/>
      <c r="H6" s="44"/>
      <c r="I6" s="44"/>
      <c r="J6" s="44"/>
      <c r="K6" s="44"/>
      <c r="L6" s="44"/>
      <c r="M6" s="44">
        <v>150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>
        <v>30</v>
      </c>
      <c r="AC6" s="44"/>
      <c r="AD6" s="44">
        <f>67+50</f>
        <v>117</v>
      </c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>
        <f>4+4.6+8.8</f>
        <v>17.399999999999999</v>
      </c>
      <c r="BX6" s="44"/>
      <c r="BY6" s="44"/>
      <c r="BZ6" s="44"/>
      <c r="CA6" s="44">
        <f>51.5</f>
        <v>51.5</v>
      </c>
      <c r="CB6" s="44">
        <v>17.8</v>
      </c>
      <c r="CC6" s="44">
        <f>12+8.25</f>
        <v>20.25</v>
      </c>
      <c r="CD6" s="44"/>
      <c r="CE6" s="44"/>
      <c r="CF6" s="44"/>
      <c r="CG6" s="44"/>
      <c r="CH6" s="44"/>
      <c r="CI6" s="44"/>
      <c r="CJ6" s="44"/>
      <c r="CK6" s="44"/>
      <c r="CL6" s="44">
        <f>70-4.5+5-8.15</f>
        <v>62.35</v>
      </c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5"/>
      <c r="EC6" s="44"/>
      <c r="ED6" s="44"/>
      <c r="EE6" s="44"/>
      <c r="EF6" s="44"/>
      <c r="EG6" s="44"/>
      <c r="EH6" s="46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>
        <v>29.9</v>
      </c>
      <c r="FL6" s="44"/>
      <c r="FM6" s="44"/>
      <c r="FN6" s="44"/>
      <c r="FO6" s="44"/>
      <c r="FP6" s="44">
        <v>29.9</v>
      </c>
      <c r="FQ6" s="44"/>
      <c r="FR6" s="44"/>
      <c r="FS6" s="44"/>
      <c r="FT6" s="44"/>
      <c r="FU6" s="44">
        <v>29.9</v>
      </c>
      <c r="FV6" s="44"/>
      <c r="FW6" s="44"/>
      <c r="FX6" s="44"/>
      <c r="FY6" s="44"/>
      <c r="FZ6" s="44">
        <v>29.9</v>
      </c>
      <c r="GA6" s="44"/>
      <c r="GB6" s="44"/>
      <c r="GC6" s="44"/>
      <c r="GD6" s="44"/>
      <c r="GE6" s="44"/>
      <c r="GF6" s="44"/>
      <c r="GG6" s="44"/>
      <c r="GH6" s="44"/>
      <c r="GI6" s="44"/>
      <c r="GJ6" s="44">
        <v>3.9</v>
      </c>
      <c r="GK6" s="44"/>
      <c r="GL6" s="44"/>
      <c r="GM6" s="44"/>
      <c r="GN6" s="44"/>
      <c r="GO6" s="44">
        <f>29.9*2</f>
        <v>59.8</v>
      </c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</row>
    <row r="7" spans="1:363" x14ac:dyDescent="0.3">
      <c r="A7" s="103"/>
      <c r="B7" s="43" t="s">
        <v>3927</v>
      </c>
      <c r="C7" s="44"/>
      <c r="D7" s="44">
        <f>7.75+12.52+7.75+8.28+7.93</f>
        <v>44.23</v>
      </c>
      <c r="E7" s="44">
        <f>7+7.75+8.96</f>
        <v>23.71</v>
      </c>
      <c r="F7" s="44"/>
      <c r="G7" s="44"/>
      <c r="H7" s="44">
        <f>7.75+9.15+8.43+8.21+7.75+7.75</f>
        <v>49.04</v>
      </c>
      <c r="I7" s="44">
        <f>7.75+8.4+10.48+10.3</f>
        <v>36.93</v>
      </c>
      <c r="J7" s="44">
        <f>11.94+8.37</f>
        <v>20.309999999999999</v>
      </c>
      <c r="K7" s="44">
        <f>8.97+9.43</f>
        <v>18.399999999999999</v>
      </c>
      <c r="L7" s="44"/>
      <c r="M7" s="44">
        <f>10.14+13.36+8.24+13.08</f>
        <v>44.82</v>
      </c>
      <c r="N7" s="44">
        <f>7.75+8.13+13.58+8.55</f>
        <v>38.010000000000005</v>
      </c>
      <c r="O7" s="44">
        <f>8.42</f>
        <v>8.42</v>
      </c>
      <c r="P7" s="44">
        <f>8.75+7.75+7.75</f>
        <v>24.25</v>
      </c>
      <c r="Q7" s="44"/>
      <c r="R7" s="44">
        <f>8.54+9.73+7.75+12.26+8.07+7.75</f>
        <v>54.1</v>
      </c>
      <c r="S7" s="44">
        <f>7.75*3+8.3+8.23+7.75</f>
        <v>47.53</v>
      </c>
      <c r="T7" s="44">
        <f>7.75*2</f>
        <v>15.5</v>
      </c>
      <c r="U7" s="44">
        <f>8.55+7.75</f>
        <v>16.3</v>
      </c>
      <c r="V7" s="44"/>
      <c r="W7" s="44">
        <f>7.75*5</f>
        <v>38.75</v>
      </c>
      <c r="X7" s="44">
        <f>7.75*4+17+16.31+8.95</f>
        <v>73.260000000000005</v>
      </c>
      <c r="Y7" s="44">
        <f>5*7.75</f>
        <v>38.75</v>
      </c>
      <c r="Z7" s="44">
        <f>7.75*3</f>
        <v>23.25</v>
      </c>
      <c r="AA7" s="44"/>
      <c r="AB7" s="44">
        <f>8.7+8.86+10.07+7.25+7.75+7.75+7.75+7.75+7</f>
        <v>72.88</v>
      </c>
      <c r="AC7" s="44">
        <f>7.75+11.98+7.75</f>
        <v>27.48</v>
      </c>
      <c r="AD7" s="44">
        <f>7.75+9.03</f>
        <v>16.78</v>
      </c>
      <c r="AE7" s="44">
        <v>7.75</v>
      </c>
      <c r="AF7" s="44"/>
      <c r="AG7" s="44"/>
      <c r="AH7" s="44">
        <f>14.3+7.75+18.69+16.96+7.75+7.75+7.75</f>
        <v>80.95</v>
      </c>
      <c r="AI7" s="44">
        <v>7.75</v>
      </c>
      <c r="AJ7" s="44">
        <f>10.23+7.79+10.49+14.64+8.62+7.75+7.75</f>
        <v>67.27</v>
      </c>
      <c r="AK7" s="44"/>
      <c r="AL7" s="44">
        <f>7.75+23.35+10.01+11.95+10.03+15.23+10.55</f>
        <v>88.87</v>
      </c>
      <c r="AM7" s="44">
        <f>9.97+88.62</f>
        <v>98.59</v>
      </c>
      <c r="AN7" s="44">
        <f>24.81+9.97+8.95+7.75</f>
        <v>51.480000000000004</v>
      </c>
      <c r="AO7" s="44">
        <v>19.73</v>
      </c>
      <c r="AP7" s="44"/>
      <c r="AQ7" s="44">
        <f>7.75+12.55+7.75+7.75+11.84</f>
        <v>47.64</v>
      </c>
      <c r="AR7" s="44">
        <f>24.97+29.38+8.25+8.25</f>
        <v>70.849999999999994</v>
      </c>
      <c r="AS7" s="44">
        <f>24.17+27.88+7.75+8</f>
        <v>67.8</v>
      </c>
      <c r="AT7" s="44">
        <f>10.36+7.75</f>
        <v>18.11</v>
      </c>
      <c r="AU7" s="44"/>
      <c r="AV7" s="44">
        <f>7.75+7.81+14.5</f>
        <v>30.06</v>
      </c>
      <c r="AW7" s="44">
        <f>7.75+9.9+7.75</f>
        <v>25.4</v>
      </c>
      <c r="AX7" s="44">
        <f>11.35+8.42+7.73+7.5+50</f>
        <v>85</v>
      </c>
      <c r="AY7" s="44">
        <f>5.6+5.5+7.5+7.75+14.95+6.8+6.1+5.94+12.7</f>
        <v>72.839999999999989</v>
      </c>
      <c r="AZ7" s="44"/>
      <c r="BA7" s="44">
        <f>7.2+6.82+12.2+7.5+7.5</f>
        <v>41.22</v>
      </c>
      <c r="BB7" s="44">
        <f>5.25+6+6+18.16+9</f>
        <v>44.41</v>
      </c>
      <c r="BC7" s="44">
        <f>7.26+6.37+5.62+22.8</f>
        <v>42.05</v>
      </c>
      <c r="BD7" s="44">
        <f>7.5+9.8+8.59+7.5+6.37+9.8</f>
        <v>49.56</v>
      </c>
      <c r="BE7" s="44"/>
      <c r="BF7" s="44"/>
      <c r="BG7" s="44">
        <f>7.5+9.8+19.46+7.5+7.5</f>
        <v>51.760000000000005</v>
      </c>
      <c r="BH7" s="44">
        <f>13.5+12.8+7.5+7.6</f>
        <v>41.4</v>
      </c>
      <c r="BI7" s="44">
        <f>9.3+7.5+8.06+15.42</f>
        <v>40.28</v>
      </c>
      <c r="BJ7" s="44">
        <f>9.8+11.3+10.9</f>
        <v>32</v>
      </c>
      <c r="BK7" s="44">
        <f>7.5+13.46+15+18.26</f>
        <v>54.22</v>
      </c>
      <c r="BL7" s="44"/>
      <c r="BM7" s="44"/>
      <c r="BN7" s="44"/>
      <c r="BO7" s="44">
        <f>7.5+7.5+6.38</f>
        <v>21.38</v>
      </c>
      <c r="BP7" s="44"/>
      <c r="BQ7" s="44">
        <v>3.88</v>
      </c>
      <c r="BR7" s="44">
        <v>13.1</v>
      </c>
      <c r="BS7" s="44">
        <f>7.75+7.5</f>
        <v>15.25</v>
      </c>
      <c r="BT7" s="44">
        <f>7.5+7.5+23.29+8</f>
        <v>46.29</v>
      </c>
      <c r="BU7" s="44"/>
      <c r="BV7" s="44">
        <f>7.69+6.21</f>
        <v>13.9</v>
      </c>
      <c r="BW7" s="44">
        <f>6.21+6.9+6</f>
        <v>19.11</v>
      </c>
      <c r="BX7" s="44"/>
      <c r="BY7" s="44">
        <f>7.5+7.5+9.8+8.3+8+7.8+7.5+7.5+6.37+12.61+6.22+6.21+6.8+9.67+6.21+12.7+7.3</f>
        <v>137.98999999999998</v>
      </c>
      <c r="BZ7" s="44">
        <f>9.8+7.5+6+7.3+8.4</f>
        <v>39</v>
      </c>
      <c r="CA7" s="44">
        <f>5.5+13.1</f>
        <v>18.600000000000001</v>
      </c>
      <c r="CB7" s="44"/>
      <c r="CC7" s="44"/>
      <c r="CD7" s="44">
        <f>10.8+6.21+7.3+7.28+9.6+13.2+13.1+8.74+7.49+6.37+8.4+8.81+7.5+7.5+20.3</f>
        <v>142.6</v>
      </c>
      <c r="CE7" s="44"/>
      <c r="CF7" s="44"/>
      <c r="CG7" s="44"/>
      <c r="CH7" s="44"/>
      <c r="CI7" s="44">
        <f>7.5+7.5+5.27+8.92+7.1+7.29+11.73+6.2+6.2+13.5+6.2+5.35+6.2+8.33+5.35+6.4+5.53+5.35+5.35+10.6+18.19+7.74+13.2+6.2+13.5+12.8</f>
        <v>217.5</v>
      </c>
      <c r="CJ7" s="44">
        <v>6.4</v>
      </c>
      <c r="CK7" s="44"/>
      <c r="CL7" s="44"/>
      <c r="CM7" s="44"/>
      <c r="CN7" s="44">
        <f>6.2+5.35+8.9+8+9.9+13.1+(39.37-25.47)+8+32.69+4.2+13.2+6.2+13.1+6.2+6.2+12.7+6.2+(13.42-7.22)+6.2+12.9+7.5+13.1</f>
        <v>219.93999999999991</v>
      </c>
      <c r="CO7" s="44"/>
      <c r="CP7" s="44"/>
      <c r="CQ7" s="44"/>
      <c r="CR7" s="44"/>
      <c r="CS7" s="44">
        <f>6.2+6.2+6.2+6.7+9.11+6.2+13+20.7+13.5+6.2+22.9+14.2+6.2+6.2+8.4+6.2+6.2+6.2+6.2+6.2+8.1+11.2+6.2+6.2+(54.21-48.01)+6.2+5.44*4+6.57</f>
        <v>255.33999999999986</v>
      </c>
      <c r="CT7" s="44"/>
      <c r="CU7" s="44"/>
      <c r="CV7" s="44"/>
      <c r="CW7" s="44"/>
      <c r="CX7" s="44">
        <f>5.44*5+5.27*3+7.04+12.95+9.48+6+12.98+5.3+5.3+4.8+5.27+5.3+6.64+12.94+6.16+7.38+7.85+5.27+5+6.96+5+5.5+12.7</f>
        <v>198.82999999999998</v>
      </c>
      <c r="CY7" s="44"/>
      <c r="CZ7" s="44"/>
      <c r="DA7" s="44"/>
      <c r="DB7" s="44"/>
      <c r="DC7" s="44">
        <f>4.96+5+5+5.06+12.8+5.78+5+38.9+23.28+21.85+38.55+(5.06+12.06+17.11+8.7+12.48+23.79+19.97)+12.4+9.8+7.27+5+22.66+9.27+10+5.9+15.46+5+11.73+10.45</f>
        <v>390.28999999999996</v>
      </c>
      <c r="DD7" s="44"/>
      <c r="DE7" s="44"/>
      <c r="DF7" s="44"/>
      <c r="DG7" s="44"/>
      <c r="DH7" s="44">
        <f>8.04+5.08+6.64+4+6.64+5.08+7+11.14+5.08+5.09+18.34+5.98+5.98+15.57+5.98+7.47+9.52+5.08+7.32+6+7.4+12.94+5.08+5.08+10.84+5+0.03</f>
        <v>197.40000000000003</v>
      </c>
      <c r="DI7" s="44"/>
      <c r="DJ7" s="44">
        <f>6.4+24.53</f>
        <v>30.93</v>
      </c>
      <c r="DK7" s="44"/>
      <c r="DL7" s="44"/>
      <c r="DM7" s="44">
        <f>5.08+8.64+12.92+17.79+9.48+5.08+9.25+9.17+5.08+12.79+8.36+6.75+10.66+13.22+9.27+5.08+21+6.64+11.42+9+5.98+6.8+22.09+5.2+16.35+10.84+5.98+11.59+8.1+14.5+5+10.28+5.98+9.38+14.46+10.95+19.97+20.2</f>
        <v>400.33</v>
      </c>
      <c r="DN7" s="44"/>
      <c r="DO7" s="44"/>
      <c r="DP7" s="44"/>
      <c r="DQ7" s="44"/>
      <c r="DR7" s="44">
        <f>6.9+13.63+10.9+5.91+5.8+6.12+6.13+2+5+7.5+9.63+10.29+14.68+22.61+5.67+6+8.1+9.5+5.98+9.67+5.79+7.2+6.9</f>
        <v>191.90999999999997</v>
      </c>
      <c r="DS7" s="44"/>
      <c r="DT7" s="44"/>
      <c r="DU7" s="44"/>
      <c r="DV7" s="44"/>
      <c r="DW7" s="44">
        <f>11+8.15+9.49+7.5+12.75+5.79+5.79+5.2+8.39+8.31+5+6.7+5.79+5+5.5+5.79+5.79+5.79+5.98+7+5.79+5.79+5.4+5.82+5+5.8+6.7+((((31.12-17.52))))+8.4+8.4+6.6+4.88+5.79</f>
        <v>228.68</v>
      </c>
      <c r="DX7" s="44"/>
      <c r="DY7" s="44"/>
      <c r="DZ7" s="44"/>
      <c r="EA7" s="44"/>
      <c r="EB7" s="45">
        <f>5.79+10.96+5.84+5.79+5.79+8.5+5.79+9.7+5.61+11.52+14.9+6.96+5+8+11.6+9.5+5.5+7.7+9.2+15.56+5.5+23.45</f>
        <v>198.15999999999997</v>
      </c>
      <c r="EC7" s="44"/>
      <c r="ED7" s="44"/>
      <c r="EE7" s="44">
        <f>5.67+6.8+6.1+19.88+11.41+12.19+11.17+11.33+11.82+6.01+8.29</f>
        <v>110.67000000000002</v>
      </c>
      <c r="EF7" s="44">
        <f>9.3+11.66+11.79</f>
        <v>32.75</v>
      </c>
      <c r="EG7" s="44">
        <f>7.4+7.6+16.5+16.48+6.7+5+11.92+5.67+8.6+11.32+9.3+14+10.2+41.07+10.46+16.67+8+8.49+6.37+9.7+10.42+11+10.61+12.89+5.87+6.3</f>
        <v>288.53999999999996</v>
      </c>
      <c r="EH7" s="46"/>
      <c r="EI7" s="44"/>
      <c r="EJ7" s="44"/>
      <c r="EK7" s="44"/>
      <c r="EL7" s="44">
        <f>9.27+6.22+7.89</f>
        <v>23.38</v>
      </c>
      <c r="EM7" s="44"/>
      <c r="EN7" s="44"/>
      <c r="EO7" s="44"/>
      <c r="EP7" s="44"/>
      <c r="EQ7" s="44">
        <v>93.65</v>
      </c>
      <c r="ER7" s="44"/>
      <c r="ES7" s="44"/>
      <c r="ET7" s="44"/>
      <c r="EU7" s="44"/>
      <c r="EV7" s="44"/>
      <c r="EW7" s="44"/>
      <c r="EX7" s="44"/>
      <c r="EY7" s="44">
        <v>83</v>
      </c>
      <c r="EZ7" s="44"/>
      <c r="FA7" s="44">
        <f>5.58+8.86+5.35+5.35+72.13+79.37+52.68+5.35+5.81</f>
        <v>240.48</v>
      </c>
      <c r="FB7" s="44"/>
      <c r="FC7" s="44"/>
      <c r="FD7" s="44"/>
      <c r="FE7" s="44"/>
      <c r="FF7" s="44">
        <f>16.35+73.59+77.39+5.35+5.81+4.89+5.35+11+5.81+26.64</f>
        <v>232.17999999999995</v>
      </c>
      <c r="FG7" s="44"/>
      <c r="FH7" s="44"/>
      <c r="FI7" s="44"/>
      <c r="FJ7" s="44"/>
      <c r="FK7" s="44"/>
      <c r="FL7" s="44"/>
      <c r="FM7" s="44"/>
      <c r="FN7" s="44"/>
      <c r="FO7" s="44"/>
      <c r="FP7" s="44">
        <f>6.01+9.54+8.93</f>
        <v>24.479999999999997</v>
      </c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>
        <f>7.85+18.28+14.39</f>
        <v>40.520000000000003</v>
      </c>
      <c r="GK7" s="44"/>
      <c r="GL7" s="44"/>
      <c r="GM7" s="44"/>
      <c r="GN7" s="44"/>
      <c r="GO7" s="44">
        <v>34.869999999999997</v>
      </c>
      <c r="GP7" s="44"/>
      <c r="GQ7" s="44"/>
      <c r="GR7" s="44"/>
      <c r="GS7" s="44"/>
      <c r="GT7" s="44"/>
      <c r="GU7" s="44"/>
      <c r="GV7" s="44"/>
      <c r="GW7" s="44"/>
      <c r="GX7" s="44">
        <v>200</v>
      </c>
      <c r="GY7" s="44">
        <f>6.81+8.99+8.29+80.77+62.19+45.52+6.22+8.02+5.88+7.18+7+5.88+7.05</f>
        <v>259.8</v>
      </c>
      <c r="GZ7" s="44"/>
      <c r="HA7" s="44"/>
      <c r="HB7" s="44"/>
      <c r="HC7" s="44"/>
      <c r="HD7" s="44">
        <f>9.05+9.1+6.68+15.5+11.92+14.91+5.88+5.88+14.93+7.62+10.99+5.88+8.44+7.21+5.88+8.92+12.92</f>
        <v>161.70999999999995</v>
      </c>
      <c r="HE7" s="44">
        <f>18.94</f>
        <v>18.940000000000001</v>
      </c>
      <c r="HF7" s="44"/>
      <c r="HG7" s="44"/>
      <c r="HH7" s="44"/>
      <c r="HI7" s="44">
        <f>8.91+6.99+10.97+5+19.99+12.92+10.92+6.68+7.9+8.32+14.95+12.98+21.92+7.9+6.68+6.21+6.13+5.49+5.49</f>
        <v>186.35000000000002</v>
      </c>
      <c r="HJ7" s="44"/>
      <c r="HK7" s="44"/>
      <c r="HL7" s="44"/>
      <c r="HM7" s="44"/>
      <c r="HN7" s="44">
        <f>8.56+6.76+12.96+17.91+15+9.15+8.44+6.68+7.53+5.51+6.61+15.95+9.93+54.99+23.98+51.98+54.99+55.96</f>
        <v>372.89</v>
      </c>
      <c r="HO7" s="44"/>
      <c r="HP7" s="44"/>
      <c r="HQ7" s="44"/>
      <c r="HR7" s="44"/>
      <c r="HS7" s="44">
        <f>8.94+8.84+12.94+10.91+50.91+51.94+7.61+8.41+8.73+9.91</f>
        <v>179.14</v>
      </c>
      <c r="HT7" s="44"/>
      <c r="HU7" s="44"/>
      <c r="HV7" s="44"/>
      <c r="HW7" s="44"/>
      <c r="HX7" s="44">
        <f>7.21+11.97+8.93+8.97+8.77+10.94+10.9+8.93+9.95+8.98+9.91+8.84+40.45+51.95+11.95+12.97+13.98+8.95+10.97+11.05+10.96+10.9+64.99+54.93+10.9+8.86+9.99+8.72+9.95+11.95</f>
        <v>478.71999999999997</v>
      </c>
      <c r="HY7" s="44">
        <v>7.51</v>
      </c>
      <c r="HZ7" s="44">
        <f>12.98+16.99+11.94+15.92+11.94</f>
        <v>69.77</v>
      </c>
      <c r="IA7" s="44">
        <f>8.9+10.94+14.96+10.93+12.96+10.97</f>
        <v>69.66</v>
      </c>
      <c r="IB7" s="44">
        <f>13.95+9.94+7.99+9.92+9.62+11.97+9.92+13.94+15.9+9.91</f>
        <v>113.06</v>
      </c>
      <c r="IC7" s="44">
        <f>13.93+52.03+10.94+49.96+10.94+11.99+17.01+10.97+13.91+12.96+14.91+10.97+7.96+10.97+16.91+9.96+10.92+10.98</f>
        <v>298.22000000000003</v>
      </c>
      <c r="ID7" s="44">
        <f>10.98+11.99+13.92+11.99+16.52+9.62+9.76+9.78</f>
        <v>94.560000000000016</v>
      </c>
      <c r="IE7" s="44">
        <f>13.07+14.98+8.95+9.98+12.53+8.97+10.82+8.45</f>
        <v>87.750000000000014</v>
      </c>
      <c r="IF7" s="44">
        <f>13.18+20.34+8.99+12.91+16.9+17.94+16.54+10.94+9.59+20.22</f>
        <v>147.54999999999998</v>
      </c>
      <c r="IG7" s="44">
        <f>9.01+9.4</f>
        <v>18.41</v>
      </c>
      <c r="IH7" s="44">
        <f>9.98+7.96</f>
        <v>17.940000000000001</v>
      </c>
      <c r="II7" s="44">
        <f>9.82+9.4+2+8.66</f>
        <v>29.88</v>
      </c>
      <c r="IJ7" s="44"/>
      <c r="IK7" s="44"/>
      <c r="IL7" s="44"/>
      <c r="IM7" s="44">
        <f>8.45+10.45+10.9+11.71+9.01+9.9+8.91+9.7+8.58+7.84+9.12+7.93+7.57+9.85+10.9+9.95+10.59+10.18+9.11</f>
        <v>180.64999999999998</v>
      </c>
      <c r="IN7" s="44"/>
      <c r="IO7" s="44"/>
      <c r="IP7" s="44"/>
      <c r="IQ7" s="47" t="s">
        <v>3928</v>
      </c>
      <c r="IR7" s="44">
        <f>9.96+7.26+7.68+9.4+10.3+10.91+15.93+10.98+13.9+11.19+9.96+11.15+10.9+9.52+10.84+10.54+7.7+9.93+12.08+10.25+9.76+9.88+10.85+8.88</f>
        <v>249.75</v>
      </c>
      <c r="IS7" s="44"/>
      <c r="IT7" s="44"/>
      <c r="IU7" s="44"/>
      <c r="IV7" s="47" t="s">
        <v>3928</v>
      </c>
      <c r="IW7" s="44">
        <f>6.43+10.97+10.93+17.94+11.95+11.91+10.97+8.98+9.96+20.2+9.92+10.95+10.93</f>
        <v>152.04</v>
      </c>
      <c r="IX7" s="44"/>
      <c r="IY7" s="44"/>
      <c r="IZ7" s="44"/>
      <c r="JA7" s="47" t="s">
        <v>3928</v>
      </c>
      <c r="JB7" s="44">
        <f>20+20.98+11.95+17.97+11.95+9.93+11.92+10.94+9.91+11.92+9.91+9.98+9.05+9.95+10.91+10.93+11.98+9.9+8.7+10.99+29.99+11.95+9.93+16.93+19.98+10.17+9.99</f>
        <v>348.71000000000004</v>
      </c>
      <c r="JC7" s="44"/>
      <c r="JD7" s="44"/>
      <c r="JE7" s="44">
        <f>13.92+13.96+9.99+8.79+8.73+8.91+9.93+11.93+5.73+8.93</f>
        <v>100.82</v>
      </c>
      <c r="JF7" s="47">
        <f>14.96+9.94+((64.96+69.95+65.01+64.96))</f>
        <v>289.77999999999997</v>
      </c>
      <c r="JG7" s="44">
        <f>59.95+65.12+11.95+9.93+10.96+10.97+9.93+8.53+9.28+24.95+((61.67+65.31+64.94+65.18+61.65+65.17+69.99+69.92+69.96+69.9))+19.98+11.91+10.96+9.9+12.97+10.99+16.24+14.91+24.66</f>
        <v>1017.7800000000001</v>
      </c>
      <c r="JH7" s="44">
        <f>8.56+69.98+81.18+69.9+63.7</f>
        <v>293.32000000000005</v>
      </c>
      <c r="JI7" s="44">
        <f>79.92+69.97</f>
        <v>149.88999999999999</v>
      </c>
      <c r="JJ7" s="44"/>
      <c r="JK7" s="47" t="s">
        <v>3928</v>
      </c>
      <c r="JL7" s="44"/>
      <c r="JM7" s="44">
        <f>19.97+13.95+12.91+10.95+9.9</f>
        <v>67.680000000000007</v>
      </c>
      <c r="JN7" s="44">
        <f>8.48+8.62</f>
        <v>17.100000000000001</v>
      </c>
      <c r="JO7" s="44"/>
      <c r="JP7" s="47" t="s">
        <v>3928</v>
      </c>
      <c r="JQ7" s="44"/>
      <c r="JR7" s="44"/>
      <c r="JS7" s="44"/>
      <c r="JT7" s="44"/>
      <c r="JU7" s="44"/>
      <c r="JV7" s="44">
        <v>50</v>
      </c>
      <c r="JW7" s="44"/>
      <c r="JX7" s="44"/>
      <c r="JY7" s="44"/>
      <c r="JZ7" s="47" t="s">
        <v>3928</v>
      </c>
      <c r="KA7" s="44">
        <f>160+200-(318.65)</f>
        <v>41.350000000000023</v>
      </c>
      <c r="KB7" s="44"/>
      <c r="KC7" s="44"/>
      <c r="KD7" s="44"/>
      <c r="KE7" s="47">
        <f>9.38+19.99</f>
        <v>29.369999999999997</v>
      </c>
      <c r="KF7" s="44">
        <f>9.58+10.98</f>
        <v>20.560000000000002</v>
      </c>
      <c r="KG7" s="44"/>
      <c r="KH7" s="44"/>
      <c r="KI7" s="44"/>
      <c r="KJ7" s="47" t="s">
        <v>3928</v>
      </c>
      <c r="KK7" s="44">
        <f>10.91+9.97+10.94+29.96+10.95+14.91+69.92</f>
        <v>157.56</v>
      </c>
      <c r="KL7" s="44"/>
      <c r="KM7" s="44"/>
      <c r="KN7" s="44"/>
      <c r="KO7" s="47" t="s">
        <v>3928</v>
      </c>
      <c r="KP7" s="44">
        <f>8.97+8.93+10.99+12.95</f>
        <v>41.84</v>
      </c>
      <c r="KQ7" s="44"/>
      <c r="KR7" s="44"/>
      <c r="KS7" s="44"/>
      <c r="KT7" s="47" t="s">
        <v>3928</v>
      </c>
      <c r="KU7" s="44">
        <f>-2105.16</f>
        <v>-2105.16</v>
      </c>
      <c r="KV7" s="44"/>
      <c r="KW7" s="44"/>
      <c r="KX7" s="44"/>
      <c r="KY7" s="47" t="s">
        <v>3928</v>
      </c>
      <c r="KZ7" s="44"/>
      <c r="LA7" s="44"/>
      <c r="LB7" s="44"/>
      <c r="LC7" s="44"/>
      <c r="LD7" s="47" t="s">
        <v>3928</v>
      </c>
      <c r="LE7" s="44"/>
      <c r="LF7" s="44"/>
      <c r="LG7" s="44"/>
      <c r="LH7" s="44">
        <f>8.96</f>
        <v>8.9600000000000009</v>
      </c>
      <c r="LI7" s="47">
        <f>74.92+84.99-90.02</f>
        <v>69.89</v>
      </c>
      <c r="LJ7" s="44"/>
      <c r="LK7" s="44"/>
      <c r="LL7" s="44">
        <f>11.93+9.93</f>
        <v>21.86</v>
      </c>
      <c r="LM7" s="44"/>
      <c r="LN7" s="47" t="s">
        <v>3928</v>
      </c>
      <c r="LO7" s="44"/>
      <c r="LP7" s="44"/>
      <c r="LQ7" s="44"/>
      <c r="LR7" s="44"/>
      <c r="LS7" s="47" t="s">
        <v>3928</v>
      </c>
      <c r="LT7" s="44"/>
      <c r="LU7" s="44"/>
      <c r="LV7" s="44"/>
      <c r="LW7" s="44"/>
      <c r="LX7" s="47" t="s">
        <v>3928</v>
      </c>
      <c r="LY7" s="44"/>
      <c r="LZ7" s="44"/>
      <c r="MA7" s="44"/>
      <c r="MB7" s="44"/>
      <c r="MC7" s="47">
        <f>16.94+59.94+69.91</f>
        <v>146.79</v>
      </c>
      <c r="MD7" s="44">
        <f>150+150+(66.7+66.66*5-8.25)+(33.35+33.33*5-4.13)-612.19</f>
        <v>275.42999999999995</v>
      </c>
      <c r="ME7" s="44"/>
      <c r="MF7" s="44"/>
      <c r="MG7" s="44"/>
      <c r="MH7" s="47" t="s">
        <v>3928</v>
      </c>
      <c r="MI7" s="44"/>
      <c r="MJ7" s="44"/>
      <c r="MK7" s="44"/>
      <c r="ML7" s="44"/>
      <c r="MM7" s="47" t="s">
        <v>3928</v>
      </c>
      <c r="MN7" s="44">
        <f>(400-8.25)+(300-6.19)+14.43-714.43</f>
        <v>-14.440000000000055</v>
      </c>
      <c r="MO7" s="44"/>
      <c r="MP7" s="44"/>
      <c r="MQ7" s="44"/>
      <c r="MR7" s="47" t="s">
        <v>3928</v>
      </c>
      <c r="MS7" s="44">
        <f>29.99+2.1+176.86+85.56+33.03-292.41+79.91+84.98+105.11</f>
        <v>305.12999999999994</v>
      </c>
      <c r="MT7" s="44"/>
      <c r="MU7" s="44"/>
      <c r="MV7" s="44"/>
      <c r="MW7" s="47" t="s">
        <v>3928</v>
      </c>
      <c r="MX7" s="44">
        <f>(6.9*3+7.4)</f>
        <v>28.1</v>
      </c>
    </row>
    <row r="8" spans="1:363" x14ac:dyDescent="0.3">
      <c r="A8" s="103"/>
      <c r="B8" s="43" t="s">
        <v>3929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5"/>
      <c r="EC8" s="44"/>
      <c r="ED8" s="44"/>
      <c r="EE8" s="44"/>
      <c r="EF8" s="44"/>
      <c r="EG8" s="44"/>
      <c r="EH8" s="46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7"/>
      <c r="IR8" s="44"/>
      <c r="IS8" s="44"/>
      <c r="IT8" s="44"/>
      <c r="IU8" s="44"/>
      <c r="IV8" s="47"/>
      <c r="IW8" s="44"/>
      <c r="IX8" s="44"/>
      <c r="IY8" s="44"/>
      <c r="IZ8" s="44"/>
      <c r="JA8" s="47"/>
      <c r="JB8" s="44"/>
      <c r="JC8" s="44"/>
      <c r="JD8" s="44"/>
      <c r="JE8" s="44"/>
      <c r="JF8" s="47"/>
      <c r="JG8" s="44"/>
      <c r="JH8" s="44"/>
      <c r="JI8" s="44"/>
      <c r="JJ8" s="44"/>
      <c r="JK8" s="47"/>
      <c r="JL8" s="44">
        <f>138.9+200+116.73</f>
        <v>455.63</v>
      </c>
      <c r="JM8" s="44">
        <v>141.91999999999999</v>
      </c>
      <c r="JN8" s="44"/>
      <c r="JO8" s="44">
        <v>59.79</v>
      </c>
      <c r="JP8" s="47">
        <f>100+150</f>
        <v>250</v>
      </c>
      <c r="JQ8" s="44">
        <f>347.56+(116.66*11-50.45)+(78.3)+200+54.86+100</f>
        <v>2013.5299999999997</v>
      </c>
      <c r="JR8" s="44"/>
      <c r="JS8" s="44"/>
      <c r="JT8" s="44">
        <f>6</f>
        <v>6</v>
      </c>
      <c r="JU8" s="47">
        <v>100</v>
      </c>
      <c r="JV8" s="44">
        <f>324.31+(69.66)+263.68</f>
        <v>657.65000000000009</v>
      </c>
      <c r="JW8" s="44"/>
      <c r="JX8" s="44"/>
      <c r="JY8" s="44">
        <f>3.5+6</f>
        <v>9.5</v>
      </c>
      <c r="JZ8" s="44">
        <v>11.49</v>
      </c>
      <c r="KA8" s="44">
        <f>324.31+50+209.98+100+16.46</f>
        <v>700.75</v>
      </c>
      <c r="KB8" s="44">
        <v>100</v>
      </c>
      <c r="KC8" s="44"/>
      <c r="KD8" s="44"/>
      <c r="KE8" s="47"/>
      <c r="KF8" s="44">
        <f>324.31+(16.44*5-1.36)+21.94+232.43</f>
        <v>659.52</v>
      </c>
      <c r="KG8" s="44"/>
      <c r="KH8" s="44"/>
      <c r="KI8" s="44"/>
      <c r="KJ8" s="47"/>
      <c r="KK8" s="44">
        <f>237.74+79.9</f>
        <v>317.64</v>
      </c>
      <c r="KL8" s="44"/>
      <c r="KM8" s="44"/>
      <c r="KN8" s="44">
        <v>225.52</v>
      </c>
      <c r="KO8" s="47"/>
      <c r="KP8" s="44">
        <f>324.31+100.1</f>
        <v>424.40999999999997</v>
      </c>
      <c r="KQ8" s="44"/>
      <c r="KR8" s="44">
        <f>2025.24+183.24</f>
        <v>2208.48</v>
      </c>
      <c r="KS8" s="44"/>
      <c r="KT8" s="47">
        <f>100+100</f>
        <v>200</v>
      </c>
      <c r="KU8" s="44">
        <f>405.77+77.44+191.6+95.81</f>
        <v>770.61999999999989</v>
      </c>
      <c r="KV8" s="44"/>
      <c r="KW8" s="44"/>
      <c r="KX8" s="44"/>
      <c r="KY8" s="47">
        <v>150</v>
      </c>
      <c r="KZ8" s="44">
        <f>405.77</f>
        <v>405.77</v>
      </c>
      <c r="LA8" s="44"/>
      <c r="LB8" s="44"/>
      <c r="LC8" s="44">
        <f>50+14</f>
        <v>64</v>
      </c>
      <c r="LD8" s="47">
        <v>50</v>
      </c>
      <c r="LE8" s="44">
        <f>405.77</f>
        <v>405.77</v>
      </c>
      <c r="LF8" s="44">
        <v>183.24</v>
      </c>
      <c r="LG8" s="44"/>
      <c r="LH8" s="44"/>
      <c r="LI8" s="47"/>
      <c r="LJ8" s="44">
        <f>405.77+87.36+97.22+100+97.27</f>
        <v>787.62</v>
      </c>
      <c r="LK8" s="44"/>
      <c r="LL8" s="44">
        <v>53</v>
      </c>
      <c r="LM8" s="44">
        <f>14+6</f>
        <v>20</v>
      </c>
      <c r="LN8" s="47">
        <f>35+45</f>
        <v>80</v>
      </c>
      <c r="LO8" s="44">
        <f>405.77+60+6+(97.27+110+95+50)</f>
        <v>824.04</v>
      </c>
      <c r="LP8" s="44"/>
      <c r="LQ8" s="44"/>
      <c r="LR8" s="44"/>
      <c r="LS8" s="47"/>
      <c r="LT8" s="44">
        <f>405.77+98.07+100</f>
        <v>603.83999999999992</v>
      </c>
      <c r="LU8" s="44"/>
      <c r="LV8" s="44"/>
      <c r="LW8" s="44"/>
      <c r="LX8" s="47">
        <v>4</v>
      </c>
      <c r="LY8" s="44">
        <f>405.77+147.41+74+50+6+15+96.49+6</f>
        <v>800.67</v>
      </c>
      <c r="LZ8" s="44"/>
      <c r="MA8" s="44">
        <v>348.3</v>
      </c>
      <c r="MB8" s="44"/>
      <c r="MC8" s="47">
        <v>15</v>
      </c>
      <c r="MD8" s="44">
        <f>405.77+15+15+150+18+4+93.22</f>
        <v>700.99</v>
      </c>
      <c r="ME8" s="44">
        <f>3+17</f>
        <v>20</v>
      </c>
      <c r="MF8" s="44">
        <v>17</v>
      </c>
      <c r="MG8" s="44">
        <v>58</v>
      </c>
      <c r="MH8" s="47">
        <v>51.2</v>
      </c>
      <c r="MI8" s="44">
        <f>405.77+186.42+6.2</f>
        <v>598.39</v>
      </c>
      <c r="MJ8" s="44">
        <v>58</v>
      </c>
      <c r="MK8" s="44"/>
      <c r="ML8" s="44"/>
      <c r="MM8" s="47">
        <f>74+20</f>
        <v>94</v>
      </c>
      <c r="MN8" s="44">
        <f>405.77+139.82+89.7+95.59</f>
        <v>730.88</v>
      </c>
      <c r="MO8" s="44"/>
      <c r="MP8" s="44"/>
      <c r="MQ8" s="44"/>
      <c r="MR8" s="47"/>
      <c r="MS8" s="44">
        <f>405.77+136.91+6.2</f>
        <v>548.88</v>
      </c>
      <c r="MT8" s="44"/>
      <c r="MU8" s="44"/>
      <c r="MV8" s="44"/>
      <c r="MW8" s="47"/>
      <c r="MX8" s="44">
        <f>405.77</f>
        <v>405.77</v>
      </c>
    </row>
    <row r="9" spans="1:363" x14ac:dyDescent="0.3">
      <c r="A9" s="103"/>
      <c r="B9" s="43" t="s">
        <v>3930</v>
      </c>
      <c r="C9" s="44"/>
      <c r="D9" s="44">
        <v>25.5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>
        <v>40</v>
      </c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>
        <v>5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>
        <v>400</v>
      </c>
      <c r="AU9" s="44"/>
      <c r="AV9" s="44"/>
      <c r="AW9" s="44">
        <v>69.900000000000006</v>
      </c>
      <c r="AX9" s="44"/>
      <c r="AY9" s="44">
        <v>99.9</v>
      </c>
      <c r="AZ9" s="44"/>
      <c r="BA9" s="44">
        <v>189.8</v>
      </c>
      <c r="BB9" s="44"/>
      <c r="BC9" s="44"/>
      <c r="BD9" s="44"/>
      <c r="BE9" s="44">
        <v>138.75</v>
      </c>
      <c r="BF9" s="44">
        <v>6.98</v>
      </c>
      <c r="BG9" s="44"/>
      <c r="BH9" s="44"/>
      <c r="BI9" s="44"/>
      <c r="BJ9" s="44">
        <f>138.74+36.03</f>
        <v>174.77</v>
      </c>
      <c r="BK9" s="44"/>
      <c r="BL9" s="44"/>
      <c r="BM9" s="44"/>
      <c r="BN9" s="44"/>
      <c r="BO9" s="44">
        <f>67.81+35.99</f>
        <v>103.80000000000001</v>
      </c>
      <c r="BP9" s="44">
        <v>20</v>
      </c>
      <c r="BQ9" s="44"/>
      <c r="BR9" s="44"/>
      <c r="BS9" s="44"/>
      <c r="BT9" s="44">
        <f>67.81+35.99</f>
        <v>103.80000000000001</v>
      </c>
      <c r="BU9" s="44"/>
      <c r="BV9" s="44"/>
      <c r="BW9" s="44">
        <v>5</v>
      </c>
      <c r="BX9" s="44"/>
      <c r="BY9" s="44">
        <v>35.99</v>
      </c>
      <c r="BZ9" s="44"/>
      <c r="CA9" s="44"/>
      <c r="CB9" s="44"/>
      <c r="CC9" s="44"/>
      <c r="CD9" s="44">
        <v>35.99</v>
      </c>
      <c r="CE9" s="44">
        <v>132</v>
      </c>
      <c r="CF9" s="44"/>
      <c r="CG9" s="44"/>
      <c r="CH9" s="44"/>
      <c r="CI9" s="44">
        <v>43.96</v>
      </c>
      <c r="CJ9" s="44"/>
      <c r="CK9" s="44"/>
      <c r="CL9" s="44"/>
      <c r="CM9" s="44">
        <v>99.99</v>
      </c>
      <c r="CN9" s="44"/>
      <c r="CO9" s="44"/>
      <c r="CP9" s="44">
        <v>119.99</v>
      </c>
      <c r="CQ9" s="44"/>
      <c r="CR9" s="44">
        <f>(400-145.7+1.7)</f>
        <v>256</v>
      </c>
      <c r="CS9" s="44">
        <f>24.1+119.9+(116.7/2+45.9)+93.7</f>
        <v>341.95</v>
      </c>
      <c r="CT9" s="44"/>
      <c r="CU9" s="44"/>
      <c r="CV9" s="44"/>
      <c r="CW9" s="44"/>
      <c r="CX9" s="44">
        <f>116.7/2+45.2+15</f>
        <v>118.55000000000001</v>
      </c>
      <c r="CY9" s="44"/>
      <c r="CZ9" s="44"/>
      <c r="DA9" s="44">
        <v>37</v>
      </c>
      <c r="DB9" s="44"/>
      <c r="DC9" s="44">
        <f>45.2+8.99</f>
        <v>54.190000000000005</v>
      </c>
      <c r="DD9" s="44"/>
      <c r="DE9" s="44"/>
      <c r="DF9" s="44"/>
      <c r="DG9" s="44"/>
      <c r="DH9" s="44">
        <f>45.2</f>
        <v>45.2</v>
      </c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>
        <v>25</v>
      </c>
      <c r="EA9" s="44"/>
      <c r="EB9" s="45">
        <v>60.97</v>
      </c>
      <c r="EC9" s="44"/>
      <c r="ED9" s="44"/>
      <c r="EE9" s="44"/>
      <c r="EF9" s="44"/>
      <c r="EG9" s="44"/>
      <c r="EH9" s="46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>
        <v>199.8</v>
      </c>
      <c r="FB9" s="44"/>
      <c r="FC9" s="44"/>
      <c r="FD9" s="44"/>
      <c r="FE9" s="44"/>
      <c r="FF9" s="44">
        <f>(199.8*4-1.53)+42.97+39.9+(33.34+33.33*5-0.64)+(41.34+41.33*2-0.16)</f>
        <v>1203.73</v>
      </c>
      <c r="FG9" s="44"/>
      <c r="FH9" s="44"/>
      <c r="FI9" s="44"/>
      <c r="FJ9" s="44"/>
      <c r="FK9" s="44"/>
      <c r="FL9" s="44"/>
      <c r="FM9" s="44"/>
      <c r="FN9" s="44"/>
      <c r="FO9" s="44"/>
      <c r="FP9" s="44">
        <v>27.5</v>
      </c>
      <c r="FQ9" s="44"/>
      <c r="FR9" s="44"/>
      <c r="FS9" s="44"/>
      <c r="FT9" s="44"/>
      <c r="FU9" s="44"/>
      <c r="FV9" s="44"/>
      <c r="FW9" s="44"/>
      <c r="FX9" s="44">
        <v>73.95</v>
      </c>
      <c r="FY9" s="44"/>
      <c r="FZ9" s="44">
        <f>848.5+29.9</f>
        <v>878.4</v>
      </c>
      <c r="GA9" s="44"/>
      <c r="GB9" s="44"/>
      <c r="GC9" s="44"/>
      <c r="GD9" s="44"/>
      <c r="GE9" s="44">
        <v>848.5</v>
      </c>
      <c r="GF9" s="44"/>
      <c r="GG9" s="44"/>
      <c r="GH9" s="44">
        <f>710.5-100</f>
        <v>610.5</v>
      </c>
      <c r="GI9" s="44"/>
      <c r="GJ9" s="44">
        <f>848.5+99.8</f>
        <v>948.3</v>
      </c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>
        <f>(142.37+142.33*9-14.17)</f>
        <v>1409.17</v>
      </c>
      <c r="GZ9" s="44"/>
      <c r="HA9" s="44"/>
      <c r="HB9" s="44"/>
      <c r="HC9" s="44"/>
      <c r="HD9" s="44">
        <v>127.48</v>
      </c>
      <c r="HE9" s="44"/>
      <c r="HF9" s="44"/>
      <c r="HG9" s="44"/>
      <c r="HH9" s="44"/>
      <c r="HI9" s="44">
        <v>45.87</v>
      </c>
      <c r="HJ9" s="44"/>
      <c r="HK9" s="44"/>
      <c r="HL9" s="44"/>
      <c r="HM9" s="44"/>
      <c r="HN9" s="44"/>
      <c r="HO9" s="44">
        <f>230+1612</f>
        <v>1842</v>
      </c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>
        <v>137.76</v>
      </c>
      <c r="IE9" s="44">
        <v>328</v>
      </c>
      <c r="IF9" s="44">
        <v>117.14</v>
      </c>
      <c r="IG9" s="44"/>
      <c r="IH9" s="44"/>
      <c r="II9" s="44"/>
      <c r="IJ9" s="44"/>
      <c r="IK9" s="44"/>
      <c r="IL9" s="44"/>
      <c r="IM9" s="44"/>
      <c r="IN9" s="44"/>
      <c r="IO9" s="44"/>
      <c r="IP9" s="44">
        <v>170</v>
      </c>
      <c r="IQ9" s="44"/>
      <c r="IR9" s="44"/>
      <c r="IS9" s="44"/>
      <c r="IT9" s="44">
        <f>129.33+436+109</f>
        <v>674.33</v>
      </c>
      <c r="IU9" s="44">
        <v>210.09</v>
      </c>
      <c r="IV9" s="44"/>
      <c r="IW9" s="44"/>
      <c r="IX9" s="44">
        <f>129.33+414</f>
        <v>543.33000000000004</v>
      </c>
      <c r="IY9" s="44"/>
      <c r="IZ9" s="44"/>
      <c r="JA9" s="44"/>
      <c r="JB9" s="44">
        <f>170+92.91+24.27+1.55</f>
        <v>288.72999999999996</v>
      </c>
      <c r="JC9" s="44"/>
      <c r="JD9" s="44">
        <f>81.49+49.6</f>
        <v>131.09</v>
      </c>
      <c r="JE9" s="44"/>
      <c r="JF9" s="44"/>
      <c r="JG9" s="44">
        <f>45.9+168.68</f>
        <v>214.58</v>
      </c>
      <c r="JH9" s="44"/>
      <c r="JI9" s="44">
        <v>30</v>
      </c>
      <c r="JJ9" s="44"/>
      <c r="JK9" s="44"/>
      <c r="JL9" s="44">
        <f>47.9+(43.33+43.32*2-1.01)+(65*10-22.24)</f>
        <v>804.62</v>
      </c>
      <c r="JM9" s="44"/>
      <c r="JN9" s="44"/>
      <c r="JO9" s="44"/>
      <c r="JP9" s="44"/>
      <c r="JQ9" s="44"/>
      <c r="JR9" s="44"/>
      <c r="JS9" s="44"/>
      <c r="JT9" s="44"/>
      <c r="JU9" s="44">
        <f>125.1+279.8</f>
        <v>404.9</v>
      </c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>
        <f>21.95+27.4+69.9</f>
        <v>119.25</v>
      </c>
      <c r="KL9" s="44"/>
      <c r="KM9" s="44"/>
      <c r="KN9" s="44"/>
      <c r="KO9" s="44"/>
      <c r="KP9" s="44">
        <f>77.65*3-1.94+51.9+(70+69.99-0.58)+(65+64.99-0.54)+35.99</f>
        <v>587.7600000000001</v>
      </c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>
        <v>179.7</v>
      </c>
      <c r="LD9" s="44"/>
      <c r="LE9" s="44"/>
      <c r="LF9" s="44"/>
      <c r="LG9" s="44"/>
      <c r="LH9" s="44"/>
      <c r="LI9" s="44">
        <v>84.98</v>
      </c>
      <c r="LJ9" s="44"/>
      <c r="LK9" s="44"/>
      <c r="LL9" s="44">
        <v>104.27</v>
      </c>
      <c r="LM9" s="44">
        <v>49.9</v>
      </c>
      <c r="LN9" s="44"/>
      <c r="LO9" s="44"/>
      <c r="LP9" s="44"/>
      <c r="LQ9" s="44"/>
      <c r="LR9" s="44"/>
      <c r="LS9" s="44"/>
      <c r="LT9" s="44"/>
      <c r="LU9" s="44"/>
      <c r="LV9" s="44"/>
      <c r="LW9" s="44">
        <v>116.1</v>
      </c>
      <c r="LX9" s="44"/>
      <c r="LY9" s="44">
        <v>47.8</v>
      </c>
      <c r="LZ9" s="44"/>
      <c r="MA9" s="44"/>
      <c r="MB9" s="44"/>
      <c r="MC9" s="44">
        <v>279.7</v>
      </c>
      <c r="MD9" s="44">
        <f>47.8+47.99</f>
        <v>95.789999999999992</v>
      </c>
      <c r="ME9" s="44"/>
      <c r="MF9" s="44"/>
      <c r="MG9" s="44"/>
      <c r="MH9" s="44"/>
      <c r="MI9" s="44">
        <v>47.8</v>
      </c>
      <c r="MJ9" s="44"/>
      <c r="MK9" s="44"/>
      <c r="ML9" s="44"/>
      <c r="MM9" s="44"/>
      <c r="MN9" s="44">
        <v>47.8</v>
      </c>
      <c r="MO9" s="44"/>
      <c r="MP9" s="44"/>
      <c r="MQ9" s="44">
        <v>323.7</v>
      </c>
      <c r="MR9" s="44"/>
      <c r="MS9" s="44">
        <f>47.8+69.99+140</f>
        <v>257.78999999999996</v>
      </c>
      <c r="MT9" s="44"/>
      <c r="MU9" s="44"/>
      <c r="MV9" s="44"/>
      <c r="MW9" s="44"/>
      <c r="MX9" s="44">
        <f>(47.8*5-3.96)</f>
        <v>235.04</v>
      </c>
    </row>
    <row r="10" spans="1:363" x14ac:dyDescent="0.3">
      <c r="A10" s="103"/>
      <c r="B10" s="43" t="s">
        <v>3931</v>
      </c>
      <c r="C10" s="44"/>
      <c r="D10" s="44"/>
      <c r="E10" s="44"/>
      <c r="F10" s="44"/>
      <c r="G10" s="44"/>
      <c r="H10" s="44">
        <v>89.8</v>
      </c>
      <c r="I10" s="44"/>
      <c r="J10" s="44">
        <v>426.93</v>
      </c>
      <c r="K10" s="44"/>
      <c r="L10" s="44"/>
      <c r="M10" s="44">
        <v>15</v>
      </c>
      <c r="N10" s="44">
        <f>25.9+189.9</f>
        <v>215.8</v>
      </c>
      <c r="O10" s="44"/>
      <c r="P10" s="44">
        <v>30</v>
      </c>
      <c r="Q10" s="44"/>
      <c r="R10" s="44">
        <v>10.36</v>
      </c>
      <c r="S10" s="44"/>
      <c r="T10" s="44"/>
      <c r="U10" s="44"/>
      <c r="V10" s="44"/>
      <c r="W10" s="44">
        <v>10</v>
      </c>
      <c r="X10" s="44"/>
      <c r="Y10" s="44"/>
      <c r="Z10" s="44"/>
      <c r="AA10" s="44"/>
      <c r="AB10" s="44">
        <v>12.29</v>
      </c>
      <c r="AC10" s="44"/>
      <c r="AD10" s="44"/>
      <c r="AE10" s="44">
        <v>20</v>
      </c>
      <c r="AF10" s="44"/>
      <c r="AG10" s="44"/>
      <c r="AH10" s="44">
        <f>49.99+99.9</f>
        <v>149.89000000000001</v>
      </c>
      <c r="AI10" s="44"/>
      <c r="AJ10" s="44"/>
      <c r="AK10" s="44"/>
      <c r="AL10" s="44"/>
      <c r="AM10" s="44">
        <v>30</v>
      </c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>
        <f>119.98+119.99+49.99</f>
        <v>289.95999999999998</v>
      </c>
      <c r="BI10" s="44"/>
      <c r="BJ10" s="44"/>
      <c r="BK10" s="44">
        <v>16</v>
      </c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>
        <v>44</v>
      </c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>
        <v>100</v>
      </c>
      <c r="CN10" s="44">
        <v>99.9</v>
      </c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>
        <f>15+59.9+21.99</f>
        <v>96.89</v>
      </c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>
        <f>(375.6-1.11)+(82.27+5.25)+247.16+99.98+39.9</f>
        <v>849.05</v>
      </c>
      <c r="DS10" s="44"/>
      <c r="DT10" s="44"/>
      <c r="DU10" s="44"/>
      <c r="DV10" s="44"/>
      <c r="DW10" s="44"/>
      <c r="DX10" s="44"/>
      <c r="DY10" s="44"/>
      <c r="DZ10" s="44"/>
      <c r="EA10" s="44"/>
      <c r="EB10" s="45"/>
      <c r="EC10" s="44"/>
      <c r="ED10" s="44"/>
      <c r="EE10" s="44"/>
      <c r="EF10" s="44"/>
      <c r="EG10" s="44"/>
      <c r="EH10" s="46"/>
      <c r="EI10" s="44"/>
      <c r="EJ10" s="44"/>
      <c r="EK10" s="44"/>
      <c r="EL10" s="44"/>
      <c r="EM10" s="44"/>
      <c r="EN10" s="44"/>
      <c r="EO10" s="44"/>
      <c r="EP10" s="44"/>
      <c r="EQ10" s="48"/>
      <c r="ER10" s="44"/>
      <c r="ES10" s="44"/>
      <c r="ET10" s="44"/>
      <c r="EU10" s="44">
        <v>100</v>
      </c>
      <c r="EV10" s="44"/>
      <c r="EW10" s="44"/>
      <c r="EX10" s="44"/>
      <c r="EY10" s="44"/>
      <c r="EZ10" s="44"/>
      <c r="FA10" s="44">
        <f>(9.99*12-0.94)+(9.43*12-0.84)</f>
        <v>231.26</v>
      </c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>
        <v>405.37</v>
      </c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>
        <v>50</v>
      </c>
      <c r="GM10" s="44"/>
      <c r="GN10" s="44"/>
      <c r="GO10" s="44">
        <v>78.47</v>
      </c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>
        <v>48.94</v>
      </c>
      <c r="JO10" s="44"/>
      <c r="JP10" s="44"/>
      <c r="JQ10" s="44"/>
      <c r="JR10" s="44">
        <v>738.21</v>
      </c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>
        <v>60</v>
      </c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>
        <v>288</v>
      </c>
      <c r="LM10" s="44"/>
      <c r="LN10" s="44"/>
      <c r="LO10" s="44"/>
      <c r="LP10" s="44"/>
      <c r="LQ10" s="44"/>
      <c r="LR10" s="44"/>
      <c r="LS10" s="44"/>
      <c r="LT10" s="44"/>
      <c r="LU10" s="44">
        <v>1094.44</v>
      </c>
      <c r="LV10" s="44"/>
      <c r="LW10" s="44">
        <v>100</v>
      </c>
      <c r="LX10" s="44"/>
      <c r="LY10" s="44"/>
      <c r="LZ10" s="44">
        <v>26.38</v>
      </c>
      <c r="MA10" s="44"/>
      <c r="MB10" s="44"/>
      <c r="MC10" s="44">
        <v>151</v>
      </c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>
        <v>310.85000000000002</v>
      </c>
      <c r="MP10" s="44"/>
      <c r="MQ10" s="44"/>
      <c r="MR10" s="44"/>
      <c r="MS10" s="44"/>
      <c r="MT10" s="44"/>
      <c r="MU10" s="44"/>
      <c r="MV10" s="44"/>
      <c r="MW10" s="44"/>
      <c r="MX10" s="44"/>
    </row>
    <row r="11" spans="1:363" x14ac:dyDescent="0.3">
      <c r="A11" s="103"/>
      <c r="B11" s="43" t="s">
        <v>3932</v>
      </c>
      <c r="C11" s="44"/>
      <c r="D11" s="44">
        <f>12.9+12</f>
        <v>24.9</v>
      </c>
      <c r="E11" s="44">
        <v>38</v>
      </c>
      <c r="F11" s="44">
        <f>14.84</f>
        <v>14.84</v>
      </c>
      <c r="G11" s="44"/>
      <c r="H11" s="44">
        <f>9.9+18.9+17</f>
        <v>45.8</v>
      </c>
      <c r="I11" s="44">
        <v>40</v>
      </c>
      <c r="J11" s="44">
        <v>18.899999999999999</v>
      </c>
      <c r="K11" s="44">
        <f>24.86</f>
        <v>24.86</v>
      </c>
      <c r="L11" s="44"/>
      <c r="M11" s="44">
        <v>17</v>
      </c>
      <c r="N11" s="44">
        <v>20</v>
      </c>
      <c r="O11" s="44">
        <f>45.46+36</f>
        <v>81.460000000000008</v>
      </c>
      <c r="P11" s="44">
        <f>7.89+17</f>
        <v>24.89</v>
      </c>
      <c r="Q11" s="44"/>
      <c r="R11" s="44">
        <f>60+60</f>
        <v>120</v>
      </c>
      <c r="S11" s="44">
        <f>9.45+14.65</f>
        <v>24.1</v>
      </c>
      <c r="T11" s="44">
        <v>17</v>
      </c>
      <c r="U11" s="44">
        <f>31.79+19.98</f>
        <v>51.769999999999996</v>
      </c>
      <c r="V11" s="44"/>
      <c r="W11" s="44">
        <v>120</v>
      </c>
      <c r="X11" s="44">
        <f>17</f>
        <v>17</v>
      </c>
      <c r="Y11" s="44">
        <f>30+23.43</f>
        <v>53.43</v>
      </c>
      <c r="Z11" s="44"/>
      <c r="AA11" s="44"/>
      <c r="AB11" s="44">
        <f>9.45+2.7+17+3.77+3.99</f>
        <v>36.910000000000004</v>
      </c>
      <c r="AC11" s="44">
        <v>16.97</v>
      </c>
      <c r="AD11" s="44">
        <v>15.18</v>
      </c>
      <c r="AE11" s="44">
        <f>27.49+8.55+17+200</f>
        <v>253.04</v>
      </c>
      <c r="AF11" s="44"/>
      <c r="AG11" s="44">
        <v>20</v>
      </c>
      <c r="AH11" s="44">
        <v>7.52</v>
      </c>
      <c r="AI11" s="44">
        <v>30</v>
      </c>
      <c r="AJ11" s="44">
        <f>17+13.58+20</f>
        <v>50.58</v>
      </c>
      <c r="AK11" s="44"/>
      <c r="AL11" s="44"/>
      <c r="AM11" s="44"/>
      <c r="AN11" s="44">
        <v>20</v>
      </c>
      <c r="AO11" s="44">
        <f>20.5</f>
        <v>20.5</v>
      </c>
      <c r="AP11" s="44"/>
      <c r="AQ11" s="44"/>
      <c r="AR11" s="44">
        <f>20+12</f>
        <v>32</v>
      </c>
      <c r="AS11" s="44"/>
      <c r="AT11" s="44">
        <f>20</f>
        <v>20</v>
      </c>
      <c r="AU11" s="44"/>
      <c r="AV11" s="44"/>
      <c r="AW11" s="44">
        <f>12+20</f>
        <v>32</v>
      </c>
      <c r="AX11" s="44"/>
      <c r="AY11" s="44"/>
      <c r="AZ11" s="44"/>
      <c r="BA11" s="44">
        <v>12</v>
      </c>
      <c r="BB11" s="44"/>
      <c r="BC11" s="44">
        <f>31.79</f>
        <v>31.79</v>
      </c>
      <c r="BD11" s="44">
        <f>18.36+20+12</f>
        <v>50.36</v>
      </c>
      <c r="BE11" s="44"/>
      <c r="BF11" s="44"/>
      <c r="BG11" s="44">
        <f>45.96+10.9</f>
        <v>56.86</v>
      </c>
      <c r="BH11" s="44">
        <v>13.98</v>
      </c>
      <c r="BI11" s="44">
        <f>20+7.94</f>
        <v>27.94</v>
      </c>
      <c r="BJ11" s="44"/>
      <c r="BK11" s="44">
        <v>20</v>
      </c>
      <c r="BL11" s="44"/>
      <c r="BM11" s="44">
        <v>20</v>
      </c>
      <c r="BN11" s="44">
        <v>8.99</v>
      </c>
      <c r="BO11" s="44"/>
      <c r="BP11" s="44"/>
      <c r="BQ11" s="44">
        <v>45.51</v>
      </c>
      <c r="BR11" s="44">
        <v>20</v>
      </c>
      <c r="BS11" s="44">
        <v>26.97</v>
      </c>
      <c r="BT11" s="44"/>
      <c r="BU11" s="44">
        <v>14.99</v>
      </c>
      <c r="BV11" s="44">
        <v>2</v>
      </c>
      <c r="BW11" s="44"/>
      <c r="BX11" s="44">
        <f>20</f>
        <v>20</v>
      </c>
      <c r="BY11" s="44"/>
      <c r="BZ11" s="44">
        <v>44.99</v>
      </c>
      <c r="CA11" s="44"/>
      <c r="CB11" s="44"/>
      <c r="CC11" s="44">
        <v>12</v>
      </c>
      <c r="CD11" s="44"/>
      <c r="CE11" s="44">
        <v>44.99</v>
      </c>
      <c r="CF11" s="44"/>
      <c r="CG11" s="44">
        <v>23.97</v>
      </c>
      <c r="CH11" s="44">
        <v>20</v>
      </c>
      <c r="CI11" s="44">
        <v>106.03</v>
      </c>
      <c r="CJ11" s="44">
        <v>44.99</v>
      </c>
      <c r="CK11" s="44"/>
      <c r="CL11" s="44"/>
      <c r="CM11" s="44">
        <f>12+44.99</f>
        <v>56.99</v>
      </c>
      <c r="CN11" s="44"/>
      <c r="CO11" s="44"/>
      <c r="CP11" s="44"/>
      <c r="CQ11" s="44">
        <v>23.27</v>
      </c>
      <c r="CR11" s="44"/>
      <c r="CS11" s="44">
        <v>22</v>
      </c>
      <c r="CT11" s="44">
        <v>44.99</v>
      </c>
      <c r="CU11" s="44"/>
      <c r="CV11" s="44"/>
      <c r="CW11" s="44"/>
      <c r="CX11" s="44"/>
      <c r="CY11" s="44">
        <f>44.99+20</f>
        <v>64.990000000000009</v>
      </c>
      <c r="CZ11" s="44"/>
      <c r="DA11" s="44"/>
      <c r="DB11" s="44"/>
      <c r="DC11" s="44">
        <f>1.96+18.37+(4.29+2.99+34)+9.9</f>
        <v>71.510000000000005</v>
      </c>
      <c r="DD11" s="44">
        <f>44.99+20</f>
        <v>64.990000000000009</v>
      </c>
      <c r="DE11" s="44"/>
      <c r="DF11" s="44"/>
      <c r="DG11" s="44"/>
      <c r="DH11" s="44">
        <f>210+99.9</f>
        <v>309.89999999999998</v>
      </c>
      <c r="DI11" s="44">
        <v>44.99</v>
      </c>
      <c r="DJ11" s="44">
        <f>12+20+22.99</f>
        <v>54.989999999999995</v>
      </c>
      <c r="DK11" s="44"/>
      <c r="DL11" s="44"/>
      <c r="DM11" s="44">
        <f>210+31.95+99.9*2</f>
        <v>441.75</v>
      </c>
      <c r="DN11" s="44">
        <v>44.99</v>
      </c>
      <c r="DO11" s="44"/>
      <c r="DP11" s="44"/>
      <c r="DQ11" s="44"/>
      <c r="DR11" s="44">
        <f>99.9+18.15+23.99</f>
        <v>142.04000000000002</v>
      </c>
      <c r="DS11" s="44">
        <v>44.99</v>
      </c>
      <c r="DT11" s="44">
        <v>107.5</v>
      </c>
      <c r="DU11" s="44">
        <v>12</v>
      </c>
      <c r="DV11" s="44">
        <v>20</v>
      </c>
      <c r="DW11" s="44">
        <f>99.9+9.99+8.97+12</f>
        <v>130.86000000000001</v>
      </c>
      <c r="DX11" s="44">
        <v>44.99</v>
      </c>
      <c r="DY11" s="44">
        <v>29.94</v>
      </c>
      <c r="DZ11" s="44"/>
      <c r="EA11" s="44"/>
      <c r="EB11" s="45">
        <f>5+22+99.9+28.75+8.29+40.2+188.11+20+16.58</f>
        <v>428.83</v>
      </c>
      <c r="EC11" s="44">
        <v>85.97</v>
      </c>
      <c r="ED11" s="44">
        <v>27</v>
      </c>
      <c r="EE11" s="44">
        <f>131+11.96+14.05+10.16+9.17+17.94+36.29+16.54+36.47+74.21</f>
        <v>357.78999999999996</v>
      </c>
      <c r="EF11" s="44">
        <f>21.75+17.31+39.25+37.64+30.9+24.84</f>
        <v>171.69</v>
      </c>
      <c r="EG11" s="44">
        <f>99.9+13.08+48.98+8.78+16.96+3.17+13.08+27.89+20</f>
        <v>251.84000000000003</v>
      </c>
      <c r="EH11" s="46">
        <f>73.88+25.06+123.01+58.7+23.67</f>
        <v>304.32</v>
      </c>
      <c r="EI11" s="44">
        <f>32.58+42.54+44.96+71.71+22.43</f>
        <v>214.22000000000003</v>
      </c>
      <c r="EJ11" s="44">
        <f>30.98+48.35+16.99</f>
        <v>96.32</v>
      </c>
      <c r="EK11" s="44">
        <f>84.78+69.3</f>
        <v>154.07999999999998</v>
      </c>
      <c r="EL11" s="44"/>
      <c r="EM11" s="44">
        <f>47.99+14.03+91.84</f>
        <v>153.86000000000001</v>
      </c>
      <c r="EN11" s="44">
        <v>123.48</v>
      </c>
      <c r="EO11" s="44">
        <v>64.2</v>
      </c>
      <c r="EP11" s="44">
        <v>99.96</v>
      </c>
      <c r="EQ11" s="44">
        <f>10.49+17.38+38.49+18.72</f>
        <v>85.08</v>
      </c>
      <c r="ER11" s="44">
        <v>48.93</v>
      </c>
      <c r="ES11" s="44"/>
      <c r="ET11" s="44"/>
      <c r="EU11" s="44">
        <v>41.02</v>
      </c>
      <c r="EV11" s="44">
        <v>229.49</v>
      </c>
      <c r="EW11" s="44">
        <v>48.93</v>
      </c>
      <c r="EX11" s="44"/>
      <c r="EY11" s="44"/>
      <c r="EZ11" s="44"/>
      <c r="FA11" s="44">
        <f>51.43+1.12+0.17+122.6+51.27+56.1-4.83+0.12+31.87+35.57+73.49+((73.1+58.4))-6.03+40.99+12.7-0.6</f>
        <v>597.47000000000014</v>
      </c>
      <c r="FB11" s="44">
        <v>48.93</v>
      </c>
      <c r="FC11" s="44">
        <v>11.34</v>
      </c>
      <c r="FD11" s="44"/>
      <c r="FE11" s="44"/>
      <c r="FF11" s="44">
        <f>66.08+56+50.98+15.11+22.16</f>
        <v>210.33</v>
      </c>
      <c r="FG11" s="44">
        <v>48.93</v>
      </c>
      <c r="FH11" s="44"/>
      <c r="FI11" s="44"/>
      <c r="FJ11" s="44"/>
      <c r="FK11" s="44">
        <f>94.92+21.24</f>
        <v>116.16</v>
      </c>
      <c r="FL11" s="44">
        <f>48.93+10.52</f>
        <v>59.45</v>
      </c>
      <c r="FM11" s="44">
        <v>42.67</v>
      </c>
      <c r="FN11" s="44"/>
      <c r="FO11" s="44"/>
      <c r="FP11" s="44"/>
      <c r="FQ11" s="44">
        <v>48.93</v>
      </c>
      <c r="FR11" s="44"/>
      <c r="FS11" s="44"/>
      <c r="FT11" s="44"/>
      <c r="FU11" s="44">
        <f>69.13+172.62+109.16</f>
        <v>350.90999999999997</v>
      </c>
      <c r="FV11" s="44">
        <v>48.93</v>
      </c>
      <c r="FW11" s="44"/>
      <c r="FX11" s="44">
        <f>10+23.24</f>
        <v>33.239999999999995</v>
      </c>
      <c r="FY11" s="44"/>
      <c r="FZ11" s="44"/>
      <c r="GA11" s="44">
        <v>48.93</v>
      </c>
      <c r="GB11" s="44">
        <f>8.25+17.98+25.64</f>
        <v>51.870000000000005</v>
      </c>
      <c r="GC11" s="44"/>
      <c r="GD11" s="44"/>
      <c r="GE11" s="44">
        <f>9.42*10-0.54+42.11+37.47</f>
        <v>173.23999999999998</v>
      </c>
      <c r="GF11" s="44">
        <v>48.93</v>
      </c>
      <c r="GG11" s="44"/>
      <c r="GH11" s="44"/>
      <c r="GI11" s="44"/>
      <c r="GJ11" s="44">
        <f>42.99+48.34</f>
        <v>91.330000000000013</v>
      </c>
      <c r="GK11" s="44">
        <f>48.93+10</f>
        <v>58.93</v>
      </c>
      <c r="GL11" s="44"/>
      <c r="GM11" s="44"/>
      <c r="GN11" s="44"/>
      <c r="GO11" s="44">
        <f>26.99+63.97</f>
        <v>90.96</v>
      </c>
      <c r="GP11" s="44">
        <v>49.98</v>
      </c>
      <c r="GQ11" s="44"/>
      <c r="GR11" s="44"/>
      <c r="GS11" s="44"/>
      <c r="GT11" s="44">
        <f>29.92+18.96+21.99+42.09+9.97+44.69+141.55+28.9+49.1+4.38</f>
        <v>391.55</v>
      </c>
      <c r="GU11" s="44">
        <f>49.98+144.51</f>
        <v>194.48999999999998</v>
      </c>
      <c r="GV11" s="44"/>
      <c r="GW11" s="44"/>
      <c r="GX11" s="44"/>
      <c r="GY11" s="44">
        <f>30.4+249.92+190.23+320.78</f>
        <v>791.32999999999993</v>
      </c>
      <c r="GZ11" s="44">
        <f>49.98+175.39+54.51+28.98</f>
        <v>308.86</v>
      </c>
      <c r="HA11" s="44"/>
      <c r="HB11" s="44">
        <f>9.98+115.67+19.6+83.9</f>
        <v>229.15</v>
      </c>
      <c r="HC11" s="44"/>
      <c r="HD11" s="44">
        <f>190.22+36.5+173</f>
        <v>399.72</v>
      </c>
      <c r="HE11" s="44">
        <f>49.98</f>
        <v>49.98</v>
      </c>
      <c r="HF11" s="44"/>
      <c r="HG11" s="44"/>
      <c r="HH11" s="44"/>
      <c r="HI11" s="44">
        <f>(101.27+2.3)+49.21</f>
        <v>152.78</v>
      </c>
      <c r="HJ11" s="44">
        <f>49.98</f>
        <v>49.98</v>
      </c>
      <c r="HK11" s="44"/>
      <c r="HL11" s="44"/>
      <c r="HM11" s="44"/>
      <c r="HN11" s="44">
        <f>49.2+318.01</f>
        <v>367.21</v>
      </c>
      <c r="HO11" s="44">
        <f>49.98</f>
        <v>49.98</v>
      </c>
      <c r="HP11" s="44">
        <v>36.799999999999997</v>
      </c>
      <c r="HQ11" s="44"/>
      <c r="HR11" s="44">
        <v>90.03</v>
      </c>
      <c r="HS11" s="44">
        <f>(49.2*2-0.16)+(45.57+13.2)+90</f>
        <v>247.01</v>
      </c>
      <c r="HT11" s="44">
        <f>49.97+12.06</f>
        <v>62.03</v>
      </c>
      <c r="HU11" s="44">
        <v>4</v>
      </c>
      <c r="HV11" s="44"/>
      <c r="HW11" s="44"/>
      <c r="HX11" s="44">
        <v>174.24</v>
      </c>
      <c r="HY11" s="44">
        <f>49.97+48.5+40.99</f>
        <v>139.46</v>
      </c>
      <c r="HZ11" s="44">
        <v>85.3</v>
      </c>
      <c r="IA11" s="44">
        <f>196.21+11.38+240+83.98+144.29</f>
        <v>675.86</v>
      </c>
      <c r="IB11" s="44">
        <v>201.79</v>
      </c>
      <c r="IC11" s="44">
        <v>133.97</v>
      </c>
      <c r="ID11" s="44">
        <f>49.99+136.99+11.7</f>
        <v>198.68</v>
      </c>
      <c r="IE11" s="44">
        <v>323.64</v>
      </c>
      <c r="IF11" s="44">
        <f>151.89+91.94+140.26+77.96</f>
        <v>462.04999999999995</v>
      </c>
      <c r="IG11" s="44"/>
      <c r="IH11" s="44">
        <v>69.89</v>
      </c>
      <c r="II11" s="44">
        <f>49.99</f>
        <v>49.99</v>
      </c>
      <c r="IJ11" s="44"/>
      <c r="IK11" s="44">
        <v>183.08</v>
      </c>
      <c r="IL11" s="44">
        <f>8+121</f>
        <v>129</v>
      </c>
      <c r="IM11" s="44">
        <f>68.97+64.97+129.47</f>
        <v>263.40999999999997</v>
      </c>
      <c r="IN11" s="44">
        <f>49.99+70+20</f>
        <v>139.99</v>
      </c>
      <c r="IO11" s="44">
        <v>-450</v>
      </c>
      <c r="IP11" s="44"/>
      <c r="IQ11" s="44"/>
      <c r="IR11" s="44">
        <f>156.8+200+126.98+62+205.92</f>
        <v>751.69999999999993</v>
      </c>
      <c r="IS11" s="44">
        <f>49.99</f>
        <v>49.99</v>
      </c>
      <c r="IT11" s="44"/>
      <c r="IU11" s="44"/>
      <c r="IV11" s="44"/>
      <c r="IW11" s="44">
        <v>275.23</v>
      </c>
      <c r="IX11" s="44">
        <v>57.99</v>
      </c>
      <c r="IY11" s="44"/>
      <c r="IZ11" s="44"/>
      <c r="JA11" s="44"/>
      <c r="JB11" s="44"/>
      <c r="JC11" s="44">
        <f>57.99+150</f>
        <v>207.99</v>
      </c>
      <c r="JD11" s="44"/>
      <c r="JE11" s="44"/>
      <c r="JF11" s="44"/>
      <c r="JG11" s="44"/>
      <c r="JH11" s="44">
        <v>57.99</v>
      </c>
      <c r="JI11" s="44">
        <v>127.99</v>
      </c>
      <c r="JJ11" s="44">
        <v>143</v>
      </c>
      <c r="JK11" s="44"/>
      <c r="JL11" s="44">
        <v>144.43</v>
      </c>
      <c r="JM11" s="44">
        <f>58.01+106.06</f>
        <v>164.07</v>
      </c>
      <c r="JN11" s="44">
        <f>142.48+124.49</f>
        <v>266.96999999999997</v>
      </c>
      <c r="JO11" s="44">
        <f>71.66+147.48</f>
        <v>219.14</v>
      </c>
      <c r="JP11" s="44"/>
      <c r="JQ11" s="44">
        <v>198.26</v>
      </c>
      <c r="JR11" s="44">
        <f>58.01+132.5</f>
        <v>190.51</v>
      </c>
      <c r="JS11" s="44">
        <v>17</v>
      </c>
      <c r="JT11" s="44"/>
      <c r="JU11" s="44">
        <f>112.76+29.9</f>
        <v>142.66</v>
      </c>
      <c r="JV11" s="44">
        <v>147.59</v>
      </c>
      <c r="JW11" s="44">
        <f>58.01+8.43</f>
        <v>66.44</v>
      </c>
      <c r="JX11" s="44">
        <v>129.9</v>
      </c>
      <c r="JY11" s="44"/>
      <c r="JZ11" s="44"/>
      <c r="KA11" s="44">
        <f>129.9+(108.32+312.68)</f>
        <v>550.9</v>
      </c>
      <c r="KB11" s="44">
        <f>44.59</f>
        <v>44.59</v>
      </c>
      <c r="KC11" s="44"/>
      <c r="KD11" s="44"/>
      <c r="KE11" s="44">
        <v>124.49</v>
      </c>
      <c r="KF11" s="44">
        <f>129.9+71.22</f>
        <v>201.12</v>
      </c>
      <c r="KG11" s="44">
        <v>49.91</v>
      </c>
      <c r="KH11" s="44"/>
      <c r="KI11" s="44"/>
      <c r="KJ11" s="44"/>
      <c r="KK11" s="44">
        <f>129.9+73.98+360.61+(168.19+11.83+212.65-(168.2+11.83+212.65))</f>
        <v>564.48</v>
      </c>
      <c r="KL11" s="44">
        <f>49.91+45.8</f>
        <v>95.71</v>
      </c>
      <c r="KM11" s="44"/>
      <c r="KN11" s="44">
        <f>109.79+94.6</f>
        <v>204.39</v>
      </c>
      <c r="KO11" s="44"/>
      <c r="KP11" s="44">
        <f>129.9+(288.8+242.95)+217.9+47.47</f>
        <v>927.02</v>
      </c>
      <c r="KQ11" s="44">
        <f>49.91+49.91</f>
        <v>99.82</v>
      </c>
      <c r="KR11" s="44"/>
      <c r="KS11" s="44"/>
      <c r="KT11" s="44"/>
      <c r="KU11" s="44">
        <f>129.9+284.9</f>
        <v>414.79999999999995</v>
      </c>
      <c r="KV11" s="44">
        <f>232.57+149.75</f>
        <v>382.32</v>
      </c>
      <c r="KW11" s="44">
        <f>154.79+272.79</f>
        <v>427.58000000000004</v>
      </c>
      <c r="KX11" s="44">
        <v>28.93</v>
      </c>
      <c r="KY11" s="44">
        <f>83.12+13.28</f>
        <v>96.4</v>
      </c>
      <c r="KZ11" s="44">
        <v>129.9</v>
      </c>
      <c r="LA11" s="44">
        <f>49.91+174.24+96.78</f>
        <v>320.93</v>
      </c>
      <c r="LB11" s="44"/>
      <c r="LC11" s="44">
        <f>86.29+13.91</f>
        <v>100.2</v>
      </c>
      <c r="LD11" s="44">
        <f>41.91</f>
        <v>41.91</v>
      </c>
      <c r="LE11" s="44">
        <v>129.9</v>
      </c>
      <c r="LF11" s="44">
        <f>56.21+(8.79+20.82+28.35)</f>
        <v>114.17</v>
      </c>
      <c r="LG11" s="44">
        <f>43.59+119.07+11.78</f>
        <v>174.44</v>
      </c>
      <c r="LH11" s="44">
        <v>109.41</v>
      </c>
      <c r="LI11" s="44"/>
      <c r="LJ11" s="44">
        <f>129.9+106.96+1.8</f>
        <v>238.66000000000003</v>
      </c>
      <c r="LK11" s="44">
        <v>56.21</v>
      </c>
      <c r="LL11" s="44">
        <f>44.73+55.91</f>
        <v>100.63999999999999</v>
      </c>
      <c r="LM11" s="44">
        <f>60.84+76.49+101.35</f>
        <v>238.67999999999998</v>
      </c>
      <c r="LN11" s="44"/>
      <c r="LO11" s="44">
        <f>129.9+26.38</f>
        <v>156.28</v>
      </c>
      <c r="LP11" s="44">
        <f>56.21+8.44+12+207.34</f>
        <v>283.99</v>
      </c>
      <c r="LQ11" s="44"/>
      <c r="LR11" s="44">
        <v>63.31</v>
      </c>
      <c r="LS11" s="44">
        <f>11.78+9.9</f>
        <v>21.68</v>
      </c>
      <c r="LT11" s="44">
        <f>129.9+46.13+64+46.46</f>
        <v>286.49</v>
      </c>
      <c r="LU11" s="44">
        <f>56.21+97.2+47.17</f>
        <v>200.57999999999998</v>
      </c>
      <c r="LV11" s="44"/>
      <c r="LW11" s="44">
        <v>99.72</v>
      </c>
      <c r="LX11" s="44"/>
      <c r="LY11" s="44">
        <f>129.9+59+167.94</f>
        <v>356.84000000000003</v>
      </c>
      <c r="LZ11" s="44">
        <f>56.21+47.81</f>
        <v>104.02000000000001</v>
      </c>
      <c r="MA11" s="44">
        <v>400.9</v>
      </c>
      <c r="MB11" s="44"/>
      <c r="MC11" s="44">
        <v>34.549999999999997</v>
      </c>
      <c r="MD11" s="44">
        <v>129.9</v>
      </c>
      <c r="ME11" s="44">
        <f>56.21+44.05+71.01</f>
        <v>171.26999999999998</v>
      </c>
      <c r="MF11" s="44">
        <v>317.87</v>
      </c>
      <c r="MG11" s="44">
        <f>128.68+25.62</f>
        <v>154.30000000000001</v>
      </c>
      <c r="MH11" s="44">
        <v>8.15</v>
      </c>
      <c r="MI11" s="44">
        <v>129.9</v>
      </c>
      <c r="MJ11" s="44">
        <f>56.21+38.86</f>
        <v>95.07</v>
      </c>
      <c r="MK11" s="44">
        <f>190.35+43.16</f>
        <v>233.51</v>
      </c>
      <c r="ML11" s="44"/>
      <c r="MM11" s="44">
        <v>78.290000000000006</v>
      </c>
      <c r="MN11" s="44">
        <v>129.9</v>
      </c>
      <c r="MO11" s="44">
        <f>56.21+283.37</f>
        <v>339.58</v>
      </c>
      <c r="MP11" s="44"/>
      <c r="MQ11" s="44">
        <v>85.16</v>
      </c>
      <c r="MR11" s="44"/>
      <c r="MS11" s="44">
        <v>129.9</v>
      </c>
      <c r="MT11" s="44">
        <v>56.21</v>
      </c>
      <c r="MU11" s="44"/>
      <c r="MV11" s="44"/>
      <c r="MW11" s="44">
        <v>500</v>
      </c>
      <c r="MX11" s="44">
        <v>129.9</v>
      </c>
    </row>
    <row r="12" spans="1:363" x14ac:dyDescent="0.3">
      <c r="A12" s="103"/>
      <c r="B12" s="43" t="s">
        <v>3933</v>
      </c>
      <c r="C12" s="44">
        <v>7.5</v>
      </c>
      <c r="D12" s="44">
        <v>15</v>
      </c>
      <c r="E12" s="44">
        <v>27.33</v>
      </c>
      <c r="F12" s="44">
        <v>54</v>
      </c>
      <c r="G12" s="44"/>
      <c r="H12" s="44">
        <v>8.5</v>
      </c>
      <c r="I12" s="44">
        <v>19</v>
      </c>
      <c r="J12" s="44">
        <v>0</v>
      </c>
      <c r="K12" s="44">
        <v>3.96</v>
      </c>
      <c r="L12" s="44"/>
      <c r="M12" s="44">
        <v>25.98</v>
      </c>
      <c r="N12" s="44">
        <v>6</v>
      </c>
      <c r="O12" s="44">
        <v>47.8</v>
      </c>
      <c r="P12" s="44">
        <v>39.21</v>
      </c>
      <c r="Q12" s="44"/>
      <c r="R12" s="44">
        <v>9.5</v>
      </c>
      <c r="S12" s="44">
        <v>4</v>
      </c>
      <c r="T12" s="44">
        <v>42.9</v>
      </c>
      <c r="U12" s="44">
        <v>0</v>
      </c>
      <c r="V12" s="44"/>
      <c r="W12" s="44">
        <v>18.5</v>
      </c>
      <c r="X12" s="44">
        <v>10.7</v>
      </c>
      <c r="Y12" s="44">
        <v>168.45</v>
      </c>
      <c r="Z12" s="44">
        <v>7.88</v>
      </c>
      <c r="AA12" s="44"/>
      <c r="AB12" s="44">
        <v>1.3</v>
      </c>
      <c r="AC12" s="44">
        <v>2</v>
      </c>
      <c r="AD12" s="44">
        <v>0</v>
      </c>
      <c r="AE12" s="44">
        <v>3.6</v>
      </c>
      <c r="AF12" s="44"/>
      <c r="AG12" s="44">
        <v>5</v>
      </c>
      <c r="AH12" s="44">
        <v>5</v>
      </c>
      <c r="AI12" s="44">
        <v>0</v>
      </c>
      <c r="AJ12" s="44">
        <v>75.599999999999994</v>
      </c>
      <c r="AK12" s="44"/>
      <c r="AL12" s="44">
        <v>4.5</v>
      </c>
      <c r="AM12" s="44">
        <v>6</v>
      </c>
      <c r="AN12" s="44">
        <v>21.5</v>
      </c>
      <c r="AO12" s="44">
        <v>4</v>
      </c>
      <c r="AP12" s="44"/>
      <c r="AQ12" s="44">
        <v>3</v>
      </c>
      <c r="AR12" s="44">
        <v>25.2</v>
      </c>
      <c r="AS12" s="44">
        <v>24.5</v>
      </c>
      <c r="AT12" s="44">
        <v>2</v>
      </c>
      <c r="AU12" s="44"/>
      <c r="AV12" s="44">
        <v>0</v>
      </c>
      <c r="AW12" s="44">
        <v>18.5</v>
      </c>
      <c r="AX12" s="44">
        <v>82.3</v>
      </c>
      <c r="AY12" s="44">
        <v>62.77</v>
      </c>
      <c r="AZ12" s="44"/>
      <c r="BA12" s="44">
        <v>27</v>
      </c>
      <c r="BB12" s="44">
        <v>0</v>
      </c>
      <c r="BC12" s="44">
        <v>11</v>
      </c>
      <c r="BD12" s="44">
        <v>4.5</v>
      </c>
      <c r="BE12" s="44">
        <v>0</v>
      </c>
      <c r="BF12" s="44">
        <v>0</v>
      </c>
      <c r="BG12" s="44">
        <v>4.5</v>
      </c>
      <c r="BH12" s="44">
        <v>49.309999999999995</v>
      </c>
      <c r="BI12" s="44">
        <v>0</v>
      </c>
      <c r="BJ12" s="44">
        <v>11.8</v>
      </c>
      <c r="BK12" s="44">
        <v>17.899999999999999</v>
      </c>
      <c r="BL12" s="44">
        <v>5</v>
      </c>
      <c r="BM12" s="44">
        <v>44.78</v>
      </c>
      <c r="BN12" s="44">
        <v>81.180000000000007</v>
      </c>
      <c r="BO12" s="44">
        <v>135.94999999999999</v>
      </c>
      <c r="BP12" s="44">
        <v>22.5</v>
      </c>
      <c r="BQ12" s="44">
        <v>0</v>
      </c>
      <c r="BR12" s="44">
        <v>77.569999999999993</v>
      </c>
      <c r="BS12" s="44">
        <v>57.9</v>
      </c>
      <c r="BT12" s="44">
        <v>0</v>
      </c>
      <c r="BU12" s="44">
        <v>29.79</v>
      </c>
      <c r="BV12" s="44">
        <v>4</v>
      </c>
      <c r="BW12" s="44">
        <v>20.25</v>
      </c>
      <c r="BX12" s="44">
        <v>0</v>
      </c>
      <c r="BY12" s="44">
        <v>36.090000000000003</v>
      </c>
      <c r="BZ12" s="44">
        <v>0</v>
      </c>
      <c r="CA12" s="44">
        <v>0</v>
      </c>
      <c r="CB12" s="44">
        <v>12.9</v>
      </c>
      <c r="CC12" s="44">
        <v>0</v>
      </c>
      <c r="CD12" s="44">
        <v>0</v>
      </c>
      <c r="CE12" s="44">
        <v>16</v>
      </c>
      <c r="CF12" s="44">
        <v>12.3</v>
      </c>
      <c r="CG12" s="44">
        <v>10.9</v>
      </c>
      <c r="CH12" s="44">
        <v>102.22999999999999</v>
      </c>
      <c r="CI12" s="44">
        <v>0</v>
      </c>
      <c r="CJ12" s="44">
        <v>33</v>
      </c>
      <c r="CK12" s="44">
        <v>23.58</v>
      </c>
      <c r="CL12" s="44">
        <v>75.259999999999991</v>
      </c>
      <c r="CM12" s="44">
        <v>40.299999999999997</v>
      </c>
      <c r="CN12" s="44">
        <v>0</v>
      </c>
      <c r="CO12" s="44">
        <v>0</v>
      </c>
      <c r="CP12" s="44">
        <v>10.59</v>
      </c>
      <c r="CQ12" s="44">
        <v>0</v>
      </c>
      <c r="CR12" s="44">
        <v>67.610000000000014</v>
      </c>
      <c r="CS12" s="44">
        <v>0</v>
      </c>
      <c r="CT12" s="44">
        <v>26.099999999999998</v>
      </c>
      <c r="CU12" s="44">
        <v>28.490000000000002</v>
      </c>
      <c r="CV12" s="44">
        <v>49.8</v>
      </c>
      <c r="CW12" s="44">
        <v>8</v>
      </c>
      <c r="CX12" s="44">
        <v>281.37999999999994</v>
      </c>
      <c r="CY12" s="44">
        <v>6</v>
      </c>
      <c r="CZ12" s="44">
        <v>5.5</v>
      </c>
      <c r="DA12" s="44">
        <v>0</v>
      </c>
      <c r="DB12" s="44">
        <v>0</v>
      </c>
      <c r="DC12" s="44">
        <v>612.05000000000007</v>
      </c>
      <c r="DD12" s="44">
        <v>66</v>
      </c>
      <c r="DE12" s="44">
        <v>14.5</v>
      </c>
      <c r="DF12" s="44">
        <v>4</v>
      </c>
      <c r="DG12" s="44">
        <v>22.4</v>
      </c>
      <c r="DH12" s="44">
        <v>433.69</v>
      </c>
      <c r="DI12" s="44">
        <v>23.48</v>
      </c>
      <c r="DJ12" s="44">
        <v>12</v>
      </c>
      <c r="DK12" s="44">
        <v>0</v>
      </c>
      <c r="DL12" s="44">
        <v>4</v>
      </c>
      <c r="DM12" s="44">
        <v>330.95000000000005</v>
      </c>
      <c r="DN12" s="44">
        <v>33.6</v>
      </c>
      <c r="DO12" s="44">
        <v>14.98</v>
      </c>
      <c r="DP12" s="44">
        <v>8</v>
      </c>
      <c r="DQ12" s="44">
        <v>0</v>
      </c>
      <c r="DR12" s="44">
        <v>190.42000000000002</v>
      </c>
      <c r="DS12" s="44">
        <v>30.1</v>
      </c>
      <c r="DT12" s="44">
        <v>11.49</v>
      </c>
      <c r="DU12" s="44">
        <v>3</v>
      </c>
      <c r="DV12" s="44">
        <v>5.92</v>
      </c>
      <c r="DW12" s="44">
        <v>221.5</v>
      </c>
      <c r="DX12" s="44">
        <v>4.25</v>
      </c>
      <c r="DY12" s="44">
        <v>22.5</v>
      </c>
      <c r="DZ12" s="44">
        <v>60.1</v>
      </c>
      <c r="EA12" s="44">
        <v>7.24</v>
      </c>
      <c r="EB12" s="44">
        <v>527</v>
      </c>
      <c r="EC12" s="44">
        <v>13</v>
      </c>
      <c r="ED12" s="44">
        <v>16.89</v>
      </c>
      <c r="EE12" s="44">
        <v>46.62</v>
      </c>
      <c r="EF12" s="44">
        <v>71.48</v>
      </c>
      <c r="EG12" s="44">
        <v>309.37</v>
      </c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>
        <v>39.49</v>
      </c>
      <c r="II12" s="44">
        <v>12.5</v>
      </c>
      <c r="IJ12" s="44"/>
      <c r="IK12" s="44">
        <v>16.8</v>
      </c>
      <c r="IL12" s="44"/>
      <c r="IM12" s="44"/>
      <c r="IN12" s="44"/>
      <c r="IO12" s="44">
        <f>19+5.49</f>
        <v>24.490000000000002</v>
      </c>
      <c r="IP12" s="44">
        <v>8</v>
      </c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>
        <v>7.9</v>
      </c>
      <c r="JF12" s="44">
        <f>((50))</f>
        <v>50</v>
      </c>
      <c r="JG12" s="44">
        <f>((49.02+46.49+42.73))</f>
        <v>138.24</v>
      </c>
      <c r="JH12" s="44"/>
      <c r="JI12" s="44"/>
      <c r="JJ12" s="44"/>
      <c r="JK12" s="44"/>
      <c r="JL12" s="44"/>
      <c r="JM12" s="44">
        <v>6.7</v>
      </c>
      <c r="JN12" s="44"/>
      <c r="JO12" s="44"/>
      <c r="JP12" s="44"/>
      <c r="JQ12" s="44">
        <f>13.96+32.49</f>
        <v>46.45</v>
      </c>
      <c r="JR12" s="44"/>
      <c r="JS12" s="44"/>
      <c r="JT12" s="44"/>
      <c r="JU12" s="44">
        <v>41.9</v>
      </c>
      <c r="JV12" s="44">
        <v>33.979999999999997</v>
      </c>
      <c r="JW12" s="44">
        <f>32+82.12+(16+45+43+25)+35.9</f>
        <v>279.02</v>
      </c>
      <c r="JX12" s="44"/>
      <c r="JY12" s="44"/>
      <c r="JZ12" s="44"/>
      <c r="KA12" s="44">
        <f>57.75+100+43</f>
        <v>200.75</v>
      </c>
      <c r="KB12" s="44">
        <v>31.8</v>
      </c>
      <c r="KC12" s="44"/>
      <c r="KD12" s="44"/>
      <c r="KE12" s="44"/>
      <c r="KF12" s="44">
        <v>23.98</v>
      </c>
      <c r="KG12" s="44"/>
      <c r="KH12" s="44"/>
      <c r="KI12" s="44"/>
      <c r="KJ12" s="44"/>
      <c r="KK12" s="44">
        <v>47.7</v>
      </c>
      <c r="KL12" s="44"/>
      <c r="KM12" s="44"/>
      <c r="KN12" s="44"/>
      <c r="KO12" s="44"/>
      <c r="KP12" s="44">
        <f>22.5+73.48</f>
        <v>95.98</v>
      </c>
      <c r="KQ12" s="44"/>
      <c r="KR12" s="44">
        <v>16.97</v>
      </c>
      <c r="KS12" s="44">
        <f>17+27.47</f>
        <v>44.47</v>
      </c>
      <c r="KT12" s="44">
        <f>50.89+17.97+34.9</f>
        <v>103.75999999999999</v>
      </c>
      <c r="KU12" s="44">
        <v>36.770000000000003</v>
      </c>
      <c r="KV12" s="44"/>
      <c r="KW12" s="44"/>
      <c r="KX12" s="44">
        <v>16.89</v>
      </c>
      <c r="KY12" s="44">
        <v>46.89</v>
      </c>
      <c r="KZ12" s="44"/>
      <c r="LA12" s="44">
        <f>21.99+22.98+30.5+21.99</f>
        <v>97.46</v>
      </c>
      <c r="LB12" s="44">
        <f>18.99+16.89</f>
        <v>35.879999999999995</v>
      </c>
      <c r="LC12" s="44">
        <v>16.89</v>
      </c>
      <c r="LD12" s="44">
        <f>22.4+18.99+26.98</f>
        <v>68.37</v>
      </c>
      <c r="LE12" s="44"/>
      <c r="LF12" s="44"/>
      <c r="LG12" s="44"/>
      <c r="LH12" s="44"/>
      <c r="LI12" s="44">
        <f>47.98+24+26.5</f>
        <v>98.47999999999999</v>
      </c>
      <c r="LJ12" s="44">
        <f>52.98+45.99+45.99+42.9</f>
        <v>187.86</v>
      </c>
      <c r="LK12" s="44">
        <v>10.35</v>
      </c>
      <c r="LL12" s="44">
        <v>39</v>
      </c>
      <c r="LM12" s="44">
        <f>16.89+62.1+19.5+31.9</f>
        <v>130.39000000000001</v>
      </c>
      <c r="LN12" s="44">
        <v>19.850000000000001</v>
      </c>
      <c r="LO12" s="44">
        <f>(14.9+14)+37.99+50+37.9</f>
        <v>154.79</v>
      </c>
      <c r="LP12" s="44"/>
      <c r="LQ12" s="44">
        <f>20+18.7</f>
        <v>38.700000000000003</v>
      </c>
      <c r="LR12" s="44">
        <v>37.549999999999997</v>
      </c>
      <c r="LS12" s="44">
        <v>30.98</v>
      </c>
      <c r="LT12" s="44">
        <f>47.99+21.98+36.8+36.8+27.89</f>
        <v>171.45999999999998</v>
      </c>
      <c r="LU12" s="44"/>
      <c r="LV12" s="44">
        <v>13</v>
      </c>
      <c r="LW12" s="44"/>
      <c r="LX12" s="44"/>
      <c r="LY12" s="44">
        <f>48.9+38.9+33.79+37.8+8.4+33.89</f>
        <v>201.68</v>
      </c>
      <c r="LZ12" s="44"/>
      <c r="MA12" s="44">
        <f>47.3+10.79</f>
        <v>58.089999999999996</v>
      </c>
      <c r="MB12" s="44"/>
      <c r="MC12" s="44">
        <f>44+21+32.95+38.99+21.5+33.3+7.5+30.9</f>
        <v>230.14000000000001</v>
      </c>
      <c r="MD12" s="44">
        <f>42.99+13.89+37.8+45.8+17.99+30.9+44.8</f>
        <v>234.17000000000002</v>
      </c>
      <c r="ME12" s="44">
        <f>21.65+29.01+30+28.5</f>
        <v>109.16</v>
      </c>
      <c r="MF12" s="44">
        <f>7.99+34.78+26.98+26+42</f>
        <v>137.75</v>
      </c>
      <c r="MG12" s="44">
        <f>21.99+26+37.8</f>
        <v>85.789999999999992</v>
      </c>
      <c r="MH12" s="44">
        <f>32.95+38.9+25.99</f>
        <v>97.839999999999989</v>
      </c>
      <c r="MI12" s="44">
        <f>18.89+38.99</f>
        <v>57.88</v>
      </c>
      <c r="MJ12" s="44">
        <f>37.8+13.9+30+22.9</f>
        <v>104.6</v>
      </c>
      <c r="MK12" s="44"/>
      <c r="ML12" s="44">
        <f>18+10</f>
        <v>28</v>
      </c>
      <c r="MM12" s="44">
        <f>62+25.9</f>
        <v>87.9</v>
      </c>
      <c r="MN12" s="44">
        <f>38.99+18.99+37.8+35.69+13.9+28.89</f>
        <v>174.26</v>
      </c>
      <c r="MO12" s="44">
        <f>19.69+18</f>
        <v>37.69</v>
      </c>
      <c r="MP12" s="44"/>
      <c r="MQ12" s="44"/>
      <c r="MR12" s="44"/>
      <c r="MS12" s="44">
        <f>28.5+20.95+30+46.1+26.99+8.02+37.8+21.99+27.99+9.9+35.5+29.99+35.94+45.42+12.5+46.89+29.4+26+21.99</f>
        <v>541.87</v>
      </c>
      <c r="MT12" s="44">
        <f>15+40</f>
        <v>55</v>
      </c>
      <c r="MU12" s="44"/>
      <c r="MV12" s="44"/>
      <c r="MW12" s="44"/>
      <c r="MX12" s="44">
        <f>22.89+37.9+21.99+64.68</f>
        <v>147.46</v>
      </c>
      <c r="MY12" s="2"/>
    </row>
    <row r="13" spans="1:363" x14ac:dyDescent="0.3">
      <c r="A13" s="103"/>
      <c r="B13" s="43" t="s">
        <v>3934</v>
      </c>
      <c r="C13" s="44">
        <v>71</v>
      </c>
      <c r="D13" s="44">
        <v>30.07</v>
      </c>
      <c r="E13" s="44">
        <f>44.4</f>
        <v>44.4</v>
      </c>
      <c r="F13" s="44">
        <v>117.92</v>
      </c>
      <c r="G13" s="44"/>
      <c r="H13" s="44"/>
      <c r="I13" s="44">
        <f>44</f>
        <v>44</v>
      </c>
      <c r="J13" s="44">
        <v>46.26</v>
      </c>
      <c r="K13" s="44"/>
      <c r="L13" s="44"/>
      <c r="M13" s="44">
        <v>18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>
        <v>15.67</v>
      </c>
      <c r="Z13" s="44"/>
      <c r="AA13" s="44"/>
      <c r="AB13" s="44">
        <v>12</v>
      </c>
      <c r="AC13" s="44"/>
      <c r="AD13" s="44"/>
      <c r="AE13" s="44">
        <v>22</v>
      </c>
      <c r="AF13" s="44"/>
      <c r="AG13" s="44">
        <f>25+25</f>
        <v>50</v>
      </c>
      <c r="AH13" s="44">
        <v>34</v>
      </c>
      <c r="AI13" s="44">
        <f>6+53.82</f>
        <v>59.82</v>
      </c>
      <c r="AJ13" s="44">
        <v>47.96</v>
      </c>
      <c r="AK13" s="44"/>
      <c r="AL13" s="44"/>
      <c r="AM13" s="44"/>
      <c r="AN13" s="44">
        <v>45.3</v>
      </c>
      <c r="AO13" s="44"/>
      <c r="AP13" s="44"/>
      <c r="AQ13" s="44"/>
      <c r="AR13" s="44"/>
      <c r="AS13" s="44"/>
      <c r="AT13" s="44"/>
      <c r="AU13" s="44"/>
      <c r="AV13" s="44"/>
      <c r="AW13" s="44">
        <f>250+20.5+8.5</f>
        <v>279</v>
      </c>
      <c r="AX13" s="44">
        <v>45.78</v>
      </c>
      <c r="AY13" s="44">
        <v>9</v>
      </c>
      <c r="AZ13" s="44"/>
      <c r="BA13" s="44"/>
      <c r="BB13" s="44">
        <v>32.9</v>
      </c>
      <c r="BC13" s="44">
        <v>50</v>
      </c>
      <c r="BD13" s="44"/>
      <c r="BE13" s="44"/>
      <c r="BF13" s="44"/>
      <c r="BG13" s="44">
        <f>65+50</f>
        <v>115</v>
      </c>
      <c r="BH13" s="44">
        <v>75.239999999999995</v>
      </c>
      <c r="BI13" s="44"/>
      <c r="BJ13" s="44"/>
      <c r="BK13" s="44"/>
      <c r="BL13" s="44"/>
      <c r="BM13" s="44"/>
      <c r="BN13" s="44"/>
      <c r="BO13" s="44">
        <v>62.04</v>
      </c>
      <c r="BP13" s="44"/>
      <c r="BQ13" s="44">
        <f>33.29+13.99+24.83-50</f>
        <v>22.11</v>
      </c>
      <c r="BR13" s="44">
        <v>10</v>
      </c>
      <c r="BS13" s="44">
        <f>109.39+22.48+20</f>
        <v>151.87</v>
      </c>
      <c r="BT13" s="44"/>
      <c r="BU13" s="44">
        <v>147.4</v>
      </c>
      <c r="BV13" s="44"/>
      <c r="BW13" s="44"/>
      <c r="BX13" s="44"/>
      <c r="BY13" s="44">
        <v>319.43</v>
      </c>
      <c r="BZ13" s="44"/>
      <c r="CA13" s="44"/>
      <c r="CB13" s="44"/>
      <c r="CC13" s="44"/>
      <c r="CD13" s="44"/>
      <c r="CE13" s="44">
        <v>118.22</v>
      </c>
      <c r="CF13" s="44">
        <v>40.700000000000003</v>
      </c>
      <c r="CG13" s="44"/>
      <c r="CH13" s="44"/>
      <c r="CI13" s="44">
        <v>9.9</v>
      </c>
      <c r="CJ13" s="44"/>
      <c r="CK13" s="44"/>
      <c r="CL13" s="44"/>
      <c r="CM13" s="44"/>
      <c r="CN13" s="44"/>
      <c r="CO13" s="44">
        <v>138.16</v>
      </c>
      <c r="CP13" s="44"/>
      <c r="CQ13" s="44"/>
      <c r="CR13" s="44">
        <f>40.4+20.2+6.7+20+46.82</f>
        <v>134.12</v>
      </c>
      <c r="CS13" s="44">
        <f>80.2+12.5+37+47.19+49.56+(396+12.52+41.69+29.9+7.75+8.05+9.19+6.9+51+8.43+5.7+5.44+8.17)+10</f>
        <v>827.19</v>
      </c>
      <c r="CT13" s="44"/>
      <c r="CU13" s="44"/>
      <c r="CV13" s="44"/>
      <c r="CW13" s="44"/>
      <c r="CX13" s="44">
        <f>97.7+50.33</f>
        <v>148.03</v>
      </c>
      <c r="CY13" s="44">
        <f>(25)</f>
        <v>25</v>
      </c>
      <c r="CZ13" s="44">
        <f>(100)</f>
        <v>100</v>
      </c>
      <c r="DA13" s="44"/>
      <c r="DB13" s="44"/>
      <c r="DC13" s="44">
        <f>(50.1+88+15.25+102.85+135.5+12.5+15+71.9)</f>
        <v>491.1</v>
      </c>
      <c r="DD13" s="44"/>
      <c r="DE13" s="44"/>
      <c r="DF13" s="44">
        <v>3.9</v>
      </c>
      <c r="DG13" s="44"/>
      <c r="DH13" s="44">
        <f>40.43+12.9+63.64</f>
        <v>116.97</v>
      </c>
      <c r="DI13" s="44"/>
      <c r="DJ13" s="44"/>
      <c r="DK13" s="44"/>
      <c r="DL13" s="44"/>
      <c r="DM13" s="44">
        <f>50.38+180</f>
        <v>230.38</v>
      </c>
      <c r="DN13" s="44"/>
      <c r="DO13" s="44"/>
      <c r="DP13" s="44">
        <v>50</v>
      </c>
      <c r="DQ13" s="44"/>
      <c r="DR13" s="44">
        <f>103+78.63+43.45+20+66.82</f>
        <v>311.89999999999998</v>
      </c>
      <c r="DS13" s="44"/>
      <c r="DT13" s="44"/>
      <c r="DU13" s="44"/>
      <c r="DV13" s="44"/>
      <c r="DW13" s="44">
        <f>45.57+61.55+10.45+(41.1*6-1.82)+48+5.9+170.94</f>
        <v>587.19000000000005</v>
      </c>
      <c r="DX13" s="44"/>
      <c r="DY13" s="44"/>
      <c r="DZ13" s="44"/>
      <c r="EA13" s="44"/>
      <c r="EB13" s="45"/>
      <c r="EC13" s="44"/>
      <c r="ED13" s="44"/>
      <c r="EE13" s="44"/>
      <c r="EF13" s="44"/>
      <c r="EG13" s="44">
        <f>22.03+49.91</f>
        <v>71.94</v>
      </c>
      <c r="EH13" s="46"/>
      <c r="EI13" s="44">
        <v>12.99</v>
      </c>
      <c r="EJ13" s="44"/>
      <c r="EK13" s="44">
        <v>9.43</v>
      </c>
      <c r="EL13" s="44">
        <v>297.29999999999995</v>
      </c>
      <c r="EM13" s="44"/>
      <c r="EN13" s="44"/>
      <c r="EO13" s="44"/>
      <c r="EP13" s="44"/>
      <c r="EQ13" s="44">
        <v>27.9</v>
      </c>
      <c r="ER13" s="44"/>
      <c r="ES13" s="44"/>
      <c r="ET13" s="44"/>
      <c r="EU13" s="44"/>
      <c r="EV13" s="44">
        <v>16.89</v>
      </c>
      <c r="EW13" s="44"/>
      <c r="EX13" s="44"/>
      <c r="EY13" s="44"/>
      <c r="EZ13" s="44"/>
      <c r="FA13" s="44"/>
      <c r="FB13" s="44"/>
      <c r="FC13" s="44"/>
      <c r="FD13" s="44"/>
      <c r="FE13" s="44"/>
      <c r="FF13" s="44">
        <v>10.8</v>
      </c>
      <c r="FG13" s="44"/>
      <c r="FH13" s="44"/>
      <c r="FI13" s="44"/>
      <c r="FJ13" s="44"/>
      <c r="FK13" s="44"/>
      <c r="FL13" s="44"/>
      <c r="FM13" s="44"/>
      <c r="FN13" s="44"/>
      <c r="FO13" s="44"/>
      <c r="FP13" s="44">
        <v>93.84</v>
      </c>
      <c r="FQ13" s="44"/>
      <c r="FR13" s="44"/>
      <c r="FS13" s="44"/>
      <c r="FT13" s="44"/>
      <c r="FU13" s="44">
        <f>13.98+97.9+18+12.9</f>
        <v>142.78</v>
      </c>
      <c r="FV13" s="44">
        <f>15+(42+20.11)</f>
        <v>77.11</v>
      </c>
      <c r="FW13" s="44"/>
      <c r="FX13" s="44">
        <v>240</v>
      </c>
      <c r="FY13" s="44">
        <f>16.75+77+39.9+25.48+15</f>
        <v>174.13</v>
      </c>
      <c r="FZ13" s="44"/>
      <c r="GA13" s="44">
        <v>217.9</v>
      </c>
      <c r="GB13" s="44"/>
      <c r="GC13" s="44">
        <f>7+18.98+2+15</f>
        <v>42.980000000000004</v>
      </c>
      <c r="GD13" s="44"/>
      <c r="GE13" s="44">
        <f>14+74.97+48+50+50+28.08+20.9</f>
        <v>285.95</v>
      </c>
      <c r="GF13" s="44"/>
      <c r="GG13" s="44"/>
      <c r="GH13" s="44">
        <f>185.53+13.5</f>
        <v>199.03</v>
      </c>
      <c r="GI13" s="44"/>
      <c r="GJ13" s="44">
        <v>128.96</v>
      </c>
      <c r="GK13" s="44"/>
      <c r="GL13" s="44"/>
      <c r="GM13" s="44">
        <v>15.9</v>
      </c>
      <c r="GN13" s="44"/>
      <c r="GO13" s="44">
        <f>34.9+61.45</f>
        <v>96.35</v>
      </c>
      <c r="GP13" s="44"/>
      <c r="GQ13" s="44">
        <v>19</v>
      </c>
      <c r="GR13" s="44">
        <f>150+22.4</f>
        <v>172.4</v>
      </c>
      <c r="GS13" s="44"/>
      <c r="GT13" s="44">
        <v>237.6</v>
      </c>
      <c r="GU13" s="44"/>
      <c r="GV13" s="44"/>
      <c r="GW13" s="44"/>
      <c r="GX13" s="44"/>
      <c r="GY13" s="44">
        <v>71.290000000000006</v>
      </c>
      <c r="GZ13" s="44"/>
      <c r="HA13" s="44"/>
      <c r="HB13" s="44"/>
      <c r="HC13" s="44"/>
      <c r="HD13" s="44">
        <f>39.9</f>
        <v>39.9</v>
      </c>
      <c r="HE13" s="44"/>
      <c r="HF13" s="44"/>
      <c r="HG13" s="44"/>
      <c r="HH13" s="44"/>
      <c r="HI13" s="44">
        <v>60</v>
      </c>
      <c r="HJ13" s="44"/>
      <c r="HK13" s="44"/>
      <c r="HL13" s="44"/>
      <c r="HM13" s="44"/>
      <c r="HN13" s="44">
        <v>76.010000000000005</v>
      </c>
      <c r="HO13" s="44"/>
      <c r="HP13" s="44"/>
      <c r="HQ13" s="44">
        <v>217.69</v>
      </c>
      <c r="HR13" s="44">
        <v>18.18</v>
      </c>
      <c r="HS13" s="44"/>
      <c r="HT13" s="44">
        <f>135.98+4</f>
        <v>139.97999999999999</v>
      </c>
      <c r="HU13" s="44"/>
      <c r="HV13" s="44">
        <v>188.88</v>
      </c>
      <c r="HW13" s="44">
        <v>73.900000000000006</v>
      </c>
      <c r="HX13" s="44">
        <f>106.3+124.39+39.99+68</f>
        <v>338.68</v>
      </c>
      <c r="HY13" s="44">
        <f>46+32.3</f>
        <v>78.3</v>
      </c>
      <c r="HZ13" s="44"/>
      <c r="IA13" s="44"/>
      <c r="IB13" s="44">
        <v>119.29</v>
      </c>
      <c r="IC13" s="44"/>
      <c r="ID13" s="44"/>
      <c r="IE13" s="44">
        <f>103.49+48.99+82</f>
        <v>234.48</v>
      </c>
      <c r="IF13" s="44">
        <f>84.5</f>
        <v>84.5</v>
      </c>
      <c r="IG13" s="44"/>
      <c r="IH13" s="44"/>
      <c r="II13" s="44"/>
      <c r="IJ13" s="44"/>
      <c r="IK13" s="44">
        <v>19</v>
      </c>
      <c r="IL13" s="44">
        <v>10.9</v>
      </c>
      <c r="IM13" s="44">
        <f>68+40.99+55.49+44.99+50.19+46.89</f>
        <v>306.55</v>
      </c>
      <c r="IN13" s="44"/>
      <c r="IO13" s="44"/>
      <c r="IP13" s="44"/>
      <c r="IQ13" s="44">
        <v>19</v>
      </c>
      <c r="IR13" s="44">
        <f>59.49+84.48</f>
        <v>143.97</v>
      </c>
      <c r="IS13" s="44"/>
      <c r="IT13" s="44"/>
      <c r="IU13" s="44"/>
      <c r="IV13" s="44"/>
      <c r="IW13" s="44">
        <f>154.34+233.41+12+62+49.44+77+91.75+39.19</f>
        <v>719.13000000000011</v>
      </c>
      <c r="IX13" s="44"/>
      <c r="IY13" s="44"/>
      <c r="IZ13" s="44"/>
      <c r="JA13" s="44"/>
      <c r="JB13" s="44">
        <f>109.89+74.99+250+26+48.99</f>
        <v>509.87</v>
      </c>
      <c r="JC13" s="44"/>
      <c r="JD13" s="44"/>
      <c r="JE13" s="44">
        <f>63.89+(168.13-80)+189.48</f>
        <v>341.5</v>
      </c>
      <c r="JF13" s="44">
        <f>145.64+39.9+8+51.49</f>
        <v>245.03</v>
      </c>
      <c r="JG13" s="44">
        <f>33.99+25.88+155.34+32.99+124.49</f>
        <v>372.69</v>
      </c>
      <c r="JH13" s="44">
        <f>114.12+20+83.01</f>
        <v>217.13</v>
      </c>
      <c r="JI13" s="44">
        <v>25.8</v>
      </c>
      <c r="JJ13" s="44"/>
      <c r="JK13" s="44">
        <f>94.99+74.02+44.98</f>
        <v>213.98999999999998</v>
      </c>
      <c r="JL13" s="44">
        <f>54.97+39.9+58.9+12+(16.5+13.9+20+12)</f>
        <v>228.17000000000002</v>
      </c>
      <c r="JM13" s="44">
        <f>200+28.98+84.9</f>
        <v>313.88</v>
      </c>
      <c r="JN13" s="44"/>
      <c r="JO13" s="44">
        <v>55.99</v>
      </c>
      <c r="JP13" s="44"/>
      <c r="JQ13" s="44">
        <f>39.9+100+23.99+39.19+(84.9+47.99)+142</f>
        <v>477.97</v>
      </c>
      <c r="JR13" s="44"/>
      <c r="JS13" s="44">
        <v>73</v>
      </c>
      <c r="JT13" s="44">
        <f>134.7-46-48.5</f>
        <v>40.199999999999989</v>
      </c>
      <c r="JU13" s="44">
        <f>98.5-20+69.93</f>
        <v>148.43</v>
      </c>
      <c r="JV13" s="44">
        <f>39.9+147.89+13+74.79+152.49+79+38.7+13</f>
        <v>558.77</v>
      </c>
      <c r="JW13" s="44">
        <v>73.3</v>
      </c>
      <c r="JX13" s="44"/>
      <c r="JY13" s="44"/>
      <c r="JZ13" s="44"/>
      <c r="KA13" s="44">
        <f>309.12+299.39+13</f>
        <v>621.51</v>
      </c>
      <c r="KB13" s="44"/>
      <c r="KC13" s="44"/>
      <c r="KD13" s="44"/>
      <c r="KE13" s="44">
        <f>38.76+20+13</f>
        <v>71.759999999999991</v>
      </c>
      <c r="KF13" s="44">
        <f>147.48+53.95+147.48-50-6+122.43+(13+6.98+361.26)+46.37</f>
        <v>842.94999999999993</v>
      </c>
      <c r="KG13" s="44">
        <v>170</v>
      </c>
      <c r="KH13" s="44"/>
      <c r="KI13" s="44"/>
      <c r="KJ13" s="44"/>
      <c r="KK13" s="44">
        <f>356.39+57.09+26+35.4+125+(12+13+13)+18+28.38+75.99-19</f>
        <v>741.25</v>
      </c>
      <c r="KL13" s="44">
        <v>31.5</v>
      </c>
      <c r="KM13" s="44">
        <v>99.66</v>
      </c>
      <c r="KN13" s="44"/>
      <c r="KO13" s="44">
        <f>15.5+6+343.86+48.4+17+37</f>
        <v>467.76</v>
      </c>
      <c r="KP13" s="44">
        <f>90+20+25.8+(192.62+85.63-47.47-100)+104.6+13+27.8+71.9</f>
        <v>483.88000000000011</v>
      </c>
      <c r="KQ13" s="44">
        <v>13</v>
      </c>
      <c r="KR13" s="44">
        <f>14+21.25+36.95</f>
        <v>72.2</v>
      </c>
      <c r="KS13" s="44">
        <v>19.8</v>
      </c>
      <c r="KT13" s="44"/>
      <c r="KU13" s="44">
        <f>14+25.8+51+28.8+100+20+10+6+332.31+155+14</f>
        <v>756.91</v>
      </c>
      <c r="KV13" s="44">
        <f>25.68+114+66.99</f>
        <v>206.67000000000002</v>
      </c>
      <c r="KW13" s="44">
        <v>69.900000000000006</v>
      </c>
      <c r="KX13" s="44">
        <f>18+26</f>
        <v>44</v>
      </c>
      <c r="KY13" s="44">
        <f>11.9+11.35</f>
        <v>23.25</v>
      </c>
      <c r="KZ13" s="44"/>
      <c r="LA13" s="44">
        <f>27.88+15.8+114</f>
        <v>157.68</v>
      </c>
      <c r="LB13" s="44">
        <f>146.66</f>
        <v>146.66</v>
      </c>
      <c r="LC13" s="44"/>
      <c r="LD13" s="44"/>
      <c r="LE13" s="44"/>
      <c r="LF13" s="44"/>
      <c r="LG13" s="44"/>
      <c r="LH13" s="44">
        <f>15+132</f>
        <v>147</v>
      </c>
      <c r="LI13" s="44">
        <f>14+23.54+11.9+34</f>
        <v>83.44</v>
      </c>
      <c r="LJ13" s="44">
        <v>16.89</v>
      </c>
      <c r="LK13" s="44">
        <v>52.98</v>
      </c>
      <c r="LL13" s="44">
        <f>19.99+14.95+29.85</f>
        <v>64.789999999999992</v>
      </c>
      <c r="LM13" s="44"/>
      <c r="LN13" s="44">
        <f>47.98+16.4+101.53+16.07</f>
        <v>181.98</v>
      </c>
      <c r="LO13" s="44">
        <f>38.7+(92.45+22.5+26+16.5+16)</f>
        <v>212.14999999999998</v>
      </c>
      <c r="LP13" s="44">
        <v>81.400000000000006</v>
      </c>
      <c r="LQ13" s="44"/>
      <c r="LR13" s="44"/>
      <c r="LS13" s="44">
        <f>126.98+53.79+14</f>
        <v>194.77</v>
      </c>
      <c r="LT13" s="44">
        <f>63.89+35.9+19.8</f>
        <v>119.58999999999999</v>
      </c>
      <c r="LU13" s="44">
        <v>40</v>
      </c>
      <c r="LV13" s="44">
        <f>4+81.26</f>
        <v>85.26</v>
      </c>
      <c r="LW13" s="44"/>
      <c r="LX13" s="44">
        <f>186+18.5</f>
        <v>204.5</v>
      </c>
      <c r="LY13" s="44">
        <f>6+118+45.7+88.32</f>
        <v>258.02</v>
      </c>
      <c r="LZ13" s="44"/>
      <c r="MA13" s="44"/>
      <c r="MB13" s="44">
        <v>248.64</v>
      </c>
      <c r="MC13" s="44">
        <v>29.12</v>
      </c>
      <c r="MD13" s="44">
        <f>219.07+56.18+68.99</f>
        <v>344.24</v>
      </c>
      <c r="ME13" s="44"/>
      <c r="MF13" s="44">
        <v>30.97</v>
      </c>
      <c r="MG13" s="44">
        <v>110</v>
      </c>
      <c r="MH13" s="44">
        <f>74.6+13.4</f>
        <v>88</v>
      </c>
      <c r="MI13" s="44"/>
      <c r="MJ13" s="44"/>
      <c r="MK13" s="44">
        <v>37.18</v>
      </c>
      <c r="ML13" s="44"/>
      <c r="MM13" s="44"/>
      <c r="MN13" s="44"/>
      <c r="MO13" s="44"/>
      <c r="MP13" s="44"/>
      <c r="MQ13" s="44"/>
      <c r="MR13" s="44"/>
      <c r="MS13" s="44">
        <f>314.14+69.9+108.89</f>
        <v>492.92999999999995</v>
      </c>
      <c r="MT13" s="44"/>
      <c r="MU13" s="44"/>
      <c r="MV13" s="44"/>
      <c r="MW13" s="44"/>
      <c r="MX13" s="44">
        <f>114.67+195.94</f>
        <v>310.61</v>
      </c>
    </row>
    <row r="14" spans="1:363" x14ac:dyDescent="0.3">
      <c r="A14" s="103"/>
      <c r="B14" s="43" t="s">
        <v>3935</v>
      </c>
      <c r="C14" s="44"/>
      <c r="D14" s="44"/>
      <c r="E14" s="44"/>
      <c r="F14" s="44">
        <v>200</v>
      </c>
      <c r="G14" s="44"/>
      <c r="H14" s="44"/>
      <c r="I14" s="44"/>
      <c r="J14" s="44"/>
      <c r="K14" s="44">
        <f>202+2125.26</f>
        <v>2327.2600000000002</v>
      </c>
      <c r="L14" s="44"/>
      <c r="M14" s="44"/>
      <c r="N14" s="44"/>
      <c r="O14" s="44"/>
      <c r="P14" s="44">
        <v>202</v>
      </c>
      <c r="Q14" s="44"/>
      <c r="R14" s="44"/>
      <c r="S14" s="44"/>
      <c r="T14" s="44"/>
      <c r="U14" s="44">
        <f>202+110</f>
        <v>312</v>
      </c>
      <c r="V14" s="44"/>
      <c r="W14" s="44"/>
      <c r="X14" s="44"/>
      <c r="Y14" s="44"/>
      <c r="Z14" s="44">
        <v>202</v>
      </c>
      <c r="AA14" s="44"/>
      <c r="AB14" s="44"/>
      <c r="AC14" s="44"/>
      <c r="AD14" s="44"/>
      <c r="AE14" s="44">
        <v>202</v>
      </c>
      <c r="AF14" s="44"/>
      <c r="AG14" s="44"/>
      <c r="AH14" s="44"/>
      <c r="AI14" s="44"/>
      <c r="AJ14" s="44">
        <v>202</v>
      </c>
      <c r="AK14" s="44"/>
      <c r="AL14" s="44">
        <v>457.02</v>
      </c>
      <c r="AM14" s="44"/>
      <c r="AN14" s="44">
        <f>1386.18+139.74</f>
        <v>1525.92</v>
      </c>
      <c r="AO14" s="44">
        <v>202</v>
      </c>
      <c r="AP14" s="44"/>
      <c r="AQ14" s="44"/>
      <c r="AR14" s="44"/>
      <c r="AS14" s="44"/>
      <c r="AT14" s="44">
        <f>202+125.74</f>
        <v>327.74</v>
      </c>
      <c r="AU14" s="44"/>
      <c r="AV14" s="44"/>
      <c r="AW14" s="44"/>
      <c r="AX14" s="44"/>
      <c r="AY14" s="44">
        <f>202+125.79</f>
        <v>327.79</v>
      </c>
      <c r="AZ14" s="44"/>
      <c r="BA14" s="44"/>
      <c r="BB14" s="44"/>
      <c r="BC14" s="44"/>
      <c r="BD14" s="44">
        <v>202</v>
      </c>
      <c r="BE14" s="44"/>
      <c r="BF14" s="44"/>
      <c r="BG14" s="44"/>
      <c r="BH14" s="44"/>
      <c r="BI14" s="44">
        <v>202</v>
      </c>
      <c r="BJ14" s="44">
        <f>160+220+115.52</f>
        <v>495.52</v>
      </c>
      <c r="BK14" s="44"/>
      <c r="BL14" s="44">
        <v>190</v>
      </c>
      <c r="BM14" s="44">
        <f>244.28+2267.74</f>
        <v>2512.02</v>
      </c>
      <c r="BN14" s="44">
        <v>202</v>
      </c>
      <c r="BO14" s="44">
        <v>76.239999999999995</v>
      </c>
      <c r="BP14" s="44"/>
      <c r="BQ14" s="44"/>
      <c r="BR14" s="44"/>
      <c r="BS14" s="44">
        <v>202</v>
      </c>
      <c r="BT14" s="44">
        <f>76.24+45.5+98.87-75</f>
        <v>145.61000000000001</v>
      </c>
      <c r="BU14" s="44"/>
      <c r="BV14" s="44"/>
      <c r="BW14" s="44"/>
      <c r="BX14" s="44">
        <v>202</v>
      </c>
      <c r="BY14" s="44">
        <f>(420.13+115.2+30-600)+76.24+71.32</f>
        <v>112.89000000000003</v>
      </c>
      <c r="BZ14" s="44">
        <v>100</v>
      </c>
      <c r="CA14" s="44"/>
      <c r="CB14" s="44"/>
      <c r="CC14" s="44">
        <v>202</v>
      </c>
      <c r="CD14" s="44">
        <f>80.21+71.31</f>
        <v>151.51999999999998</v>
      </c>
      <c r="CE14" s="44"/>
      <c r="CF14" s="44"/>
      <c r="CG14" s="44"/>
      <c r="CH14" s="44"/>
      <c r="CI14" s="44">
        <f>49.28+80.19+71.31+47.27+45.5</f>
        <v>293.55</v>
      </c>
      <c r="CJ14" s="44"/>
      <c r="CK14" s="44"/>
      <c r="CL14" s="44"/>
      <c r="CM14" s="44"/>
      <c r="CN14" s="44">
        <f>80.19+71.2</f>
        <v>151.38999999999999</v>
      </c>
      <c r="CO14" s="44"/>
      <c r="CP14" s="44"/>
      <c r="CQ14" s="44"/>
      <c r="CR14" s="44"/>
      <c r="CS14" s="44">
        <f>71.2+66</f>
        <v>137.19999999999999</v>
      </c>
      <c r="CT14" s="44"/>
      <c r="CU14" s="44"/>
      <c r="CV14" s="44"/>
      <c r="CW14" s="44"/>
      <c r="CX14" s="44">
        <f>71.2+66</f>
        <v>137.19999999999999</v>
      </c>
      <c r="CY14" s="44"/>
      <c r="CZ14" s="44"/>
      <c r="DA14" s="44"/>
      <c r="DB14" s="44"/>
      <c r="DC14" s="44">
        <f>66+275+273.98-600</f>
        <v>14.980000000000018</v>
      </c>
      <c r="DD14" s="44"/>
      <c r="DE14" s="44"/>
      <c r="DF14" s="44"/>
      <c r="DG14" s="44"/>
      <c r="DH14" s="44">
        <f>66+(309.8/2-160)+58.65</f>
        <v>119.55000000000001</v>
      </c>
      <c r="DI14" s="44"/>
      <c r="DJ14" s="44"/>
      <c r="DK14" s="44"/>
      <c r="DL14" s="44"/>
      <c r="DM14" s="44">
        <f>309.8/2+(58.64*5-1.85)+100+147.23</f>
        <v>693.48</v>
      </c>
      <c r="DN14" s="44"/>
      <c r="DO14" s="44"/>
      <c r="DP14" s="44"/>
      <c r="DQ14" s="44"/>
      <c r="DR14" s="44"/>
      <c r="DS14" s="44"/>
      <c r="DT14" s="44"/>
      <c r="DU14" s="44"/>
      <c r="DV14" s="44"/>
      <c r="DW14" s="44">
        <f>(146.32-145)</f>
        <v>1.3199999999999932</v>
      </c>
      <c r="DX14" s="44"/>
      <c r="DY14" s="44"/>
      <c r="DZ14" s="44"/>
      <c r="EA14" s="44"/>
      <c r="EB14" s="45">
        <f>146.31+65</f>
        <v>211.31</v>
      </c>
      <c r="EC14" s="44"/>
      <c r="ED14" s="44"/>
      <c r="EE14" s="44"/>
      <c r="EF14" s="44"/>
      <c r="EG14" s="44">
        <f>64.99+500</f>
        <v>564.99</v>
      </c>
      <c r="EH14" s="46"/>
      <c r="EI14" s="44"/>
      <c r="EJ14" s="44"/>
      <c r="EK14" s="44"/>
      <c r="EL14" s="44">
        <v>500</v>
      </c>
      <c r="EM14" s="44"/>
      <c r="EN14" s="44"/>
      <c r="EO14" s="44"/>
      <c r="EP14" s="44"/>
      <c r="EQ14" s="44">
        <f>500+24</f>
        <v>524</v>
      </c>
      <c r="ER14" s="44"/>
      <c r="ES14" s="44"/>
      <c r="ET14" s="44"/>
      <c r="EU14" s="44"/>
      <c r="EV14" s="44">
        <v>500</v>
      </c>
      <c r="EW14" s="44"/>
      <c r="EX14" s="44"/>
      <c r="EY14" s="44"/>
      <c r="EZ14" s="44"/>
      <c r="FA14" s="44">
        <f>500+24</f>
        <v>524</v>
      </c>
      <c r="FB14" s="44"/>
      <c r="FC14" s="44">
        <v>400</v>
      </c>
      <c r="FD14" s="44"/>
      <c r="FE14" s="44"/>
      <c r="FF14" s="44">
        <f>500+74.97+82.36+(56.67+56.66*2-0.22)+24</f>
        <v>851.1</v>
      </c>
      <c r="FG14" s="44"/>
      <c r="FH14" s="44"/>
      <c r="FI14" s="44"/>
      <c r="FJ14" s="44"/>
      <c r="FK14" s="44">
        <f>500+24</f>
        <v>524</v>
      </c>
      <c r="FL14" s="44"/>
      <c r="FM14" s="44"/>
      <c r="FN14" s="44"/>
      <c r="FO14" s="44"/>
      <c r="FP14" s="44">
        <f>500+24</f>
        <v>524</v>
      </c>
      <c r="FQ14" s="44"/>
      <c r="FR14" s="44"/>
      <c r="FS14" s="44">
        <f>750+400</f>
        <v>1150</v>
      </c>
      <c r="FT14" s="44"/>
      <c r="FU14" s="44">
        <f>500+24</f>
        <v>524</v>
      </c>
      <c r="FV14" s="44"/>
      <c r="FW14" s="44"/>
      <c r="FX14" s="44"/>
      <c r="FY14" s="44"/>
      <c r="FZ14" s="44">
        <f>500+24</f>
        <v>524</v>
      </c>
      <c r="GA14" s="44"/>
      <c r="GB14" s="44"/>
      <c r="GC14" s="44"/>
      <c r="GD14" s="44"/>
      <c r="GE14" s="44">
        <v>24</v>
      </c>
      <c r="GF14" s="44"/>
      <c r="GG14" s="44">
        <v>600</v>
      </c>
      <c r="GH14" s="44"/>
      <c r="GI14" s="44"/>
      <c r="GJ14" s="44">
        <v>24</v>
      </c>
      <c r="GK14" s="44">
        <v>300</v>
      </c>
      <c r="GL14" s="44">
        <v>489.26</v>
      </c>
      <c r="GM14" s="44"/>
      <c r="GN14" s="44"/>
      <c r="GO14" s="44">
        <v>28</v>
      </c>
      <c r="GP14" s="44"/>
      <c r="GQ14" s="44"/>
      <c r="GR14" s="44"/>
      <c r="GS14" s="44"/>
      <c r="GT14" s="44">
        <f>28+147</f>
        <v>175</v>
      </c>
      <c r="GU14" s="44"/>
      <c r="GV14" s="44"/>
      <c r="GW14" s="44"/>
      <c r="GX14" s="44"/>
      <c r="GY14" s="44">
        <f>28+131.5</f>
        <v>159.5</v>
      </c>
      <c r="GZ14" s="44">
        <f>4663.26+500</f>
        <v>5163.26</v>
      </c>
      <c r="HA14" s="44">
        <f>2000+10291.26*2+2718.61+1500</f>
        <v>26801.13</v>
      </c>
      <c r="HB14" s="44">
        <f>500+190+431.06+155.19+3324.8+(750*4+11+4000)+50+1000+300+2000+330.6+216+300</f>
        <v>15808.65</v>
      </c>
      <c r="HC14" s="44">
        <f>79.4+98.95+660.5+1000+140+1300+324.05+35.5+17.7+((1830.03+861.45+928.81+305.29)+(37.54*5+39.42+41.29+44.74+45.05)+(273.43*6+289.46+305.49+334.88+337.55))+1000+(10.5+5.75)+((1974.5+1903.07+770.69+4843.68))+500+808.29+101.87+25.17</f>
        <v>22791.359999999997</v>
      </c>
      <c r="HD14" s="44"/>
      <c r="HE14" s="44"/>
      <c r="HF14" s="44"/>
      <c r="HG14" s="44">
        <f>(18.5+9.7+35.7+68.8)+288.3+1500+500+150</f>
        <v>2571</v>
      </c>
      <c r="HH14" s="44"/>
      <c r="HI14" s="44"/>
      <c r="HJ14" s="44">
        <f>600+7+1000+250+100</f>
        <v>1957</v>
      </c>
      <c r="HK14" s="44">
        <f>62+940+1000+500+135</f>
        <v>2637</v>
      </c>
      <c r="HL14" s="44">
        <f>255+138+1000</f>
        <v>1393</v>
      </c>
      <c r="HM14" s="44"/>
      <c r="HN14" s="44">
        <f>36+180+100.18+386.94+176.55+119.94+248.27</f>
        <v>1247.8800000000001</v>
      </c>
      <c r="HO14" s="44"/>
      <c r="HP14" s="44">
        <f>325+1500+3000</f>
        <v>4825</v>
      </c>
      <c r="HQ14" s="44"/>
      <c r="HR14" s="44">
        <f>982.69+141.5+(25+34+58.5)+232+800</f>
        <v>2273.69</v>
      </c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>
        <f>600+65+74.5+50+187.06+2000+1914.1+140+295+1500+2000+75+100+210+500+37.8+380+1432+184.1+299+2500+315+2000+480+51.9+870</f>
        <v>18260.46</v>
      </c>
      <c r="IE14" s="44"/>
      <c r="IF14" s="44"/>
      <c r="IG14" s="44">
        <f>149.3+31+2000+((382.01+255.65+389.78+296.25+344.16+322.71+293.5+391.86+326.79+281.16+387.35+281.16+385.31+389.81+273.68+198.43+346.88+290.85+310.06+324.61))+179.87+340+3000+165</f>
        <v>12337.180000000002</v>
      </c>
      <c r="IH14" s="44"/>
      <c r="II14" s="44"/>
      <c r="IJ14" s="44"/>
      <c r="IK14" s="44"/>
      <c r="IL14" s="44"/>
      <c r="IM14" s="44">
        <f>36+39.9+155.61+36.48</f>
        <v>267.99</v>
      </c>
      <c r="IN14" s="44"/>
      <c r="IO14" s="44">
        <f>2000+89.5</f>
        <v>2089.5</v>
      </c>
      <c r="IP14" s="44"/>
      <c r="IQ14" s="44"/>
      <c r="IR14" s="44">
        <f>155.61+36+39.9+100</f>
        <v>331.51</v>
      </c>
      <c r="IS14" s="44">
        <f>652.31+450+2000</f>
        <v>3102.31</v>
      </c>
      <c r="IT14" s="44"/>
      <c r="IU14" s="44">
        <f>310+2000+322.5</f>
        <v>2632.5</v>
      </c>
      <c r="IV14" s="44">
        <f>64+367.5+2000+675</f>
        <v>3106.5</v>
      </c>
      <c r="IW14" s="44">
        <f>36+39.9+155.61</f>
        <v>231.51000000000002</v>
      </c>
      <c r="IX14" s="44">
        <f>450+2000+58.03+795.4+199+1230+347.5+2000</f>
        <v>7079.93</v>
      </c>
      <c r="IY14" s="44">
        <v>2000</v>
      </c>
      <c r="IZ14" s="44">
        <f>2000+20</f>
        <v>2020</v>
      </c>
      <c r="JA14" s="44">
        <v>2000</v>
      </c>
      <c r="JB14" s="44">
        <f>36+39.9+(155.61+155.61-1.12)+194.45+42.9+50.49+(44.62+44.58*11-20.62)+156.28+89.6+167.5</f>
        <v>1601.6</v>
      </c>
      <c r="JC14" s="44">
        <f>880.74+58.03+409.07+325+450+2000+44</f>
        <v>4166.84</v>
      </c>
      <c r="JD14" s="44"/>
      <c r="JE14" s="44"/>
      <c r="JF14" s="44"/>
      <c r="JG14" s="44">
        <f>36+39.9+1033.35+204.35</f>
        <v>1313.6</v>
      </c>
      <c r="JH14" s="44"/>
      <c r="JI14" s="44"/>
      <c r="JJ14" s="44"/>
      <c r="JK14" s="44">
        <f>65.6</f>
        <v>65.599999999999994</v>
      </c>
      <c r="JL14" s="44">
        <f>36+39.9+1033.33+275+63.8</f>
        <v>1448.03</v>
      </c>
      <c r="JM14" s="44">
        <f>450+2000+426.99+162.5+2000</f>
        <v>5039.49</v>
      </c>
      <c r="JN14" s="44">
        <f>837.88+2000+189.1</f>
        <v>3026.98</v>
      </c>
      <c r="JO14" s="44">
        <f>105+2000+126.5+58.03</f>
        <v>2289.5300000000002</v>
      </c>
      <c r="JP14" s="44">
        <f>185+160.86+199+2000</f>
        <v>2544.86</v>
      </c>
      <c r="JQ14" s="44">
        <f>1033.33+36+39.9+482.09</f>
        <v>1591.32</v>
      </c>
      <c r="JR14" s="44">
        <f>58.03+450+332.51+255+2000</f>
        <v>3095.54</v>
      </c>
      <c r="JS14" s="44">
        <v>2000</v>
      </c>
      <c r="JT14" s="44">
        <f>841+269.6+591.2+2000+29.05+1704.66</f>
        <v>5435.51</v>
      </c>
      <c r="JU14" s="44"/>
      <c r="JV14" s="44"/>
      <c r="JW14" s="44"/>
      <c r="JX14" s="44">
        <v>1000</v>
      </c>
      <c r="JY14" s="44">
        <v>1000</v>
      </c>
      <c r="JZ14" s="44">
        <v>500</v>
      </c>
      <c r="KA14" s="44"/>
      <c r="KB14" s="44">
        <f>322.42+500</f>
        <v>822.42000000000007</v>
      </c>
      <c r="KC14" s="44">
        <v>500</v>
      </c>
      <c r="KD14" s="44">
        <v>1000</v>
      </c>
      <c r="KE14" s="44">
        <v>1000</v>
      </c>
      <c r="KF14" s="44"/>
      <c r="KG14" s="44">
        <f>183.47+450+353.21+1000</f>
        <v>1986.68</v>
      </c>
      <c r="KH14" s="44">
        <v>1000</v>
      </c>
      <c r="KI14" s="44">
        <v>1000</v>
      </c>
      <c r="KJ14" s="44">
        <v>1000</v>
      </c>
      <c r="KK14" s="44">
        <f>36+39.9+(61.99+54+61+88.75+88.75)+318.16+50+141.33+12</f>
        <v>951.88</v>
      </c>
      <c r="KL14" s="44">
        <f>450+446.53+134.73+1000+46</f>
        <v>2077.2600000000002</v>
      </c>
      <c r="KM14" s="44"/>
      <c r="KN14" s="44"/>
      <c r="KO14" s="44"/>
      <c r="KP14" s="44"/>
      <c r="KQ14" s="44"/>
      <c r="KR14" s="44">
        <f>454.2+139.9+600</f>
        <v>1194.0999999999999</v>
      </c>
      <c r="KS14" s="44">
        <f>405.19</f>
        <v>405.19</v>
      </c>
      <c r="KT14" s="44"/>
      <c r="KU14" s="44">
        <f>36+39.9+14.9</f>
        <v>90.800000000000011</v>
      </c>
      <c r="KV14" s="44">
        <f>64.88+450</f>
        <v>514.88</v>
      </c>
      <c r="KW14" s="44"/>
      <c r="KX14" s="44"/>
      <c r="KY14" s="44"/>
      <c r="KZ14" s="44">
        <f>36+39.9+14.9+10.45</f>
        <v>101.25000000000001</v>
      </c>
      <c r="LA14" s="44">
        <f>64.88+450+513.84+3660</f>
        <v>4688.72</v>
      </c>
      <c r="LB14" s="44"/>
      <c r="LC14" s="44">
        <v>301.26</v>
      </c>
      <c r="LD14" s="44"/>
      <c r="LE14" s="44">
        <f>36+39.9+19.9</f>
        <v>95.800000000000011</v>
      </c>
      <c r="LF14" s="44">
        <f>64.88+882.56+529.71</f>
        <v>1477.15</v>
      </c>
      <c r="LG14" s="44"/>
      <c r="LH14" s="44"/>
      <c r="LI14" s="44">
        <v>216.31</v>
      </c>
      <c r="LJ14" s="44">
        <f>36+39.9+19.9+(316.25-315)</f>
        <v>97.050000000000011</v>
      </c>
      <c r="LK14" s="44">
        <f>472.32</f>
        <v>472.32</v>
      </c>
      <c r="LL14" s="44"/>
      <c r="LM14" s="44"/>
      <c r="LN14" s="44"/>
      <c r="LO14" s="44">
        <f>36+39.9+19.9+(316.25-315)+241.25</f>
        <v>338.3</v>
      </c>
      <c r="LP14" s="44">
        <f>64.88+204.95+360.15</f>
        <v>629.98</v>
      </c>
      <c r="LQ14" s="44"/>
      <c r="LR14" s="44">
        <v>87.39</v>
      </c>
      <c r="LS14" s="44"/>
      <c r="LT14" s="44">
        <f>36+19.9+(50+69.44+66.34)</f>
        <v>241.68</v>
      </c>
      <c r="LU14" s="44">
        <f>64.88+894.41+286.41+12668.63</f>
        <v>13914.33</v>
      </c>
      <c r="LV14" s="44">
        <f>99.9+859.82</f>
        <v>959.72</v>
      </c>
      <c r="LW14" s="44">
        <f>351.11-352</f>
        <v>-0.88999999999998636</v>
      </c>
      <c r="LX14" s="44"/>
      <c r="LY14" s="44">
        <f>36+19.9+(50+69.44+66.33)</f>
        <v>241.67</v>
      </c>
      <c r="LZ14" s="44"/>
      <c r="MA14" s="44"/>
      <c r="MB14" s="44"/>
      <c r="MC14" s="44"/>
      <c r="MD14" s="44">
        <f>36+19.9+(50+69.44+66.33)</f>
        <v>241.67</v>
      </c>
      <c r="ME14" s="44">
        <f>85.23+136.72+160+15+289.08+(943.9+678.14+201.05)</f>
        <v>2509.12</v>
      </c>
      <c r="MF14" s="44"/>
      <c r="MG14" s="44"/>
      <c r="MH14" s="44">
        <f>202.32+70+180+36</f>
        <v>488.32</v>
      </c>
      <c r="MI14" s="44">
        <f>36+130+37.9</f>
        <v>203.9</v>
      </c>
      <c r="MJ14" s="44">
        <f>85.23+342.85+943.9+678.14+201.05+(306.27+139.98)</f>
        <v>2697.42</v>
      </c>
      <c r="MK14" s="44"/>
      <c r="ML14" s="44"/>
      <c r="MM14" s="44"/>
      <c r="MN14" s="44">
        <f>36+130</f>
        <v>166</v>
      </c>
      <c r="MO14" s="44">
        <f>85.23+379.52+306.26+943.9+678.14+201.05</f>
        <v>2594.1</v>
      </c>
      <c r="MP14" s="44"/>
      <c r="MQ14" s="44"/>
      <c r="MR14" s="44"/>
      <c r="MS14" s="44">
        <f>36+130</f>
        <v>166</v>
      </c>
      <c r="MT14" s="44">
        <f>96.13+377.27+943.9</f>
        <v>1417.3</v>
      </c>
      <c r="MU14" s="44"/>
      <c r="MV14" s="44"/>
      <c r="MW14" s="44"/>
      <c r="MX14" s="44"/>
    </row>
    <row r="15" spans="1:363" x14ac:dyDescent="0.3">
      <c r="A15" s="103"/>
      <c r="B15" s="43" t="s">
        <v>3936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5"/>
      <c r="EC15" s="44"/>
      <c r="ED15" s="44"/>
      <c r="EE15" s="44"/>
      <c r="EF15" s="44"/>
      <c r="EG15" s="44"/>
      <c r="EH15" s="46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>
        <f>1200+586+2400</f>
        <v>4186</v>
      </c>
      <c r="KR15" s="44">
        <f>102.77+273.96+27</f>
        <v>403.72999999999996</v>
      </c>
      <c r="KS15" s="44">
        <f>5823+1529.1+129+20+2741.62</f>
        <v>10242.720000000001</v>
      </c>
      <c r="KT15" s="44">
        <f>109.9+45.68+181.48+23.9+28.9+406.98</f>
        <v>796.83999999999992</v>
      </c>
      <c r="KU15" s="44">
        <f>98.59+(44.74+44.73*3-2.23)+101.8+119.9+23.12+82.62+99.9+58.65+233.87+53.82+210.57+147.95+71.84+61.9+80.38+71.99*2+234.97</f>
        <v>2000.5600000000002</v>
      </c>
      <c r="KV15" s="44">
        <f>1200+586.1</f>
        <v>1786.1</v>
      </c>
      <c r="KW15" s="44">
        <f>25.02+51.5</f>
        <v>76.52</v>
      </c>
      <c r="KX15" s="44"/>
      <c r="KY15" s="44">
        <f>150+20+39.42</f>
        <v>209.42000000000002</v>
      </c>
      <c r="KZ15" s="44">
        <f>171.63+25.02</f>
        <v>196.65</v>
      </c>
      <c r="LA15" s="44">
        <f>1200+679.39+99.9+154.28+129.51</f>
        <v>2263.08</v>
      </c>
      <c r="LB15" s="44"/>
      <c r="LC15" s="44"/>
      <c r="LD15" s="44">
        <v>99.9</v>
      </c>
      <c r="LE15" s="44">
        <v>1143.27</v>
      </c>
      <c r="LF15" s="44">
        <f>1200+679.39+154.28+143.61+68.59</f>
        <v>2245.87</v>
      </c>
      <c r="LG15" s="44"/>
      <c r="LH15" s="44"/>
      <c r="LI15" s="44">
        <v>104.91</v>
      </c>
      <c r="LJ15" s="44">
        <v>908.3</v>
      </c>
      <c r="LK15" s="44">
        <f>1200+679.37+154.28+99.9+177</f>
        <v>2310.5499999999997</v>
      </c>
      <c r="LL15" s="44"/>
      <c r="LM15" s="44">
        <v>70</v>
      </c>
      <c r="LN15" s="44"/>
      <c r="LO15" s="44">
        <f>908.3+37.51</f>
        <v>945.81</v>
      </c>
      <c r="LP15" s="44">
        <f>1200+679.38+154.28+99.9+68.59+127.07</f>
        <v>2329.2200000000003</v>
      </c>
      <c r="LQ15" s="44"/>
      <c r="LR15" s="44"/>
      <c r="LS15" s="44">
        <f>68.33+99.9</f>
        <v>168.23000000000002</v>
      </c>
      <c r="LT15" s="44">
        <v>945.79</v>
      </c>
      <c r="LU15" s="44">
        <f>1200+679.38+154.28+128.25+68.33+68.13+(228.41+232.13)</f>
        <v>2758.91</v>
      </c>
      <c r="LV15" s="44"/>
      <c r="LW15" s="44"/>
      <c r="LX15" s="44">
        <v>99.9</v>
      </c>
      <c r="LY15" s="44">
        <f>945.79+(94.19+92.89+62.43+67.25+24.4+27.35)</f>
        <v>1314.3</v>
      </c>
      <c r="LZ15" s="44">
        <f>1200+679.38+154.28+127.93+68.13</f>
        <v>2229.7200000000003</v>
      </c>
      <c r="MA15" s="44"/>
      <c r="MB15" s="44"/>
      <c r="MC15" s="44">
        <v>99.9</v>
      </c>
      <c r="MD15" s="44">
        <f>945.79+40.4+420+180+(80.29*2-2)+(69.44*2-1.73)+(233.81-0.39)+(37.49*2-0.94)+(10.45*3-0.52)+(50-0.42)+(53.75-0.45)</f>
        <v>2323.09</v>
      </c>
      <c r="ME15" s="44"/>
      <c r="MF15" s="44">
        <f>117+92+260.4+15.77+69.89</f>
        <v>555.05999999999995</v>
      </c>
      <c r="MG15" s="44"/>
      <c r="MH15" s="44">
        <v>99.9</v>
      </c>
      <c r="MI15" s="44">
        <f>21.9+1224.14+(66.99+66.98-0.56)+14.9+43.7</f>
        <v>1438.0500000000004</v>
      </c>
      <c r="MJ15" s="44">
        <f>1200+679.38+154.28+128.59</f>
        <v>2162.25</v>
      </c>
      <c r="MK15" s="44"/>
      <c r="ML15" s="44">
        <v>146.82</v>
      </c>
      <c r="MM15" s="44">
        <v>99.9</v>
      </c>
      <c r="MN15" s="44">
        <f>21.9+14.9+990.33</f>
        <v>1027.1300000000001</v>
      </c>
      <c r="MO15" s="44">
        <f>1200+679.38+154.28+66.13+163.29</f>
        <v>2263.08</v>
      </c>
      <c r="MP15" s="44"/>
      <c r="MQ15" s="44"/>
      <c r="MR15" s="44">
        <v>99.9</v>
      </c>
      <c r="MS15" s="44">
        <f>21.9+14.9+30.93+779.82+(23.85+97.6)</f>
        <v>969</v>
      </c>
      <c r="MT15" s="44">
        <f>1200+679.38+154.28+66.97+145.24</f>
        <v>2245.87</v>
      </c>
      <c r="MU15" s="44"/>
      <c r="MV15" s="44"/>
      <c r="MW15" s="44">
        <v>99.9</v>
      </c>
      <c r="MX15" s="44">
        <f>21.9+14.9+729.64</f>
        <v>766.43999999999994</v>
      </c>
    </row>
    <row r="16" spans="1:363" x14ac:dyDescent="0.3">
      <c r="A16" s="103"/>
      <c r="B16" s="43" t="s">
        <v>3937</v>
      </c>
      <c r="C16" s="44">
        <v>24</v>
      </c>
      <c r="D16" s="44">
        <f>4.55</f>
        <v>4.55</v>
      </c>
      <c r="E16" s="44"/>
      <c r="F16" s="44"/>
      <c r="G16" s="44"/>
      <c r="H16" s="44">
        <f>5+4.55</f>
        <v>9.5500000000000007</v>
      </c>
      <c r="I16" s="44"/>
      <c r="J16" s="44">
        <v>1</v>
      </c>
      <c r="K16" s="44"/>
      <c r="L16" s="44"/>
      <c r="M16" s="44">
        <f>4.55+0.35</f>
        <v>4.8999999999999995</v>
      </c>
      <c r="N16" s="44">
        <f>47+7</f>
        <v>54</v>
      </c>
      <c r="O16" s="44"/>
      <c r="P16" s="44">
        <v>15</v>
      </c>
      <c r="Q16" s="44"/>
      <c r="R16" s="44">
        <f>5+4.55</f>
        <v>9.5500000000000007</v>
      </c>
      <c r="S16" s="44"/>
      <c r="T16" s="44"/>
      <c r="U16" s="44">
        <f>0.9*3+15</f>
        <v>17.7</v>
      </c>
      <c r="V16" s="44"/>
      <c r="W16" s="44">
        <f>45+(2.42+0.23+0.07)</f>
        <v>47.72</v>
      </c>
      <c r="X16" s="44">
        <f>4.55+16</f>
        <v>20.55</v>
      </c>
      <c r="Y16" s="44"/>
      <c r="Z16" s="44"/>
      <c r="AA16" s="44"/>
      <c r="AB16" s="44">
        <f>1.09+0.09+12</f>
        <v>13.18</v>
      </c>
      <c r="AC16" s="44">
        <v>20</v>
      </c>
      <c r="AD16" s="44"/>
      <c r="AE16" s="44">
        <v>1.25</v>
      </c>
      <c r="AF16" s="44"/>
      <c r="AG16" s="44"/>
      <c r="AH16" s="44"/>
      <c r="AI16" s="44">
        <f>20+5+20+1.5</f>
        <v>46.5</v>
      </c>
      <c r="AJ16" s="44">
        <f>1+10</f>
        <v>11</v>
      </c>
      <c r="AK16" s="44"/>
      <c r="AL16" s="44">
        <v>0.57999999999999996</v>
      </c>
      <c r="AM16" s="44"/>
      <c r="AN16" s="44"/>
      <c r="AO16" s="44"/>
      <c r="AP16" s="44"/>
      <c r="AQ16" s="44">
        <v>0.05</v>
      </c>
      <c r="AR16" s="44"/>
      <c r="AS16" s="44"/>
      <c r="AT16" s="44"/>
      <c r="AU16" s="44"/>
      <c r="AV16" s="44"/>
      <c r="AW16" s="44"/>
      <c r="AX16" s="44">
        <f>0.9</f>
        <v>0.9</v>
      </c>
      <c r="AY16" s="44"/>
      <c r="AZ16" s="44"/>
      <c r="BA16" s="44">
        <f>0.57+0.03</f>
        <v>0.6</v>
      </c>
      <c r="BB16" s="44"/>
      <c r="BC16" s="44"/>
      <c r="BD16" s="44"/>
      <c r="BE16" s="44"/>
      <c r="BF16" s="44">
        <v>1.04</v>
      </c>
      <c r="BG16" s="44"/>
      <c r="BH16" s="44"/>
      <c r="BI16" s="44"/>
      <c r="BJ16" s="44"/>
      <c r="BK16" s="44">
        <v>7</v>
      </c>
      <c r="BL16" s="44"/>
      <c r="BM16" s="44"/>
      <c r="BN16" s="44"/>
      <c r="BO16" s="44">
        <f>12+39</f>
        <v>51</v>
      </c>
      <c r="BP16" s="44"/>
      <c r="BQ16" s="44"/>
      <c r="BR16" s="44"/>
      <c r="BS16" s="44">
        <v>0.99</v>
      </c>
      <c r="BT16" s="44">
        <v>27.9</v>
      </c>
      <c r="BU16" s="44"/>
      <c r="BV16" s="44"/>
      <c r="BW16" s="44"/>
      <c r="BX16" s="44"/>
      <c r="BY16" s="44">
        <f>27.9+24.74</f>
        <v>52.64</v>
      </c>
      <c r="BZ16" s="44"/>
      <c r="CA16" s="44"/>
      <c r="CB16" s="44"/>
      <c r="CC16" s="44"/>
      <c r="CD16" s="44">
        <v>27.9</v>
      </c>
      <c r="CE16" s="44">
        <v>10</v>
      </c>
      <c r="CF16" s="44">
        <v>0.5</v>
      </c>
      <c r="CG16" s="44"/>
      <c r="CH16" s="44"/>
      <c r="CI16" s="44">
        <v>27.9</v>
      </c>
      <c r="CJ16" s="44">
        <v>0.02</v>
      </c>
      <c r="CK16" s="44"/>
      <c r="CL16" s="44"/>
      <c r="CM16" s="44"/>
      <c r="CN16" s="44">
        <v>27.9</v>
      </c>
      <c r="CO16" s="44"/>
      <c r="CP16" s="44"/>
      <c r="CQ16" s="44"/>
      <c r="CR16" s="44"/>
      <c r="CS16" s="44">
        <v>27.9</v>
      </c>
      <c r="CT16" s="44">
        <v>0.3</v>
      </c>
      <c r="CU16" s="44"/>
      <c r="CV16" s="44"/>
      <c r="CW16" s="44"/>
      <c r="CX16" s="44">
        <v>27.9</v>
      </c>
      <c r="CY16" s="44">
        <f>10.17+0.65</f>
        <v>10.82</v>
      </c>
      <c r="CZ16" s="44"/>
      <c r="DA16" s="44"/>
      <c r="DB16" s="44"/>
      <c r="DC16" s="44">
        <f>10.9+27.9</f>
        <v>38.799999999999997</v>
      </c>
      <c r="DD16" s="44"/>
      <c r="DE16" s="44"/>
      <c r="DF16" s="44"/>
      <c r="DG16" s="44">
        <v>8</v>
      </c>
      <c r="DH16" s="44">
        <f>27.9+13.97</f>
        <v>41.87</v>
      </c>
      <c r="DI16" s="44">
        <v>0.55000000000000004</v>
      </c>
      <c r="DJ16" s="44"/>
      <c r="DK16" s="44"/>
      <c r="DL16" s="44"/>
      <c r="DM16" s="44">
        <v>27.9</v>
      </c>
      <c r="DN16" s="44">
        <v>2.2000000000000002</v>
      </c>
      <c r="DO16" s="44"/>
      <c r="DP16" s="44"/>
      <c r="DQ16" s="44"/>
      <c r="DR16" s="44">
        <v>27.9</v>
      </c>
      <c r="DS16" s="44"/>
      <c r="DT16" s="44"/>
      <c r="DU16" s="44">
        <f>16.32</f>
        <v>16.32</v>
      </c>
      <c r="DV16" s="44"/>
      <c r="DW16" s="44">
        <f>45.7+27.9+0.1</f>
        <v>73.699999999999989</v>
      </c>
      <c r="DX16" s="44"/>
      <c r="DY16" s="44"/>
      <c r="DZ16" s="44"/>
      <c r="EA16" s="44"/>
      <c r="EB16" s="45">
        <f>27.9</f>
        <v>27.9</v>
      </c>
      <c r="EC16" s="44">
        <f>1.57+0.1</f>
        <v>1.6700000000000002</v>
      </c>
      <c r="ED16" s="44"/>
      <c r="EE16" s="44"/>
      <c r="EF16" s="44"/>
      <c r="EG16" s="44">
        <v>27.9</v>
      </c>
      <c r="EH16" s="46">
        <f>1.29+0.11+10</f>
        <v>11.4</v>
      </c>
      <c r="EI16" s="44"/>
      <c r="EJ16" s="44"/>
      <c r="EK16" s="44"/>
      <c r="EL16" s="44">
        <v>32.9</v>
      </c>
      <c r="EM16" s="44"/>
      <c r="EN16" s="44"/>
      <c r="EO16" s="44"/>
      <c r="EP16" s="44"/>
      <c r="EQ16" s="44">
        <f>1.28+32.9</f>
        <v>34.18</v>
      </c>
      <c r="ER16" s="44">
        <v>9.5299999999999994</v>
      </c>
      <c r="ES16" s="44"/>
      <c r="ET16" s="44"/>
      <c r="EU16" s="44">
        <v>13.81</v>
      </c>
      <c r="EV16" s="44">
        <v>56.9</v>
      </c>
      <c r="EW16" s="44"/>
      <c r="EX16" s="44"/>
      <c r="EY16" s="44"/>
      <c r="EZ16" s="44"/>
      <c r="FA16" s="44">
        <f>32.9</f>
        <v>32.9</v>
      </c>
      <c r="FB16" s="44"/>
      <c r="FC16" s="44">
        <v>27</v>
      </c>
      <c r="FD16" s="44"/>
      <c r="FE16" s="44"/>
      <c r="FF16" s="44">
        <f>13.9</f>
        <v>13.9</v>
      </c>
      <c r="FG16" s="44"/>
      <c r="FH16" s="44"/>
      <c r="FI16" s="44"/>
      <c r="FJ16" s="44"/>
      <c r="FK16" s="44">
        <f>(482-481.48-1.04)</f>
        <v>-0.52000000000001823</v>
      </c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>
        <f>1.55</f>
        <v>1.55</v>
      </c>
      <c r="GL16" s="44"/>
      <c r="GM16" s="44"/>
      <c r="GN16" s="44"/>
      <c r="GO16" s="44"/>
      <c r="GP16" s="44">
        <f>0.28</f>
        <v>0.28000000000000003</v>
      </c>
      <c r="GQ16" s="44"/>
      <c r="GR16" s="44"/>
      <c r="GS16" s="44"/>
      <c r="GT16" s="44">
        <v>103.24</v>
      </c>
      <c r="GU16" s="44"/>
      <c r="GV16" s="44"/>
      <c r="GW16" s="44">
        <v>313.39</v>
      </c>
      <c r="GX16" s="44">
        <v>2000</v>
      </c>
      <c r="GY16" s="44">
        <v>39.9</v>
      </c>
      <c r="GZ16" s="44">
        <v>0.01</v>
      </c>
      <c r="HA16" s="44"/>
      <c r="HB16" s="44"/>
      <c r="HC16" s="44">
        <f>25</f>
        <v>25</v>
      </c>
      <c r="HD16" s="44"/>
      <c r="HE16" s="44"/>
      <c r="HF16" s="44">
        <v>50</v>
      </c>
      <c r="HG16" s="44"/>
      <c r="HH16" s="44"/>
      <c r="HI16" s="44"/>
      <c r="HJ16" s="44"/>
      <c r="HK16" s="44"/>
      <c r="HL16" s="44">
        <v>62.3</v>
      </c>
      <c r="HM16" s="44"/>
      <c r="HN16" s="44"/>
      <c r="HO16" s="44"/>
      <c r="HP16" s="44"/>
      <c r="HQ16" s="44"/>
      <c r="HR16" s="44"/>
      <c r="HS16" s="44">
        <f>150.27</f>
        <v>150.27000000000001</v>
      </c>
      <c r="HT16" s="44"/>
      <c r="HU16" s="44"/>
      <c r="HV16" s="44">
        <f>140.61+387.6</f>
        <v>528.21</v>
      </c>
      <c r="HW16" s="44">
        <v>507.2</v>
      </c>
      <c r="HX16" s="44"/>
      <c r="HY16" s="44"/>
      <c r="HZ16" s="44"/>
      <c r="IA16" s="44"/>
      <c r="IB16" s="44">
        <f>53.97+60.8</f>
        <v>114.77</v>
      </c>
      <c r="IC16" s="44"/>
      <c r="ID16" s="44">
        <v>28.7</v>
      </c>
      <c r="IE16" s="44">
        <f>60+4.8</f>
        <v>64.8</v>
      </c>
      <c r="IF16" s="44"/>
      <c r="IG16" s="44"/>
      <c r="IH16" s="44"/>
      <c r="II16" s="44">
        <f>(0.16+0.15)</f>
        <v>0.31</v>
      </c>
      <c r="IJ16" s="44"/>
      <c r="IK16" s="44"/>
      <c r="IL16" s="44"/>
      <c r="IM16" s="44"/>
      <c r="IN16" s="44">
        <f>1.64+1.05+0.05</f>
        <v>2.7399999999999998</v>
      </c>
      <c r="IO16" s="44"/>
      <c r="IP16" s="44"/>
      <c r="IQ16" s="44">
        <f>65.6*2</f>
        <v>131.19999999999999</v>
      </c>
      <c r="IR16" s="44"/>
      <c r="IS16" s="44">
        <f>1.39+1.34+0.02</f>
        <v>2.75</v>
      </c>
      <c r="IT16" s="44"/>
      <c r="IU16" s="44"/>
      <c r="IV16" s="44"/>
      <c r="IW16" s="44">
        <v>-383.96</v>
      </c>
      <c r="IX16" s="44"/>
      <c r="IY16" s="44"/>
      <c r="IZ16" s="44"/>
      <c r="JA16" s="44"/>
      <c r="JB16" s="44">
        <f>586.89+63.92+13.33+67.45-144.7-0.01-202</f>
        <v>384.88000000000011</v>
      </c>
      <c r="JC16" s="44"/>
      <c r="JD16" s="44">
        <f>10</f>
        <v>10</v>
      </c>
      <c r="JE16" s="44"/>
      <c r="JF16" s="44"/>
      <c r="JG16" s="44"/>
      <c r="JH16" s="44">
        <f>10</f>
        <v>10</v>
      </c>
      <c r="JI16" s="44">
        <v>15</v>
      </c>
      <c r="JJ16" s="44"/>
      <c r="JK16" s="44"/>
      <c r="JL16" s="44"/>
      <c r="JM16" s="44">
        <f>1.39+0.69+0.02+50+17</f>
        <v>69.099999999999994</v>
      </c>
      <c r="JN16" s="44"/>
      <c r="JO16" s="44"/>
      <c r="JP16" s="44"/>
      <c r="JQ16" s="44"/>
      <c r="JR16" s="44"/>
      <c r="JS16" s="44">
        <f>550+293.47</f>
        <v>843.47</v>
      </c>
      <c r="JT16" s="44"/>
      <c r="JU16" s="44"/>
      <c r="JV16" s="44">
        <f>-550-79+49.2</f>
        <v>-579.79999999999995</v>
      </c>
      <c r="JW16" s="44">
        <f>(17.32-0.87-2.63-4.2-0.68-0.68-21.36-1.74)</f>
        <v>-14.839999999999998</v>
      </c>
      <c r="JX16" s="44">
        <v>15</v>
      </c>
      <c r="JY16" s="44"/>
      <c r="JZ16" s="44"/>
      <c r="KA16" s="44">
        <f>-49.2*2</f>
        <v>-98.4</v>
      </c>
      <c r="KB16" s="44"/>
      <c r="KC16" s="44"/>
      <c r="KD16" s="44"/>
      <c r="KE16" s="44">
        <f>200+20</f>
        <v>220</v>
      </c>
      <c r="KF16" s="44">
        <f>49.2-200-20.55</f>
        <v>-171.35000000000002</v>
      </c>
      <c r="KG16" s="44"/>
      <c r="KH16" s="44"/>
      <c r="KI16" s="44"/>
      <c r="KJ16" s="44">
        <f>17+4</f>
        <v>21</v>
      </c>
      <c r="KK16" s="44">
        <v>0.1</v>
      </c>
      <c r="KL16" s="44">
        <f>3.38+1.51+0.13</f>
        <v>5.0199999999999996</v>
      </c>
      <c r="KM16" s="44">
        <v>40</v>
      </c>
      <c r="KN16" s="44"/>
      <c r="KO16" s="44">
        <v>40</v>
      </c>
      <c r="KP16" s="44">
        <f>-0.41-40</f>
        <v>-40.409999999999997</v>
      </c>
      <c r="KQ16" s="44">
        <f>105.75</f>
        <v>105.75</v>
      </c>
      <c r="KR16" s="44"/>
      <c r="KS16" s="44">
        <f>(328.25-330)</f>
        <v>-1.75</v>
      </c>
      <c r="KT16" s="44"/>
      <c r="KU16" s="44">
        <f>(600.02+143.02-742)+(109.41+3.09-110)+156.16</f>
        <v>159.69999999999996</v>
      </c>
      <c r="KV16" s="44">
        <f>0.26+0.26+1033.12+207.02+52.06</f>
        <v>1292.7199999999998</v>
      </c>
      <c r="KW16" s="44">
        <v>17</v>
      </c>
      <c r="KX16" s="44">
        <f>(116.08-94-22)</f>
        <v>7.9999999999998295E-2</v>
      </c>
      <c r="KY16" s="44">
        <f>(338.86-330)</f>
        <v>8.8600000000000136</v>
      </c>
      <c r="KZ16" s="44">
        <f>-(171.55+25.02+10.45+52.06)</f>
        <v>-259.08000000000004</v>
      </c>
      <c r="LA16" s="44">
        <f>56.98+57.95+17</f>
        <v>131.93</v>
      </c>
      <c r="LB16" s="44"/>
      <c r="LC16" s="44">
        <v>10</v>
      </c>
      <c r="LD16" s="44"/>
      <c r="LE16" s="44">
        <f>-51.98-5+9.93-10</f>
        <v>-57.05</v>
      </c>
      <c r="LF16" s="44">
        <f>(4.83+0.11+1.36)</f>
        <v>6.3000000000000007</v>
      </c>
      <c r="LG16" s="44">
        <v>760.91</v>
      </c>
      <c r="LH16" s="44">
        <f>17+15.89</f>
        <v>32.89</v>
      </c>
      <c r="LI16" s="44">
        <v>100</v>
      </c>
      <c r="LJ16" s="44">
        <f>-760.91-15.89-100</f>
        <v>-876.8</v>
      </c>
      <c r="LK16" s="44">
        <v>0.03</v>
      </c>
      <c r="LL16" s="44">
        <f>(108.06+37.9+110)</f>
        <v>255.96</v>
      </c>
      <c r="LM16" s="44">
        <f>100</f>
        <v>100</v>
      </c>
      <c r="LN16" s="44">
        <f>17+20</f>
        <v>37</v>
      </c>
      <c r="LO16" s="44">
        <f>-108.06-37.9-110-100-45</f>
        <v>-400.96000000000004</v>
      </c>
      <c r="LP16" s="44"/>
      <c r="LQ16" s="44"/>
      <c r="LR16" s="44">
        <f>17+20+3.81</f>
        <v>40.81</v>
      </c>
      <c r="LS16" s="44"/>
      <c r="LT16" s="44">
        <f>316.25-3.81</f>
        <v>312.44</v>
      </c>
      <c r="LU16" s="44"/>
      <c r="LV16" s="44"/>
      <c r="LW16" s="44">
        <v>20</v>
      </c>
      <c r="LX16" s="44"/>
      <c r="LY16" s="44">
        <f>316.25</f>
        <v>316.25</v>
      </c>
      <c r="LZ16" s="44"/>
      <c r="MA16" s="44"/>
      <c r="MB16" s="44">
        <f>1800+20</f>
        <v>1820</v>
      </c>
      <c r="MC16" s="44">
        <f>6.94+355.6+20+200+100-612.19</f>
        <v>70.349999999999909</v>
      </c>
      <c r="MD16" s="44">
        <f>-1800-6.94-355.6-200-100+612.19</f>
        <v>-1850.35</v>
      </c>
      <c r="ME16" s="44">
        <v>6.22</v>
      </c>
      <c r="MF16" s="44">
        <f>58.8+37.7</f>
        <v>96.5</v>
      </c>
      <c r="MG16" s="44"/>
      <c r="MH16" s="44"/>
      <c r="MI16" s="44">
        <f>-6.22-58.8-37.7</f>
        <v>-102.72</v>
      </c>
      <c r="MJ16" s="44">
        <v>20</v>
      </c>
      <c r="MK16" s="44">
        <v>88.17</v>
      </c>
      <c r="ML16" s="44"/>
      <c r="MM16" s="44"/>
      <c r="MN16" s="44"/>
      <c r="MO16" s="44">
        <v>20</v>
      </c>
      <c r="MP16" s="44"/>
      <c r="MQ16" s="44"/>
      <c r="MR16" s="44"/>
      <c r="MS16" s="44">
        <f>5.12+56.31+0.28+3.03+24.53</f>
        <v>89.27</v>
      </c>
      <c r="MT16" s="44">
        <v>20</v>
      </c>
      <c r="MU16" s="44"/>
      <c r="MV16" s="44"/>
      <c r="MW16" s="44"/>
      <c r="MX16" s="44">
        <f>-129.9-14.9</f>
        <v>-144.80000000000001</v>
      </c>
    </row>
    <row r="17" spans="1:363" x14ac:dyDescent="0.3"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2"/>
      <c r="ED17" s="41"/>
      <c r="EE17" s="41"/>
      <c r="EF17" s="41"/>
      <c r="EG17" s="41"/>
      <c r="EH17" s="42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9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</row>
    <row r="18" spans="1:363" x14ac:dyDescent="0.3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1"/>
      <c r="ED18" s="50"/>
      <c r="EE18" s="50"/>
      <c r="EF18" s="50"/>
      <c r="EG18" s="50"/>
      <c r="EH18" s="51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  <c r="IW18" s="50"/>
      <c r="IX18" s="50"/>
      <c r="IY18" s="50"/>
      <c r="IZ18" s="50"/>
      <c r="JA18" s="50"/>
      <c r="JB18" s="50"/>
      <c r="JC18" s="50"/>
      <c r="JD18" s="50"/>
      <c r="JE18" s="50"/>
      <c r="JF18" s="50"/>
      <c r="JG18" s="50"/>
      <c r="JH18" s="50"/>
      <c r="JI18" s="50"/>
      <c r="JJ18" s="50"/>
      <c r="JK18" s="50"/>
      <c r="JL18" s="50"/>
      <c r="JM18" s="50"/>
      <c r="JN18" s="50"/>
      <c r="JO18" s="50"/>
      <c r="JP18" s="50"/>
      <c r="JQ18" s="50"/>
      <c r="JR18" s="50"/>
      <c r="JS18" s="50"/>
      <c r="JT18" s="50"/>
      <c r="JU18" s="50"/>
      <c r="JV18" s="50"/>
      <c r="JW18" s="50"/>
      <c r="JX18" s="50"/>
      <c r="JY18" s="50"/>
      <c r="JZ18" s="50"/>
      <c r="KA18" s="50"/>
      <c r="KB18" s="50"/>
      <c r="KC18" s="50"/>
      <c r="KD18" s="50"/>
      <c r="KE18" s="50"/>
      <c r="KF18" s="50"/>
      <c r="KG18" s="50"/>
      <c r="KH18" s="50"/>
      <c r="KI18" s="50"/>
      <c r="KJ18" s="50"/>
      <c r="KK18" s="50"/>
      <c r="KL18" s="50"/>
      <c r="KM18" s="50"/>
      <c r="KN18" s="50"/>
      <c r="KO18" s="50"/>
      <c r="KP18" s="50"/>
      <c r="KQ18" s="50"/>
      <c r="KR18" s="50"/>
      <c r="KS18" s="50"/>
      <c r="KT18" s="50"/>
      <c r="KU18" s="50"/>
      <c r="KV18" s="50"/>
      <c r="KW18" s="50"/>
      <c r="KX18" s="50"/>
      <c r="KY18" s="50"/>
      <c r="KZ18" s="50"/>
      <c r="LA18" s="50"/>
      <c r="LB18" s="50"/>
      <c r="LC18" s="50"/>
      <c r="LD18" s="50"/>
      <c r="LE18" s="50"/>
      <c r="LF18" s="50"/>
      <c r="LG18" s="50"/>
      <c r="LH18" s="50"/>
      <c r="LI18" s="50"/>
      <c r="LJ18" s="50"/>
      <c r="LK18" s="50"/>
      <c r="LL18" s="50"/>
      <c r="LM18" s="50"/>
      <c r="LN18" s="50"/>
      <c r="LO18" s="50"/>
      <c r="LP18" s="50"/>
      <c r="LQ18" s="50"/>
      <c r="LR18" s="50"/>
      <c r="LS18" s="50"/>
      <c r="LT18" s="50"/>
      <c r="LU18" s="50"/>
      <c r="LV18" s="50"/>
      <c r="LW18" s="50"/>
      <c r="LX18" s="50"/>
      <c r="LY18" s="50"/>
      <c r="LZ18" s="50"/>
      <c r="MA18" s="50"/>
      <c r="MB18" s="50"/>
      <c r="MC18" s="50"/>
      <c r="MD18" s="50"/>
      <c r="ME18" s="50"/>
      <c r="MF18" s="50"/>
      <c r="MG18" s="50"/>
      <c r="MH18" s="50"/>
      <c r="MI18" s="50"/>
      <c r="MJ18" s="50"/>
      <c r="MK18" s="50"/>
      <c r="ML18" s="50"/>
      <c r="MM18" s="50"/>
      <c r="MN18" s="50"/>
      <c r="MO18" s="50"/>
      <c r="MP18" s="50"/>
      <c r="MQ18" s="50"/>
      <c r="MR18" s="50"/>
      <c r="MS18" s="50"/>
      <c r="MT18" s="50"/>
      <c r="MU18" s="50"/>
      <c r="MV18" s="50"/>
      <c r="MW18" s="50"/>
      <c r="MX18" s="50"/>
    </row>
    <row r="19" spans="1:363" x14ac:dyDescent="0.3">
      <c r="A19" s="104" t="s">
        <v>3938</v>
      </c>
      <c r="B19" s="52" t="s">
        <v>3922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4"/>
      <c r="EC19" s="53"/>
      <c r="ED19" s="53"/>
      <c r="EE19" s="53"/>
      <c r="EF19" s="53"/>
      <c r="EG19" s="53"/>
      <c r="EH19" s="55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  <c r="IW19" s="53"/>
      <c r="IX19" s="53"/>
      <c r="IY19" s="53"/>
      <c r="IZ19" s="53"/>
      <c r="JA19" s="53"/>
      <c r="JB19" s="53"/>
      <c r="JC19" s="53"/>
      <c r="JD19" s="53"/>
      <c r="JE19" s="53"/>
      <c r="JF19" s="53"/>
      <c r="JG19" s="53"/>
      <c r="JH19" s="53"/>
      <c r="JI19" s="53"/>
      <c r="JJ19" s="53"/>
      <c r="JK19" s="53"/>
      <c r="JL19" s="53"/>
      <c r="JM19" s="56"/>
      <c r="JN19" s="53"/>
      <c r="JO19" s="53"/>
      <c r="JP19" s="53"/>
      <c r="JQ19" s="53"/>
      <c r="JR19" s="53"/>
      <c r="JS19" s="53"/>
      <c r="JT19" s="53"/>
      <c r="JU19" s="53"/>
      <c r="JV19" s="53"/>
      <c r="JW19" s="53"/>
      <c r="JX19" s="53"/>
      <c r="JY19" s="53"/>
      <c r="JZ19" s="53"/>
      <c r="KA19" s="53"/>
      <c r="KB19" s="53"/>
      <c r="KC19" s="53"/>
      <c r="KD19" s="53"/>
      <c r="KE19" s="53"/>
      <c r="KF19" s="53"/>
      <c r="KG19" s="53"/>
      <c r="KH19" s="53"/>
      <c r="KI19" s="53"/>
      <c r="KJ19" s="53"/>
      <c r="KK19" s="53"/>
      <c r="KL19" s="53"/>
      <c r="KM19" s="53"/>
      <c r="KN19" s="53"/>
      <c r="KO19" s="53"/>
      <c r="KP19" s="53"/>
      <c r="KQ19" s="53"/>
      <c r="KR19" s="53"/>
      <c r="KS19" s="53"/>
      <c r="KT19" s="53"/>
      <c r="KU19" s="53"/>
      <c r="KV19" s="53"/>
      <c r="KW19" s="53"/>
      <c r="KX19" s="53"/>
      <c r="KY19" s="53"/>
      <c r="KZ19" s="53"/>
      <c r="LA19" s="53"/>
      <c r="LB19" s="53"/>
      <c r="LC19" s="53"/>
      <c r="LD19" s="53"/>
      <c r="LE19" s="53"/>
      <c r="LF19" s="53"/>
      <c r="LG19" s="53"/>
      <c r="LH19" s="53"/>
      <c r="LI19" s="53"/>
      <c r="LJ19" s="53"/>
      <c r="LK19" s="53"/>
      <c r="LL19" s="53"/>
      <c r="LM19" s="53"/>
      <c r="LN19" s="53"/>
      <c r="LO19" s="53"/>
      <c r="LP19" s="53"/>
      <c r="LQ19" s="53"/>
      <c r="LR19" s="53"/>
      <c r="LS19" s="53"/>
      <c r="LT19" s="53"/>
      <c r="LU19" s="53"/>
      <c r="LV19" s="53"/>
      <c r="LW19" s="53"/>
      <c r="LX19" s="53"/>
      <c r="LY19" s="53"/>
      <c r="LZ19" s="53"/>
      <c r="MA19" s="53"/>
      <c r="MB19" s="53"/>
      <c r="MC19" s="53"/>
      <c r="MD19" s="53"/>
      <c r="ME19" s="53"/>
      <c r="MF19" s="53"/>
      <c r="MG19" s="53"/>
      <c r="MH19" s="53"/>
      <c r="MI19" s="53"/>
      <c r="MJ19" s="53"/>
      <c r="MK19" s="53"/>
      <c r="ML19" s="53"/>
      <c r="MM19" s="53"/>
      <c r="MN19" s="53"/>
      <c r="MO19" s="53"/>
      <c r="MP19" s="53"/>
      <c r="MQ19" s="53"/>
      <c r="MR19" s="53"/>
      <c r="MS19" s="53"/>
      <c r="MT19" s="53"/>
      <c r="MU19" s="53"/>
      <c r="MV19" s="53"/>
      <c r="MW19" s="53"/>
      <c r="MX19" s="53"/>
    </row>
    <row r="20" spans="1:363" x14ac:dyDescent="0.3">
      <c r="A20" s="105"/>
      <c r="B20" s="57" t="s">
        <v>3925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2"/>
    </row>
    <row r="21" spans="1:363" x14ac:dyDescent="0.3">
      <c r="A21" s="59"/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  <c r="IT21" s="61"/>
      <c r="IU21" s="61"/>
      <c r="IV21" s="61"/>
      <c r="IW21" s="61"/>
      <c r="IX21" s="61"/>
      <c r="IY21" s="61"/>
      <c r="IZ21" s="61"/>
      <c r="JA21" s="61"/>
      <c r="JB21" s="61"/>
      <c r="JC21" s="61"/>
      <c r="JD21" s="61"/>
      <c r="JE21" s="61"/>
      <c r="JF21" s="61"/>
      <c r="JG21" s="61"/>
      <c r="JH21" s="61"/>
      <c r="JI21" s="61"/>
      <c r="JJ21" s="61"/>
      <c r="JK21" s="61"/>
      <c r="JL21" s="61"/>
      <c r="JM21" s="61"/>
      <c r="JN21" s="61"/>
      <c r="JO21" s="61"/>
      <c r="JP21" s="61"/>
      <c r="JQ21" s="61"/>
      <c r="JR21" s="61"/>
      <c r="JS21" s="61"/>
      <c r="JT21" s="61"/>
      <c r="JU21" s="61"/>
      <c r="JV21" s="61"/>
      <c r="JW21" s="61"/>
      <c r="JX21" s="61"/>
      <c r="JY21" s="61"/>
      <c r="JZ21" s="61"/>
      <c r="KA21" s="61"/>
      <c r="KB21" s="61"/>
      <c r="KC21" s="61"/>
      <c r="KD21" s="61"/>
      <c r="KE21" s="61"/>
      <c r="KF21" s="61"/>
      <c r="KG21" s="61"/>
      <c r="KH21" s="61"/>
      <c r="KI21" s="61"/>
      <c r="KJ21" s="61"/>
      <c r="KK21" s="61"/>
      <c r="KL21" s="61"/>
      <c r="KM21" s="61"/>
      <c r="KN21" s="61"/>
      <c r="KO21" s="61"/>
      <c r="KP21" s="61"/>
      <c r="KQ21" s="61"/>
      <c r="KR21" s="61"/>
      <c r="KS21" s="61"/>
      <c r="KT21" s="61"/>
      <c r="KU21" s="61"/>
      <c r="KV21" s="61"/>
      <c r="KW21" s="61"/>
      <c r="KX21" s="61"/>
      <c r="KY21" s="61"/>
      <c r="KZ21" s="61"/>
      <c r="LA21" s="61"/>
      <c r="LB21" s="61"/>
      <c r="LC21" s="61"/>
      <c r="LD21" s="61"/>
      <c r="LE21" s="61"/>
      <c r="LF21" s="61"/>
      <c r="LG21" s="61"/>
      <c r="LH21" s="61"/>
      <c r="LI21" s="61"/>
      <c r="LJ21" s="61"/>
      <c r="LK21" s="61"/>
      <c r="LL21" s="61"/>
      <c r="LM21" s="61"/>
      <c r="LN21" s="61"/>
      <c r="LO21" s="61"/>
      <c r="LP21" s="61"/>
      <c r="LQ21" s="61"/>
      <c r="LR21" s="61"/>
      <c r="LS21" s="61"/>
      <c r="LT21" s="61"/>
      <c r="LU21" s="61"/>
      <c r="LV21" s="61"/>
      <c r="LW21" s="61"/>
      <c r="LX21" s="61"/>
      <c r="LY21" s="61"/>
      <c r="LZ21" s="61"/>
      <c r="MA21" s="61"/>
      <c r="MB21" s="61"/>
      <c r="MC21" s="61"/>
      <c r="MD21" s="61"/>
      <c r="ME21" s="61"/>
      <c r="MF21" s="61"/>
      <c r="MG21" s="61"/>
      <c r="MH21" s="61"/>
      <c r="MI21" s="61"/>
      <c r="MJ21" s="61"/>
      <c r="MK21" s="61"/>
      <c r="ML21" s="61"/>
      <c r="MM21" s="61"/>
      <c r="MN21" s="61"/>
      <c r="MO21" s="61"/>
      <c r="MP21" s="61"/>
      <c r="MQ21" s="61"/>
      <c r="MR21" s="61"/>
      <c r="MS21" s="61"/>
      <c r="MT21" s="61"/>
      <c r="MU21" s="61"/>
      <c r="MV21" s="61"/>
      <c r="MW21" s="61"/>
      <c r="MX21" s="61"/>
      <c r="MY21" s="2"/>
    </row>
    <row r="22" spans="1:363" x14ac:dyDescent="0.3">
      <c r="A22" s="106" t="s">
        <v>3939</v>
      </c>
      <c r="B22" s="62" t="s">
        <v>3940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2"/>
    </row>
    <row r="23" spans="1:363" x14ac:dyDescent="0.3">
      <c r="A23" s="107"/>
      <c r="B23" s="52" t="s">
        <v>3941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  <c r="IU23" s="53"/>
      <c r="IV23" s="53"/>
      <c r="IW23" s="53"/>
      <c r="IX23" s="53"/>
      <c r="IY23" s="53"/>
      <c r="IZ23" s="53"/>
      <c r="JA23" s="53"/>
      <c r="JB23" s="53"/>
      <c r="JC23" s="53"/>
      <c r="JD23" s="53"/>
      <c r="JE23" s="53"/>
      <c r="JF23" s="53"/>
      <c r="JG23" s="53"/>
      <c r="JH23" s="53"/>
      <c r="JI23" s="53"/>
      <c r="JJ23" s="53"/>
      <c r="JK23" s="53"/>
      <c r="JL23" s="53"/>
      <c r="JM23" s="53"/>
      <c r="JN23" s="53"/>
      <c r="JO23" s="53"/>
      <c r="JP23" s="53"/>
      <c r="JQ23" s="53"/>
      <c r="JR23" s="53"/>
      <c r="JS23" s="53"/>
      <c r="JT23" s="53"/>
      <c r="JU23" s="53"/>
      <c r="JV23" s="53"/>
      <c r="JW23" s="53"/>
      <c r="JX23" s="53"/>
      <c r="JY23" s="53"/>
      <c r="JZ23" s="53"/>
      <c r="KA23" s="53"/>
      <c r="KB23" s="53"/>
      <c r="KC23" s="53"/>
      <c r="KD23" s="53"/>
      <c r="KE23" s="53"/>
      <c r="KF23" s="53"/>
      <c r="KG23" s="53"/>
      <c r="KH23" s="53"/>
      <c r="KI23" s="53"/>
      <c r="KJ23" s="53"/>
      <c r="KK23" s="53"/>
      <c r="KL23" s="53"/>
      <c r="KM23" s="53"/>
      <c r="KN23" s="53"/>
      <c r="KO23" s="53"/>
      <c r="KP23" s="53"/>
      <c r="KQ23" s="53"/>
      <c r="KR23" s="53"/>
      <c r="KS23" s="53"/>
      <c r="KT23" s="53"/>
      <c r="KU23" s="53"/>
      <c r="KV23" s="53"/>
      <c r="KW23" s="53"/>
      <c r="KX23" s="53"/>
      <c r="KY23" s="53"/>
      <c r="KZ23" s="53"/>
      <c r="LA23" s="53"/>
      <c r="LB23" s="53"/>
      <c r="LC23" s="53"/>
      <c r="LD23" s="53"/>
      <c r="LE23" s="53"/>
      <c r="LF23" s="53"/>
      <c r="LG23" s="53"/>
      <c r="LH23" s="53"/>
      <c r="LI23" s="53"/>
      <c r="LJ23" s="53"/>
      <c r="LK23" s="53"/>
      <c r="LL23" s="53"/>
      <c r="LM23" s="53"/>
      <c r="LN23" s="53"/>
      <c r="LO23" s="53"/>
      <c r="LP23" s="53"/>
      <c r="LQ23" s="53"/>
      <c r="LR23" s="53"/>
      <c r="LS23" s="53"/>
      <c r="LT23" s="53"/>
      <c r="LU23" s="53"/>
      <c r="LV23" s="53"/>
      <c r="LW23" s="53"/>
      <c r="LX23" s="53"/>
      <c r="LY23" s="53"/>
      <c r="LZ23" s="53"/>
      <c r="MA23" s="53"/>
      <c r="MB23" s="53"/>
      <c r="MC23" s="53"/>
      <c r="MD23" s="53"/>
      <c r="ME23" s="53"/>
      <c r="MF23" s="53"/>
      <c r="MG23" s="53"/>
      <c r="MH23" s="53"/>
      <c r="MI23" s="53"/>
      <c r="MJ23" s="53"/>
      <c r="MK23" s="53"/>
      <c r="ML23" s="53"/>
      <c r="MM23" s="53"/>
      <c r="MN23" s="53"/>
      <c r="MO23" s="53"/>
      <c r="MP23" s="53"/>
      <c r="MQ23" s="53"/>
      <c r="MR23" s="53"/>
      <c r="MS23" s="53"/>
      <c r="MT23" s="53"/>
      <c r="MU23" s="53"/>
      <c r="MV23" s="53"/>
      <c r="MW23" s="53"/>
      <c r="MX23" s="53"/>
      <c r="MY23" s="2"/>
    </row>
    <row r="24" spans="1:363" x14ac:dyDescent="0.3">
      <c r="DP24" s="41"/>
      <c r="EG24" s="41"/>
      <c r="EY24" s="64"/>
      <c r="EZ24" s="64"/>
      <c r="FA24" s="64"/>
      <c r="FB24" s="64"/>
      <c r="FC24" s="64"/>
      <c r="FD24" s="64"/>
      <c r="FE24" s="64"/>
      <c r="FF24" s="64"/>
      <c r="FG24" s="64"/>
      <c r="HY24" s="2"/>
      <c r="LO24" s="2"/>
    </row>
    <row r="25" spans="1:363" x14ac:dyDescent="0.3">
      <c r="N25" s="41"/>
      <c r="U25" s="41"/>
      <c r="V25" s="41"/>
      <c r="X25" s="41"/>
      <c r="BO25" s="41"/>
      <c r="CQ25" s="2"/>
      <c r="DF25" s="41"/>
      <c r="EB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GZ25" s="2"/>
      <c r="HD25" s="2"/>
      <c r="IC25" s="2"/>
      <c r="IH25" s="2"/>
      <c r="IL25" s="2"/>
      <c r="JB25" s="2"/>
      <c r="JC25" s="2"/>
      <c r="JG25" s="64"/>
      <c r="JH25" s="65"/>
      <c r="JL25" s="2"/>
      <c r="JW25" s="2"/>
      <c r="KV25" s="2"/>
      <c r="LA25" s="66"/>
      <c r="LE25" s="2"/>
      <c r="LK25" s="2"/>
      <c r="LN25" s="67"/>
      <c r="LO25" s="2"/>
      <c r="LP25" s="2"/>
      <c r="LT25" s="2"/>
      <c r="LU25" s="2"/>
      <c r="LY25" s="2"/>
      <c r="LZ25" s="2"/>
      <c r="MD25" s="67"/>
      <c r="MN25" s="2"/>
    </row>
    <row r="26" spans="1:363" x14ac:dyDescent="0.3">
      <c r="M26" s="2"/>
      <c r="W26" s="41"/>
      <c r="Y26" s="41"/>
      <c r="AG26" s="68"/>
      <c r="AJ26" s="2"/>
      <c r="AK26" s="2"/>
      <c r="AL26" s="41"/>
      <c r="AQ26" s="41"/>
      <c r="AV26" s="41"/>
      <c r="BF26" s="69"/>
      <c r="BX26" s="41"/>
      <c r="BY26" s="41"/>
      <c r="CD26" s="41"/>
      <c r="CE26" s="41"/>
      <c r="CF26" s="41"/>
      <c r="CQ26" s="2"/>
      <c r="DF26" s="41"/>
      <c r="DG26" s="41"/>
      <c r="DO26" s="41"/>
      <c r="DS26" s="41"/>
      <c r="ET26" s="1"/>
      <c r="EZ26" s="41"/>
      <c r="FA26" s="41"/>
      <c r="FF26" s="41"/>
      <c r="FJ26" s="70"/>
      <c r="FK26" s="41"/>
      <c r="FU26" s="41"/>
      <c r="GD26" s="41"/>
      <c r="GY26" s="2"/>
      <c r="HD26" s="2"/>
      <c r="HI26" s="2"/>
      <c r="HM26" s="2"/>
      <c r="HN26" s="2"/>
      <c r="HR26" s="2"/>
      <c r="HS26" s="2"/>
      <c r="HW26" s="2"/>
      <c r="HX26" s="2"/>
      <c r="IB26" s="2"/>
      <c r="IC26" s="2"/>
      <c r="IH26" s="2"/>
      <c r="IK26" s="2"/>
      <c r="IM26" s="2"/>
      <c r="IN26" s="71"/>
      <c r="IX26" s="2"/>
      <c r="JB26" s="2"/>
      <c r="JG26" s="64"/>
      <c r="JH26" s="65"/>
      <c r="JL26" s="2"/>
      <c r="JV26" s="2"/>
      <c r="JW26" s="2"/>
      <c r="JZ26" s="2"/>
      <c r="KB26" s="2"/>
      <c r="KG26" s="2"/>
      <c r="KJ26" s="2"/>
      <c r="KK26" s="2"/>
      <c r="KU26" s="2"/>
      <c r="KZ26" s="2"/>
      <c r="LA26" s="69"/>
      <c r="LE26" s="41"/>
      <c r="LN26" s="72"/>
      <c r="LO26" s="2"/>
      <c r="LP26" s="2"/>
      <c r="LT26" s="2"/>
      <c r="LY26" s="2"/>
      <c r="MD26" s="72"/>
      <c r="MG26" s="2"/>
      <c r="MM26" s="2"/>
      <c r="MN26" s="2"/>
      <c r="MS26" s="2"/>
      <c r="MX26" s="2"/>
    </row>
    <row r="27" spans="1:363" x14ac:dyDescent="0.3">
      <c r="H27" s="2"/>
      <c r="M27" s="41"/>
      <c r="O27" s="41"/>
      <c r="W27" s="41"/>
      <c r="X27" s="41"/>
      <c r="Y27" s="41"/>
      <c r="Z27" s="2"/>
      <c r="AA27" s="2"/>
      <c r="AG27" s="2"/>
      <c r="AL27" s="41"/>
      <c r="AQ27" s="41"/>
      <c r="AV27" s="41"/>
      <c r="BA27" s="41"/>
      <c r="BU27" s="41"/>
      <c r="BX27" s="41"/>
      <c r="BY27" s="41"/>
      <c r="CE27" s="41"/>
      <c r="CF27" s="41"/>
      <c r="CO27" s="41"/>
      <c r="CQ27" s="2"/>
      <c r="DE27" s="41"/>
      <c r="DS27" s="41"/>
      <c r="EB27" s="41"/>
      <c r="ET27" s="1"/>
      <c r="EU27" s="41"/>
      <c r="FF27" s="41"/>
      <c r="FJ27" s="70"/>
      <c r="FK27" s="2"/>
      <c r="GT27" s="2"/>
      <c r="HD27" s="2"/>
      <c r="HI27" s="2"/>
      <c r="HM27" s="2"/>
      <c r="HN27" s="2"/>
      <c r="HR27" s="73"/>
      <c r="HS27" s="2"/>
      <c r="HT27" s="2"/>
      <c r="HW27" s="2"/>
      <c r="HX27" s="2"/>
      <c r="IB27" s="2"/>
      <c r="IG27" s="2"/>
      <c r="IH27" s="2"/>
      <c r="IJ27" s="71"/>
      <c r="IL27" s="2"/>
      <c r="IM27" s="2"/>
      <c r="IN27" s="2"/>
      <c r="IR27" s="2"/>
      <c r="IV27" s="2"/>
      <c r="IW27" s="2"/>
      <c r="IX27" s="2"/>
      <c r="JG27" s="64"/>
      <c r="JH27" s="65"/>
      <c r="JM27" s="2"/>
      <c r="JN27" s="2"/>
      <c r="JQ27" s="2"/>
      <c r="JV27" s="2"/>
      <c r="JW27" s="2"/>
      <c r="JZ27" s="2"/>
      <c r="KA27" s="2"/>
      <c r="KB27" s="2"/>
      <c r="KK27" s="2"/>
      <c r="KZ27" s="2"/>
      <c r="LA27" s="69"/>
      <c r="LE27" s="2"/>
      <c r="LJ27" s="41"/>
      <c r="LN27" s="67"/>
      <c r="LO27" s="2"/>
      <c r="LT27" s="2"/>
      <c r="LU27" s="2"/>
      <c r="LY27" s="2"/>
      <c r="MD27" s="67"/>
      <c r="MS27" s="2"/>
    </row>
    <row r="28" spans="1:363" x14ac:dyDescent="0.3">
      <c r="D28" s="74"/>
      <c r="H28" s="75" t="s">
        <v>3928</v>
      </c>
      <c r="K28" s="41"/>
      <c r="L28" s="41"/>
      <c r="P28" s="41"/>
      <c r="Q28" s="41"/>
      <c r="R28" s="41"/>
      <c r="W28" s="41"/>
      <c r="X28" s="41"/>
      <c r="Z28" s="41"/>
      <c r="AA28" s="41"/>
      <c r="AG28" s="41"/>
      <c r="AL28" s="2"/>
      <c r="AT28" s="41"/>
      <c r="AU28" s="41"/>
      <c r="AV28" s="41"/>
      <c r="BA28" s="41"/>
      <c r="BF28" s="41"/>
      <c r="BX28" s="41"/>
      <c r="BY28" s="41"/>
      <c r="CE28" s="41"/>
      <c r="CF28" s="41"/>
      <c r="CQ28" s="41"/>
      <c r="DE28" s="41"/>
      <c r="DF28" s="41"/>
      <c r="DO28" s="41"/>
      <c r="DQ28" s="41"/>
      <c r="DS28" s="41"/>
      <c r="DW28" s="41"/>
      <c r="EC28" s="41"/>
      <c r="FK28" s="41"/>
      <c r="GY28" s="2"/>
      <c r="HD28" s="2"/>
      <c r="HS28" s="2"/>
      <c r="HX28" s="2"/>
      <c r="HY28" s="2"/>
      <c r="IB28" s="2"/>
      <c r="IK28" s="76"/>
      <c r="IM28" s="2"/>
      <c r="IW28" s="2"/>
      <c r="JB28" s="2"/>
      <c r="JG28" s="64"/>
      <c r="JH28" s="65"/>
      <c r="JR28" s="2"/>
      <c r="LA28" s="69"/>
      <c r="LE28" s="2"/>
      <c r="LO28" s="74"/>
      <c r="LY28" s="77"/>
      <c r="MD28" s="67"/>
      <c r="MH28" s="2"/>
      <c r="MI28" s="2"/>
      <c r="ML28" s="2"/>
    </row>
    <row r="29" spans="1:363" x14ac:dyDescent="0.3">
      <c r="H29" s="41"/>
      <c r="M29" s="41"/>
      <c r="P29" s="41"/>
      <c r="Q29" s="41"/>
      <c r="Y29" s="2"/>
      <c r="BN29" s="41"/>
      <c r="BO29" s="41"/>
      <c r="BP29" s="41"/>
      <c r="CE29" s="41"/>
      <c r="CF29" s="41"/>
      <c r="CG29" s="41"/>
      <c r="CQ29" s="41"/>
      <c r="DG29" s="41"/>
      <c r="DR29" s="41"/>
      <c r="DW29" s="41"/>
      <c r="EP29" s="41"/>
      <c r="FK29" s="41"/>
      <c r="FM29" s="41"/>
      <c r="HD29" s="2"/>
      <c r="HN29" s="2"/>
      <c r="JG29" s="64"/>
      <c r="JH29" s="65"/>
      <c r="LO29" s="78"/>
      <c r="MM29" s="2"/>
      <c r="MN29" s="2"/>
    </row>
    <row r="30" spans="1:363" x14ac:dyDescent="0.3">
      <c r="F30" s="50"/>
      <c r="G30" s="50"/>
      <c r="W30" s="41"/>
      <c r="X30" s="41"/>
      <c r="BF30" s="41"/>
      <c r="BU30" s="41"/>
      <c r="BW30" s="41"/>
      <c r="BX30" s="41"/>
      <c r="BY30" s="41"/>
      <c r="CE30" s="41"/>
      <c r="CF30" s="41"/>
      <c r="CQ30" s="41"/>
      <c r="DE30" s="41"/>
      <c r="DG30" s="2"/>
      <c r="DO30" s="41"/>
      <c r="EC30" s="41"/>
      <c r="EY30" s="41"/>
      <c r="EZ30" s="41"/>
      <c r="FA30" s="41"/>
      <c r="FB30" s="41"/>
      <c r="FC30" s="41"/>
      <c r="FD30" s="41"/>
      <c r="FE30" s="41"/>
      <c r="FF30" s="41"/>
      <c r="FG30" s="41"/>
      <c r="HE30" s="2"/>
      <c r="HX30" s="2"/>
      <c r="HY30" s="2"/>
      <c r="LK30" s="79"/>
      <c r="LO30" s="78"/>
    </row>
    <row r="31" spans="1:363" x14ac:dyDescent="0.3">
      <c r="F31" s="50"/>
      <c r="G31" s="50"/>
      <c r="W31" s="41"/>
      <c r="X31" s="41"/>
      <c r="BF31" s="41"/>
      <c r="BU31" s="41"/>
      <c r="BW31" s="41"/>
      <c r="BX31" s="41"/>
      <c r="BY31" s="41"/>
      <c r="CE31" s="41"/>
      <c r="CF31" s="41"/>
      <c r="CQ31" s="41"/>
      <c r="DE31" s="41"/>
      <c r="DG31" s="2"/>
      <c r="DO31" s="41"/>
      <c r="EC31" s="41"/>
      <c r="EY31" s="41"/>
      <c r="EZ31" s="41"/>
      <c r="FA31" s="41"/>
      <c r="FB31" s="41"/>
      <c r="FC31" s="41"/>
      <c r="FD31" s="41"/>
      <c r="FE31" s="41"/>
      <c r="FF31" s="41"/>
      <c r="FG31" s="41"/>
      <c r="HE31" s="2"/>
      <c r="HX31" s="2"/>
      <c r="HY31" s="2"/>
      <c r="LK31" s="79"/>
      <c r="LO31" s="78"/>
      <c r="MP31" s="3"/>
      <c r="MQ31" s="80"/>
    </row>
    <row r="32" spans="1:363" x14ac:dyDescent="0.3">
      <c r="W32" s="41"/>
      <c r="BF32" s="41"/>
      <c r="BI32" s="41"/>
      <c r="BJ32" s="41"/>
      <c r="BM32" s="41"/>
      <c r="BU32" s="41"/>
      <c r="CQ32" s="41"/>
      <c r="DG32" s="41"/>
      <c r="DO32" s="41"/>
      <c r="DT32" s="81"/>
      <c r="JG32" s="2"/>
      <c r="JR32" s="74"/>
      <c r="KT32" s="1"/>
      <c r="LK32" s="79"/>
      <c r="MP32" s="2"/>
      <c r="MQ32" s="2"/>
      <c r="MR32" s="2"/>
      <c r="MS32" s="2"/>
      <c r="MT32" s="2"/>
      <c r="MU32" s="2"/>
      <c r="MV32" s="2"/>
      <c r="MW32" s="2"/>
      <c r="MX32" s="2"/>
      <c r="MY32" s="2"/>
    </row>
    <row r="33" spans="23:363" x14ac:dyDescent="0.3">
      <c r="BC33" s="41"/>
      <c r="BD33" s="41"/>
      <c r="BE33" s="41"/>
      <c r="BF33" s="41"/>
      <c r="CQ33" s="41"/>
      <c r="DG33" s="41"/>
      <c r="DO33" s="1"/>
      <c r="DT33" s="71"/>
      <c r="KT33" s="1"/>
      <c r="KU33" s="82"/>
      <c r="LK33" s="79"/>
      <c r="LQ33" s="64"/>
      <c r="LR33" s="67"/>
      <c r="LV33" s="65"/>
    </row>
    <row r="34" spans="23:363" x14ac:dyDescent="0.3">
      <c r="BB34" s="41"/>
      <c r="BC34" s="76"/>
      <c r="BD34" s="70"/>
      <c r="BE34" s="70"/>
      <c r="DG34" s="2"/>
      <c r="DO34" s="1"/>
      <c r="GH34" s="2"/>
      <c r="IE34" s="74"/>
      <c r="KT34" s="1"/>
      <c r="LK34" s="79"/>
      <c r="LQ34" s="64"/>
      <c r="LR34" s="67"/>
      <c r="LV34" s="65"/>
      <c r="MP34" s="2"/>
      <c r="MQ34" s="67"/>
      <c r="MR34" s="67"/>
      <c r="MS34" s="67"/>
      <c r="MT34" s="67"/>
      <c r="MU34" s="67"/>
      <c r="MV34" s="67"/>
      <c r="MW34" s="67"/>
      <c r="MX34" s="67"/>
      <c r="MY34" s="67"/>
    </row>
    <row r="35" spans="23:363" x14ac:dyDescent="0.3">
      <c r="BC35" s="41"/>
      <c r="BD35" s="41"/>
      <c r="BE35" s="41"/>
      <c r="DS35" s="41"/>
      <c r="IN35" s="74"/>
      <c r="IO35" s="74"/>
      <c r="IP35" s="74"/>
      <c r="IQ35" s="74"/>
      <c r="IR35" s="74"/>
      <c r="KT35" s="1"/>
      <c r="LK35" s="79"/>
      <c r="LQ35" s="64"/>
      <c r="LR35" s="67"/>
      <c r="LV35" s="65"/>
    </row>
    <row r="36" spans="23:363" x14ac:dyDescent="0.3">
      <c r="W36" s="41"/>
      <c r="BC36" s="41"/>
      <c r="BF36" s="70"/>
      <c r="DS36" s="2"/>
      <c r="IN36" s="74"/>
      <c r="IO36" s="74"/>
      <c r="IP36" s="74"/>
      <c r="IQ36" s="74"/>
      <c r="IR36" s="74"/>
      <c r="LK36" s="79"/>
      <c r="LQ36" s="64"/>
      <c r="LR36" s="67"/>
      <c r="LY36" s="77"/>
      <c r="MP36" s="2"/>
      <c r="MQ36" s="50"/>
      <c r="MR36" s="50"/>
      <c r="MS36" s="50"/>
      <c r="MT36" s="50"/>
      <c r="MU36" s="50"/>
      <c r="MV36" s="50"/>
      <c r="MW36" s="50"/>
      <c r="MX36" s="50"/>
      <c r="MY36" s="50"/>
    </row>
    <row r="37" spans="23:363" x14ac:dyDescent="0.3">
      <c r="BC37" s="41"/>
      <c r="BF37" s="41"/>
      <c r="CG37" s="41"/>
      <c r="EX37" s="41"/>
      <c r="LK37" s="83"/>
      <c r="LQ37" s="64"/>
      <c r="LR37" s="67"/>
    </row>
    <row r="38" spans="23:363" x14ac:dyDescent="0.3">
      <c r="BD38" s="41"/>
      <c r="BE38" s="41"/>
      <c r="DQ38" s="84"/>
      <c r="LK38" s="83"/>
      <c r="LQ38" s="64"/>
      <c r="LR38" s="67"/>
    </row>
    <row r="39" spans="23:363" x14ac:dyDescent="0.3">
      <c r="KN39" s="2"/>
      <c r="LK39" s="83"/>
      <c r="LQ39" s="64"/>
      <c r="LR39" s="67"/>
      <c r="LY39" s="85"/>
    </row>
    <row r="40" spans="23:363" x14ac:dyDescent="0.3">
      <c r="LQ40" s="64"/>
      <c r="LR40" s="67"/>
    </row>
    <row r="41" spans="23:363" x14ac:dyDescent="0.3">
      <c r="BC41" s="76"/>
      <c r="BQ41" s="41"/>
      <c r="BR41" s="41"/>
      <c r="KN41" s="70"/>
      <c r="LQ41" s="64"/>
      <c r="LR41" s="67"/>
    </row>
    <row r="42" spans="23:363" x14ac:dyDescent="0.3">
      <c r="BC42" s="76"/>
      <c r="KN42" s="65"/>
      <c r="LQ42" s="64"/>
      <c r="LR42" s="67"/>
    </row>
    <row r="43" spans="23:363" x14ac:dyDescent="0.3">
      <c r="BC43" s="76"/>
      <c r="KN43" s="65"/>
      <c r="LQ43" s="64"/>
      <c r="LR43" s="67"/>
    </row>
    <row r="44" spans="23:363" x14ac:dyDescent="0.3">
      <c r="BC44" s="76"/>
      <c r="LQ44" s="64"/>
      <c r="LR44" s="67"/>
    </row>
    <row r="45" spans="23:363" x14ac:dyDescent="0.3">
      <c r="BC45" s="76"/>
      <c r="LQ45" s="64"/>
      <c r="LR45" s="67"/>
    </row>
    <row r="46" spans="23:363" x14ac:dyDescent="0.3">
      <c r="DS46" s="41"/>
      <c r="LQ46" s="64"/>
      <c r="LR46" s="67"/>
    </row>
    <row r="47" spans="23:363" x14ac:dyDescent="0.3">
      <c r="DS47" s="74"/>
      <c r="LQ47" s="64"/>
      <c r="LR47" s="67"/>
    </row>
    <row r="48" spans="23:363" x14ac:dyDescent="0.3">
      <c r="BC48" s="41"/>
      <c r="LQ48" s="64"/>
      <c r="LR48" s="67"/>
    </row>
    <row r="49" spans="61:330" x14ac:dyDescent="0.3">
      <c r="LQ49" s="64"/>
      <c r="LR49" s="67"/>
    </row>
    <row r="50" spans="61:330" x14ac:dyDescent="0.3">
      <c r="LQ50" s="64"/>
      <c r="LR50" s="67"/>
    </row>
    <row r="53" spans="61:330" x14ac:dyDescent="0.3">
      <c r="BI53" s="41"/>
      <c r="BJ53" s="41"/>
    </row>
    <row r="71" spans="114:117" x14ac:dyDescent="0.3">
      <c r="DM71" s="74"/>
    </row>
    <row r="80" spans="114:117" x14ac:dyDescent="0.3">
      <c r="DJ80" s="41"/>
    </row>
  </sheetData>
  <mergeCells count="76">
    <mergeCell ref="A3:A4"/>
    <mergeCell ref="A6:A16"/>
    <mergeCell ref="A19:A20"/>
    <mergeCell ref="A22:A23"/>
    <mergeCell ref="LU1:LY1"/>
    <mergeCell ref="KQ1:KU1"/>
    <mergeCell ref="KV1:KZ1"/>
    <mergeCell ref="LA1:LE1"/>
    <mergeCell ref="LF1:LJ1"/>
    <mergeCell ref="LK1:LO1"/>
    <mergeCell ref="LP1:LT1"/>
    <mergeCell ref="JM1:JQ1"/>
    <mergeCell ref="JR1:JV1"/>
    <mergeCell ref="JW1:KA1"/>
    <mergeCell ref="KB1:KF1"/>
    <mergeCell ref="KG1:KK1"/>
    <mergeCell ref="LZ1:MD1"/>
    <mergeCell ref="ME1:MI1"/>
    <mergeCell ref="MJ1:MN1"/>
    <mergeCell ref="MO1:MS1"/>
    <mergeCell ref="MT1:MX1"/>
    <mergeCell ref="KL1:KP1"/>
    <mergeCell ref="II1:IM1"/>
    <mergeCell ref="IN1:IR1"/>
    <mergeCell ref="IS1:IW1"/>
    <mergeCell ref="IX1:JB1"/>
    <mergeCell ref="JC1:JG1"/>
    <mergeCell ref="JH1:JL1"/>
    <mergeCell ref="ID1:IH1"/>
    <mergeCell ref="GA1:GE1"/>
    <mergeCell ref="GF1:GJ1"/>
    <mergeCell ref="GK1:GO1"/>
    <mergeCell ref="GP1:GT1"/>
    <mergeCell ref="GU1:GY1"/>
    <mergeCell ref="GZ1:HD1"/>
    <mergeCell ref="HE1:HI1"/>
    <mergeCell ref="HJ1:HN1"/>
    <mergeCell ref="HO1:HS1"/>
    <mergeCell ref="HT1:HX1"/>
    <mergeCell ref="HY1:IC1"/>
    <mergeCell ref="FV1:FZ1"/>
    <mergeCell ref="DS1:DW1"/>
    <mergeCell ref="DX1:EB1"/>
    <mergeCell ref="EC1:EG1"/>
    <mergeCell ref="EH1:EL1"/>
    <mergeCell ref="EM1:EQ1"/>
    <mergeCell ref="ER1:EV1"/>
    <mergeCell ref="EW1:FA1"/>
    <mergeCell ref="FB1:FF1"/>
    <mergeCell ref="FG1:FK1"/>
    <mergeCell ref="FL1:FP1"/>
    <mergeCell ref="FQ1:FU1"/>
    <mergeCell ref="DN1:DR1"/>
    <mergeCell ref="BK1:BO1"/>
    <mergeCell ref="BP1:BT1"/>
    <mergeCell ref="BU1:BY1"/>
    <mergeCell ref="BZ1:CD1"/>
    <mergeCell ref="CE1:CI1"/>
    <mergeCell ref="CJ1:CN1"/>
    <mergeCell ref="CO1:CS1"/>
    <mergeCell ref="CT1:CX1"/>
    <mergeCell ref="CY1:DC1"/>
    <mergeCell ref="DD1:DH1"/>
    <mergeCell ref="DI1:DM1"/>
    <mergeCell ref="BF1:BJ1"/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BA1:B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8766-09AA-41B3-A41F-C1E1EEDE92D3}">
  <sheetPr>
    <tabColor rgb="FF002060"/>
  </sheetPr>
  <dimension ref="C2:V78"/>
  <sheetViews>
    <sheetView showGridLines="0" workbookViewId="0"/>
  </sheetViews>
  <sheetFormatPr defaultRowHeight="14.4" x14ac:dyDescent="0.3"/>
  <cols>
    <col min="1" max="1" width="2" customWidth="1"/>
    <col min="3" max="3" width="8.88671875" customWidth="1"/>
    <col min="5" max="5" width="11.88671875" bestFit="1" customWidth="1"/>
    <col min="7" max="11" width="11.5546875" bestFit="1" customWidth="1"/>
    <col min="12" max="13" width="12.5546875" bestFit="1" customWidth="1"/>
  </cols>
  <sheetData>
    <row r="2" spans="3:22" x14ac:dyDescent="0.3">
      <c r="C2" s="90" t="s">
        <v>3942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3:22" x14ac:dyDescent="0.3"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5" spans="3:22" x14ac:dyDescent="0.3">
      <c r="C5" t="s">
        <v>3943</v>
      </c>
    </row>
    <row r="7" spans="3:22" x14ac:dyDescent="0.3">
      <c r="C7" s="108">
        <v>2018</v>
      </c>
      <c r="D7" s="5" t="s">
        <v>3944</v>
      </c>
      <c r="E7" s="86"/>
      <c r="G7" s="2"/>
      <c r="H7" s="2"/>
      <c r="I7" s="2"/>
      <c r="J7" s="2"/>
      <c r="K7" s="2"/>
      <c r="L7" s="2"/>
      <c r="M7" s="2"/>
    </row>
    <row r="8" spans="3:22" x14ac:dyDescent="0.3">
      <c r="C8" s="108"/>
      <c r="D8" s="5" t="s">
        <v>3945</v>
      </c>
      <c r="E8" s="86"/>
    </row>
    <row r="9" spans="3:22" x14ac:dyDescent="0.3">
      <c r="C9" s="108"/>
      <c r="D9" s="5" t="s">
        <v>3946</v>
      </c>
      <c r="E9" s="86"/>
    </row>
    <row r="10" spans="3:22" x14ac:dyDescent="0.3">
      <c r="C10" s="108"/>
      <c r="D10" s="5" t="s">
        <v>3947</v>
      </c>
      <c r="E10" s="86"/>
    </row>
    <row r="11" spans="3:22" x14ac:dyDescent="0.3">
      <c r="C11" s="108"/>
      <c r="D11" s="5" t="s">
        <v>3948</v>
      </c>
      <c r="E11" s="86"/>
    </row>
    <row r="12" spans="3:22" x14ac:dyDescent="0.3">
      <c r="C12" s="108"/>
      <c r="D12" s="5" t="s">
        <v>3949</v>
      </c>
      <c r="E12" s="86"/>
    </row>
    <row r="13" spans="3:22" x14ac:dyDescent="0.3">
      <c r="C13" s="108"/>
      <c r="D13" s="5" t="s">
        <v>3950</v>
      </c>
      <c r="E13" s="86"/>
    </row>
    <row r="14" spans="3:22" x14ac:dyDescent="0.3">
      <c r="C14" s="108"/>
      <c r="D14" s="5" t="s">
        <v>3951</v>
      </c>
      <c r="E14" s="86"/>
    </row>
    <row r="15" spans="3:22" x14ac:dyDescent="0.3">
      <c r="C15" s="108"/>
      <c r="D15" s="5" t="s">
        <v>3952</v>
      </c>
      <c r="E15" s="86"/>
    </row>
    <row r="16" spans="3:22" x14ac:dyDescent="0.3">
      <c r="C16" s="108"/>
      <c r="D16" s="5" t="s">
        <v>3953</v>
      </c>
      <c r="E16" s="86"/>
    </row>
    <row r="17" spans="3:5" x14ac:dyDescent="0.3">
      <c r="C17" s="108"/>
      <c r="D17" s="5" t="s">
        <v>3954</v>
      </c>
      <c r="E17" s="86"/>
    </row>
    <row r="18" spans="3:5" x14ac:dyDescent="0.3">
      <c r="C18" s="108"/>
      <c r="D18" s="5" t="s">
        <v>3955</v>
      </c>
      <c r="E18" s="86"/>
    </row>
    <row r="19" spans="3:5" x14ac:dyDescent="0.3">
      <c r="C19" s="108">
        <v>2019</v>
      </c>
      <c r="D19" s="5" t="s">
        <v>3944</v>
      </c>
      <c r="E19" s="86"/>
    </row>
    <row r="20" spans="3:5" x14ac:dyDescent="0.3">
      <c r="C20" s="108"/>
      <c r="D20" s="5" t="s">
        <v>3945</v>
      </c>
      <c r="E20" s="86"/>
    </row>
    <row r="21" spans="3:5" x14ac:dyDescent="0.3">
      <c r="C21" s="108"/>
      <c r="D21" s="5" t="s">
        <v>3946</v>
      </c>
      <c r="E21" s="86"/>
    </row>
    <row r="22" spans="3:5" x14ac:dyDescent="0.3">
      <c r="C22" s="108"/>
      <c r="D22" s="5" t="s">
        <v>3947</v>
      </c>
      <c r="E22" s="86"/>
    </row>
    <row r="23" spans="3:5" x14ac:dyDescent="0.3">
      <c r="C23" s="108"/>
      <c r="D23" s="5" t="s">
        <v>3948</v>
      </c>
      <c r="E23" s="86"/>
    </row>
    <row r="24" spans="3:5" x14ac:dyDescent="0.3">
      <c r="C24" s="108"/>
      <c r="D24" s="5" t="s">
        <v>3949</v>
      </c>
      <c r="E24" s="86"/>
    </row>
    <row r="25" spans="3:5" x14ac:dyDescent="0.3">
      <c r="C25" s="108"/>
      <c r="D25" s="5" t="s">
        <v>3950</v>
      </c>
      <c r="E25" s="86"/>
    </row>
    <row r="26" spans="3:5" x14ac:dyDescent="0.3">
      <c r="C26" s="108"/>
      <c r="D26" s="5" t="s">
        <v>3951</v>
      </c>
      <c r="E26" s="86"/>
    </row>
    <row r="27" spans="3:5" x14ac:dyDescent="0.3">
      <c r="C27" s="108"/>
      <c r="D27" s="5" t="s">
        <v>3952</v>
      </c>
      <c r="E27" s="86"/>
    </row>
    <row r="28" spans="3:5" x14ac:dyDescent="0.3">
      <c r="C28" s="108"/>
      <c r="D28" s="5" t="s">
        <v>3953</v>
      </c>
      <c r="E28" s="86"/>
    </row>
    <row r="29" spans="3:5" x14ac:dyDescent="0.3">
      <c r="C29" s="108"/>
      <c r="D29" s="5" t="s">
        <v>3954</v>
      </c>
      <c r="E29" s="86"/>
    </row>
    <row r="30" spans="3:5" x14ac:dyDescent="0.3">
      <c r="C30" s="108"/>
      <c r="D30" s="5" t="s">
        <v>3955</v>
      </c>
      <c r="E30" s="86"/>
    </row>
    <row r="31" spans="3:5" x14ac:dyDescent="0.3">
      <c r="C31" s="108">
        <v>2020</v>
      </c>
      <c r="D31" s="5" t="s">
        <v>3944</v>
      </c>
      <c r="E31" s="86"/>
    </row>
    <row r="32" spans="3:5" x14ac:dyDescent="0.3">
      <c r="C32" s="108"/>
      <c r="D32" s="5" t="s">
        <v>3945</v>
      </c>
      <c r="E32" s="86"/>
    </row>
    <row r="33" spans="3:5" x14ac:dyDescent="0.3">
      <c r="C33" s="108"/>
      <c r="D33" s="5" t="s">
        <v>3946</v>
      </c>
      <c r="E33" s="86"/>
    </row>
    <row r="34" spans="3:5" x14ac:dyDescent="0.3">
      <c r="C34" s="108"/>
      <c r="D34" s="5" t="s">
        <v>3947</v>
      </c>
      <c r="E34" s="86"/>
    </row>
    <row r="35" spans="3:5" x14ac:dyDescent="0.3">
      <c r="C35" s="108"/>
      <c r="D35" s="5" t="s">
        <v>3948</v>
      </c>
      <c r="E35" s="86"/>
    </row>
    <row r="36" spans="3:5" x14ac:dyDescent="0.3">
      <c r="C36" s="108"/>
      <c r="D36" s="5" t="s">
        <v>3949</v>
      </c>
      <c r="E36" s="86"/>
    </row>
    <row r="37" spans="3:5" x14ac:dyDescent="0.3">
      <c r="C37" s="108"/>
      <c r="D37" s="5" t="s">
        <v>3950</v>
      </c>
      <c r="E37" s="86"/>
    </row>
    <row r="38" spans="3:5" x14ac:dyDescent="0.3">
      <c r="C38" s="108"/>
      <c r="D38" s="5" t="s">
        <v>3951</v>
      </c>
      <c r="E38" s="86"/>
    </row>
    <row r="39" spans="3:5" x14ac:dyDescent="0.3">
      <c r="C39" s="108"/>
      <c r="D39" s="5" t="s">
        <v>3952</v>
      </c>
      <c r="E39" s="86"/>
    </row>
    <row r="40" spans="3:5" x14ac:dyDescent="0.3">
      <c r="C40" s="108"/>
      <c r="D40" s="5" t="s">
        <v>3953</v>
      </c>
      <c r="E40" s="86"/>
    </row>
    <row r="41" spans="3:5" x14ac:dyDescent="0.3">
      <c r="C41" s="108"/>
      <c r="D41" s="5" t="s">
        <v>3954</v>
      </c>
      <c r="E41" s="86"/>
    </row>
    <row r="42" spans="3:5" x14ac:dyDescent="0.3">
      <c r="C42" s="108"/>
      <c r="D42" s="5" t="s">
        <v>3955</v>
      </c>
      <c r="E42" s="86"/>
    </row>
    <row r="43" spans="3:5" x14ac:dyDescent="0.3">
      <c r="C43" s="108">
        <v>2021</v>
      </c>
      <c r="D43" s="5" t="s">
        <v>3944</v>
      </c>
      <c r="E43" s="86"/>
    </row>
    <row r="44" spans="3:5" x14ac:dyDescent="0.3">
      <c r="C44" s="108"/>
      <c r="D44" s="5" t="s">
        <v>3945</v>
      </c>
      <c r="E44" s="86"/>
    </row>
    <row r="45" spans="3:5" x14ac:dyDescent="0.3">
      <c r="C45" s="108"/>
      <c r="D45" s="5" t="s">
        <v>3946</v>
      </c>
      <c r="E45" s="86"/>
    </row>
    <row r="46" spans="3:5" x14ac:dyDescent="0.3">
      <c r="C46" s="108"/>
      <c r="D46" s="5" t="s">
        <v>3947</v>
      </c>
      <c r="E46" s="86"/>
    </row>
    <row r="47" spans="3:5" x14ac:dyDescent="0.3">
      <c r="C47" s="108"/>
      <c r="D47" s="5" t="s">
        <v>3948</v>
      </c>
      <c r="E47" s="86"/>
    </row>
    <row r="48" spans="3:5" x14ac:dyDescent="0.3">
      <c r="C48" s="108"/>
      <c r="D48" s="5" t="s">
        <v>3949</v>
      </c>
      <c r="E48" s="86"/>
    </row>
    <row r="49" spans="3:5" x14ac:dyDescent="0.3">
      <c r="C49" s="108"/>
      <c r="D49" s="5" t="s">
        <v>3950</v>
      </c>
      <c r="E49" s="86"/>
    </row>
    <row r="50" spans="3:5" x14ac:dyDescent="0.3">
      <c r="C50" s="108"/>
      <c r="D50" s="5" t="s">
        <v>3951</v>
      </c>
      <c r="E50" s="86"/>
    </row>
    <row r="51" spans="3:5" x14ac:dyDescent="0.3">
      <c r="C51" s="108"/>
      <c r="D51" s="5" t="s">
        <v>3952</v>
      </c>
      <c r="E51" s="86"/>
    </row>
    <row r="52" spans="3:5" x14ac:dyDescent="0.3">
      <c r="C52" s="108"/>
      <c r="D52" s="5" t="s">
        <v>3953</v>
      </c>
      <c r="E52" s="86"/>
    </row>
    <row r="53" spans="3:5" x14ac:dyDescent="0.3">
      <c r="C53" s="108"/>
      <c r="D53" s="5" t="s">
        <v>3954</v>
      </c>
      <c r="E53" s="86"/>
    </row>
    <row r="54" spans="3:5" x14ac:dyDescent="0.3">
      <c r="C54" s="108"/>
      <c r="D54" s="5" t="s">
        <v>3955</v>
      </c>
      <c r="E54" s="86"/>
    </row>
    <row r="55" spans="3:5" x14ac:dyDescent="0.3">
      <c r="C55" s="108">
        <v>2022</v>
      </c>
      <c r="D55" s="5" t="s">
        <v>3944</v>
      </c>
      <c r="E55" s="86"/>
    </row>
    <row r="56" spans="3:5" x14ac:dyDescent="0.3">
      <c r="C56" s="108"/>
      <c r="D56" s="5" t="s">
        <v>3945</v>
      </c>
      <c r="E56" s="86"/>
    </row>
    <row r="57" spans="3:5" x14ac:dyDescent="0.3">
      <c r="C57" s="108"/>
      <c r="D57" s="5" t="s">
        <v>3946</v>
      </c>
      <c r="E57" s="86"/>
    </row>
    <row r="58" spans="3:5" x14ac:dyDescent="0.3">
      <c r="C58" s="108"/>
      <c r="D58" s="5" t="s">
        <v>3947</v>
      </c>
      <c r="E58" s="86"/>
    </row>
    <row r="59" spans="3:5" x14ac:dyDescent="0.3">
      <c r="C59" s="108"/>
      <c r="D59" s="5" t="s">
        <v>3948</v>
      </c>
      <c r="E59" s="86"/>
    </row>
    <row r="60" spans="3:5" x14ac:dyDescent="0.3">
      <c r="C60" s="108"/>
      <c r="D60" s="5" t="s">
        <v>3949</v>
      </c>
      <c r="E60" s="86"/>
    </row>
    <row r="61" spans="3:5" x14ac:dyDescent="0.3">
      <c r="C61" s="108"/>
      <c r="D61" s="5" t="s">
        <v>3950</v>
      </c>
      <c r="E61" s="86"/>
    </row>
    <row r="62" spans="3:5" x14ac:dyDescent="0.3">
      <c r="C62" s="108"/>
      <c r="D62" s="5" t="s">
        <v>3951</v>
      </c>
      <c r="E62" s="86"/>
    </row>
    <row r="63" spans="3:5" x14ac:dyDescent="0.3">
      <c r="C63" s="108"/>
      <c r="D63" s="5" t="s">
        <v>3952</v>
      </c>
      <c r="E63" s="86"/>
    </row>
    <row r="64" spans="3:5" x14ac:dyDescent="0.3">
      <c r="C64" s="108"/>
      <c r="D64" s="5" t="s">
        <v>3953</v>
      </c>
      <c r="E64" s="86"/>
    </row>
    <row r="65" spans="3:5" x14ac:dyDescent="0.3">
      <c r="C65" s="108"/>
      <c r="D65" s="5" t="s">
        <v>3954</v>
      </c>
      <c r="E65" s="86"/>
    </row>
    <row r="66" spans="3:5" x14ac:dyDescent="0.3">
      <c r="C66" s="108"/>
      <c r="D66" s="5" t="s">
        <v>3955</v>
      </c>
      <c r="E66" s="86"/>
    </row>
    <row r="67" spans="3:5" x14ac:dyDescent="0.3">
      <c r="C67" s="108">
        <v>2023</v>
      </c>
      <c r="D67" s="5" t="s">
        <v>3944</v>
      </c>
      <c r="E67" s="86"/>
    </row>
    <row r="68" spans="3:5" x14ac:dyDescent="0.3">
      <c r="C68" s="108"/>
      <c r="D68" s="5" t="s">
        <v>3945</v>
      </c>
      <c r="E68" s="86"/>
    </row>
    <row r="69" spans="3:5" x14ac:dyDescent="0.3">
      <c r="C69" s="108"/>
      <c r="D69" s="5" t="s">
        <v>3946</v>
      </c>
      <c r="E69" s="86"/>
    </row>
    <row r="70" spans="3:5" x14ac:dyDescent="0.3">
      <c r="C70" s="108"/>
      <c r="D70" s="5" t="s">
        <v>3947</v>
      </c>
      <c r="E70" s="86"/>
    </row>
    <row r="71" spans="3:5" x14ac:dyDescent="0.3">
      <c r="C71" s="108"/>
      <c r="D71" s="5" t="s">
        <v>3948</v>
      </c>
      <c r="E71" s="86"/>
    </row>
    <row r="72" spans="3:5" x14ac:dyDescent="0.3">
      <c r="C72" s="108"/>
      <c r="D72" s="5" t="s">
        <v>3949</v>
      </c>
      <c r="E72" s="86"/>
    </row>
    <row r="73" spans="3:5" x14ac:dyDescent="0.3">
      <c r="C73" s="108"/>
      <c r="D73" s="5" t="s">
        <v>3950</v>
      </c>
      <c r="E73" s="86"/>
    </row>
    <row r="74" spans="3:5" x14ac:dyDescent="0.3">
      <c r="C74" s="108"/>
      <c r="D74" s="5" t="s">
        <v>3951</v>
      </c>
      <c r="E74" s="86"/>
    </row>
    <row r="75" spans="3:5" x14ac:dyDescent="0.3">
      <c r="C75" s="108"/>
      <c r="D75" s="5" t="s">
        <v>3952</v>
      </c>
      <c r="E75" s="86"/>
    </row>
    <row r="76" spans="3:5" x14ac:dyDescent="0.3">
      <c r="C76" s="108"/>
      <c r="D76" s="5" t="s">
        <v>3953</v>
      </c>
      <c r="E76" s="86"/>
    </row>
    <row r="77" spans="3:5" x14ac:dyDescent="0.3">
      <c r="C77" s="108"/>
      <c r="D77" s="5" t="s">
        <v>3954</v>
      </c>
      <c r="E77" s="86"/>
    </row>
    <row r="78" spans="3:5" x14ac:dyDescent="0.3">
      <c r="C78" s="108"/>
      <c r="D78" s="5" t="s">
        <v>3955</v>
      </c>
      <c r="E78" s="86"/>
    </row>
  </sheetData>
  <mergeCells count="7">
    <mergeCell ref="C67:C78"/>
    <mergeCell ref="C2:V3"/>
    <mergeCell ref="C7:C18"/>
    <mergeCell ref="C19:C30"/>
    <mergeCell ref="C31:C42"/>
    <mergeCell ref="C43:C54"/>
    <mergeCell ref="C55:C6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4524-312F-4174-BEEB-A681ECB30A1A}">
  <dimension ref="A1:F3500"/>
  <sheetViews>
    <sheetView showGridLines="0" workbookViewId="0"/>
  </sheetViews>
  <sheetFormatPr defaultRowHeight="14.4" x14ac:dyDescent="0.3"/>
  <cols>
    <col min="1" max="1" width="10.33203125" bestFit="1" customWidth="1"/>
    <col min="2" max="3" width="10.5546875" bestFit="1" customWidth="1"/>
    <col min="4" max="4" width="8.6640625" bestFit="1" customWidth="1"/>
    <col min="5" max="5" width="8.77734375" bestFit="1" customWidth="1"/>
    <col min="6" max="6" width="9" bestFit="1" customWidth="1"/>
  </cols>
  <sheetData>
    <row r="1" spans="1:6" x14ac:dyDescent="0.3">
      <c r="A1" s="87" t="s">
        <v>3957</v>
      </c>
      <c r="B1" s="87" t="s">
        <v>1</v>
      </c>
      <c r="C1" s="87" t="s">
        <v>3958</v>
      </c>
      <c r="D1" s="87" t="s">
        <v>3959</v>
      </c>
      <c r="E1" s="87" t="s">
        <v>3960</v>
      </c>
      <c r="F1" s="87" t="s">
        <v>33</v>
      </c>
    </row>
    <row r="2" spans="1:6" x14ac:dyDescent="0.3">
      <c r="A2" s="1">
        <v>43466</v>
      </c>
      <c r="B2" t="s">
        <v>3961</v>
      </c>
      <c r="C2" t="s">
        <v>3962</v>
      </c>
      <c r="D2" t="s">
        <v>3963</v>
      </c>
      <c r="E2" t="s">
        <v>3964</v>
      </c>
      <c r="F2" s="2">
        <v>90</v>
      </c>
    </row>
    <row r="3" spans="1:6" x14ac:dyDescent="0.3">
      <c r="A3" s="1">
        <v>43466</v>
      </c>
      <c r="B3" t="s">
        <v>3965</v>
      </c>
      <c r="C3" t="s">
        <v>3966</v>
      </c>
      <c r="D3" t="s">
        <v>3963</v>
      </c>
      <c r="E3" t="s">
        <v>3964</v>
      </c>
      <c r="F3" s="2">
        <v>90</v>
      </c>
    </row>
    <row r="4" spans="1:6" x14ac:dyDescent="0.3">
      <c r="A4" s="1">
        <v>43466</v>
      </c>
      <c r="B4" t="s">
        <v>3967</v>
      </c>
      <c r="C4" t="s">
        <v>3968</v>
      </c>
      <c r="D4" t="s">
        <v>3969</v>
      </c>
      <c r="E4" t="s">
        <v>3970</v>
      </c>
      <c r="F4" s="2">
        <v>160</v>
      </c>
    </row>
    <row r="5" spans="1:6" x14ac:dyDescent="0.3">
      <c r="A5" s="1">
        <v>43466</v>
      </c>
      <c r="B5" t="s">
        <v>3971</v>
      </c>
      <c r="C5" t="s">
        <v>3972</v>
      </c>
      <c r="D5" t="s">
        <v>3973</v>
      </c>
      <c r="E5" t="s">
        <v>3974</v>
      </c>
      <c r="F5" s="2">
        <v>100</v>
      </c>
    </row>
    <row r="6" spans="1:6" x14ac:dyDescent="0.3">
      <c r="A6" s="1">
        <v>43466</v>
      </c>
      <c r="B6" t="s">
        <v>3975</v>
      </c>
      <c r="C6" t="s">
        <v>3966</v>
      </c>
      <c r="D6" t="s">
        <v>3976</v>
      </c>
      <c r="E6" t="s">
        <v>3977</v>
      </c>
      <c r="F6" s="2">
        <v>30</v>
      </c>
    </row>
    <row r="7" spans="1:6" x14ac:dyDescent="0.3">
      <c r="A7" s="1">
        <v>43466</v>
      </c>
      <c r="B7" t="s">
        <v>3978</v>
      </c>
      <c r="C7" t="s">
        <v>3979</v>
      </c>
      <c r="D7" t="s">
        <v>3973</v>
      </c>
      <c r="E7" t="s">
        <v>3964</v>
      </c>
      <c r="F7" s="2">
        <v>100</v>
      </c>
    </row>
    <row r="8" spans="1:6" x14ac:dyDescent="0.3">
      <c r="A8" s="1">
        <v>43466</v>
      </c>
      <c r="B8" t="s">
        <v>3980</v>
      </c>
      <c r="C8" t="s">
        <v>3981</v>
      </c>
      <c r="D8" t="s">
        <v>3982</v>
      </c>
      <c r="E8" t="s">
        <v>3977</v>
      </c>
      <c r="F8" s="2">
        <v>80</v>
      </c>
    </row>
    <row r="9" spans="1:6" x14ac:dyDescent="0.3">
      <c r="A9" s="1">
        <v>43466</v>
      </c>
      <c r="B9" t="s">
        <v>3983</v>
      </c>
      <c r="C9" t="s">
        <v>3981</v>
      </c>
      <c r="D9" t="s">
        <v>3984</v>
      </c>
      <c r="E9" t="s">
        <v>3974</v>
      </c>
      <c r="F9" s="2">
        <v>180</v>
      </c>
    </row>
    <row r="10" spans="1:6" x14ac:dyDescent="0.3">
      <c r="A10" s="1">
        <v>43466</v>
      </c>
      <c r="B10" t="s">
        <v>3985</v>
      </c>
      <c r="C10" t="s">
        <v>3986</v>
      </c>
      <c r="D10" t="s">
        <v>3976</v>
      </c>
      <c r="E10" t="s">
        <v>3974</v>
      </c>
      <c r="F10" s="2">
        <v>30</v>
      </c>
    </row>
    <row r="11" spans="1:6" x14ac:dyDescent="0.3">
      <c r="A11" s="1">
        <v>43466</v>
      </c>
      <c r="B11" t="s">
        <v>3987</v>
      </c>
      <c r="C11" t="s">
        <v>3988</v>
      </c>
      <c r="D11" t="s">
        <v>3989</v>
      </c>
      <c r="E11" t="s">
        <v>3964</v>
      </c>
      <c r="F11" s="2">
        <v>50</v>
      </c>
    </row>
    <row r="12" spans="1:6" x14ac:dyDescent="0.3">
      <c r="A12" s="1">
        <v>43466</v>
      </c>
      <c r="B12" t="s">
        <v>3990</v>
      </c>
      <c r="C12" t="s">
        <v>3991</v>
      </c>
      <c r="D12" t="s">
        <v>3984</v>
      </c>
      <c r="E12" t="s">
        <v>3974</v>
      </c>
      <c r="F12" s="2">
        <v>180</v>
      </c>
    </row>
    <row r="13" spans="1:6" x14ac:dyDescent="0.3">
      <c r="A13" s="1">
        <v>43466</v>
      </c>
      <c r="B13" t="s">
        <v>3992</v>
      </c>
      <c r="C13" t="s">
        <v>3962</v>
      </c>
      <c r="D13" t="s">
        <v>3973</v>
      </c>
      <c r="E13" t="s">
        <v>3977</v>
      </c>
      <c r="F13" s="2">
        <v>100</v>
      </c>
    </row>
    <row r="14" spans="1:6" x14ac:dyDescent="0.3">
      <c r="A14" s="1">
        <v>43467</v>
      </c>
      <c r="B14" t="s">
        <v>3993</v>
      </c>
      <c r="C14" t="s">
        <v>3986</v>
      </c>
      <c r="D14" t="s">
        <v>3973</v>
      </c>
      <c r="E14" t="s">
        <v>3977</v>
      </c>
      <c r="F14" s="2">
        <v>100</v>
      </c>
    </row>
    <row r="15" spans="1:6" x14ac:dyDescent="0.3">
      <c r="A15" s="1">
        <v>43467</v>
      </c>
      <c r="B15" t="s">
        <v>3994</v>
      </c>
      <c r="C15" t="s">
        <v>3995</v>
      </c>
      <c r="D15" t="s">
        <v>3973</v>
      </c>
      <c r="E15" t="s">
        <v>3996</v>
      </c>
      <c r="F15" s="2">
        <v>100</v>
      </c>
    </row>
    <row r="16" spans="1:6" x14ac:dyDescent="0.3">
      <c r="A16" s="1">
        <v>43467</v>
      </c>
      <c r="B16" t="s">
        <v>3997</v>
      </c>
      <c r="C16" t="s">
        <v>3991</v>
      </c>
      <c r="D16" t="s">
        <v>3969</v>
      </c>
      <c r="E16" t="s">
        <v>3977</v>
      </c>
      <c r="F16" s="2">
        <v>160</v>
      </c>
    </row>
    <row r="17" spans="1:6" x14ac:dyDescent="0.3">
      <c r="A17" s="1">
        <v>43467</v>
      </c>
      <c r="B17" t="s">
        <v>3998</v>
      </c>
      <c r="C17" t="s">
        <v>3962</v>
      </c>
      <c r="D17" t="s">
        <v>3984</v>
      </c>
      <c r="E17" t="s">
        <v>3974</v>
      </c>
      <c r="F17" s="2">
        <v>180</v>
      </c>
    </row>
    <row r="18" spans="1:6" x14ac:dyDescent="0.3">
      <c r="A18" s="1">
        <v>43467</v>
      </c>
      <c r="B18" t="s">
        <v>3999</v>
      </c>
      <c r="C18" t="s">
        <v>4000</v>
      </c>
      <c r="D18" t="s">
        <v>3973</v>
      </c>
      <c r="E18" t="s">
        <v>3964</v>
      </c>
      <c r="F18" s="2">
        <v>100</v>
      </c>
    </row>
    <row r="19" spans="1:6" x14ac:dyDescent="0.3">
      <c r="A19" s="1">
        <v>43467</v>
      </c>
      <c r="B19" t="s">
        <v>4001</v>
      </c>
      <c r="C19" t="s">
        <v>3968</v>
      </c>
      <c r="D19" t="s">
        <v>4002</v>
      </c>
      <c r="E19" t="s">
        <v>3970</v>
      </c>
      <c r="F19" s="2">
        <v>150</v>
      </c>
    </row>
    <row r="20" spans="1:6" x14ac:dyDescent="0.3">
      <c r="A20" s="1">
        <v>43467</v>
      </c>
      <c r="B20" t="s">
        <v>4003</v>
      </c>
      <c r="C20" t="s">
        <v>3979</v>
      </c>
      <c r="D20" t="s">
        <v>3973</v>
      </c>
      <c r="E20" t="s">
        <v>3970</v>
      </c>
      <c r="F20" s="2">
        <v>100</v>
      </c>
    </row>
    <row r="21" spans="1:6" x14ac:dyDescent="0.3">
      <c r="A21" s="1">
        <v>43467</v>
      </c>
      <c r="B21" t="s">
        <v>4004</v>
      </c>
      <c r="C21" t="s">
        <v>3986</v>
      </c>
      <c r="D21" t="s">
        <v>3963</v>
      </c>
      <c r="E21" t="s">
        <v>3964</v>
      </c>
      <c r="F21" s="2">
        <v>90</v>
      </c>
    </row>
    <row r="22" spans="1:6" x14ac:dyDescent="0.3">
      <c r="A22" s="1">
        <v>43467</v>
      </c>
      <c r="B22" t="s">
        <v>4005</v>
      </c>
      <c r="C22" t="s">
        <v>3962</v>
      </c>
      <c r="D22" t="s">
        <v>3982</v>
      </c>
      <c r="E22" t="s">
        <v>3996</v>
      </c>
      <c r="F22" s="2">
        <v>80</v>
      </c>
    </row>
    <row r="23" spans="1:6" x14ac:dyDescent="0.3">
      <c r="A23" s="1">
        <v>43468</v>
      </c>
      <c r="B23" t="s">
        <v>4006</v>
      </c>
      <c r="C23" t="s">
        <v>4007</v>
      </c>
      <c r="D23" t="s">
        <v>3976</v>
      </c>
      <c r="E23" t="s">
        <v>3970</v>
      </c>
      <c r="F23" s="2">
        <v>30</v>
      </c>
    </row>
    <row r="24" spans="1:6" x14ac:dyDescent="0.3">
      <c r="A24" s="1">
        <v>43468</v>
      </c>
      <c r="B24" t="s">
        <v>4008</v>
      </c>
      <c r="C24" t="s">
        <v>4000</v>
      </c>
      <c r="D24" t="s">
        <v>3969</v>
      </c>
      <c r="E24" t="s">
        <v>3974</v>
      </c>
      <c r="F24" s="2">
        <v>160</v>
      </c>
    </row>
    <row r="25" spans="1:6" x14ac:dyDescent="0.3">
      <c r="A25" s="1">
        <v>43468</v>
      </c>
      <c r="B25" t="s">
        <v>4009</v>
      </c>
      <c r="C25" t="s">
        <v>4010</v>
      </c>
      <c r="D25" t="s">
        <v>3984</v>
      </c>
      <c r="E25" t="s">
        <v>3974</v>
      </c>
      <c r="F25" s="2">
        <v>180</v>
      </c>
    </row>
    <row r="26" spans="1:6" x14ac:dyDescent="0.3">
      <c r="A26" s="1">
        <v>43468</v>
      </c>
      <c r="B26" t="s">
        <v>4011</v>
      </c>
      <c r="C26" t="s">
        <v>3995</v>
      </c>
      <c r="D26" t="s">
        <v>3969</v>
      </c>
      <c r="E26" t="s">
        <v>3977</v>
      </c>
      <c r="F26" s="2">
        <v>160</v>
      </c>
    </row>
    <row r="27" spans="1:6" x14ac:dyDescent="0.3">
      <c r="A27" s="1">
        <v>43468</v>
      </c>
      <c r="B27" t="s">
        <v>4012</v>
      </c>
      <c r="C27" t="s">
        <v>4010</v>
      </c>
      <c r="D27" t="s">
        <v>4002</v>
      </c>
      <c r="E27" t="s">
        <v>3970</v>
      </c>
      <c r="F27" s="2">
        <v>150</v>
      </c>
    </row>
    <row r="28" spans="1:6" x14ac:dyDescent="0.3">
      <c r="A28" s="1">
        <v>43468</v>
      </c>
      <c r="B28" t="s">
        <v>4013</v>
      </c>
      <c r="C28" t="s">
        <v>3968</v>
      </c>
      <c r="D28" t="s">
        <v>3969</v>
      </c>
      <c r="E28" t="s">
        <v>3974</v>
      </c>
      <c r="F28" s="2">
        <v>160</v>
      </c>
    </row>
    <row r="29" spans="1:6" x14ac:dyDescent="0.3">
      <c r="A29" s="1">
        <v>43468</v>
      </c>
      <c r="B29" t="s">
        <v>4014</v>
      </c>
      <c r="C29" t="s">
        <v>3981</v>
      </c>
      <c r="D29" t="s">
        <v>3969</v>
      </c>
      <c r="E29" t="s">
        <v>3996</v>
      </c>
      <c r="F29" s="2">
        <v>160</v>
      </c>
    </row>
    <row r="30" spans="1:6" x14ac:dyDescent="0.3">
      <c r="A30" s="1">
        <v>43468</v>
      </c>
      <c r="B30" t="s">
        <v>4015</v>
      </c>
      <c r="C30" t="s">
        <v>3979</v>
      </c>
      <c r="D30" t="s">
        <v>3973</v>
      </c>
      <c r="E30" t="s">
        <v>3970</v>
      </c>
      <c r="F30" s="2">
        <v>100</v>
      </c>
    </row>
    <row r="31" spans="1:6" x14ac:dyDescent="0.3">
      <c r="A31" s="1">
        <v>43469</v>
      </c>
      <c r="B31" t="s">
        <v>4016</v>
      </c>
      <c r="C31" t="s">
        <v>3981</v>
      </c>
      <c r="D31" t="s">
        <v>4002</v>
      </c>
      <c r="E31" t="s">
        <v>3970</v>
      </c>
      <c r="F31" s="2">
        <v>150</v>
      </c>
    </row>
    <row r="32" spans="1:6" x14ac:dyDescent="0.3">
      <c r="A32" s="1">
        <v>43469</v>
      </c>
      <c r="B32" t="s">
        <v>4017</v>
      </c>
      <c r="C32" t="s">
        <v>4010</v>
      </c>
      <c r="D32" t="s">
        <v>3989</v>
      </c>
      <c r="E32" t="s">
        <v>3964</v>
      </c>
      <c r="F32" s="2">
        <v>50</v>
      </c>
    </row>
    <row r="33" spans="1:6" x14ac:dyDescent="0.3">
      <c r="A33" s="1">
        <v>43469</v>
      </c>
      <c r="B33" t="s">
        <v>4018</v>
      </c>
      <c r="C33" t="s">
        <v>4010</v>
      </c>
      <c r="D33" t="s">
        <v>3982</v>
      </c>
      <c r="E33" t="s">
        <v>3970</v>
      </c>
      <c r="F33" s="2">
        <v>80</v>
      </c>
    </row>
    <row r="34" spans="1:6" x14ac:dyDescent="0.3">
      <c r="A34" s="1">
        <v>43469</v>
      </c>
      <c r="B34" t="s">
        <v>4019</v>
      </c>
      <c r="C34" t="s">
        <v>4010</v>
      </c>
      <c r="D34" t="s">
        <v>3982</v>
      </c>
      <c r="E34" t="s">
        <v>3970</v>
      </c>
      <c r="F34" s="2">
        <v>80</v>
      </c>
    </row>
    <row r="35" spans="1:6" x14ac:dyDescent="0.3">
      <c r="A35" s="1">
        <v>43469</v>
      </c>
      <c r="B35" t="s">
        <v>4020</v>
      </c>
      <c r="C35" t="s">
        <v>3972</v>
      </c>
      <c r="D35" t="s">
        <v>3984</v>
      </c>
      <c r="E35" t="s">
        <v>3974</v>
      </c>
      <c r="F35" s="2">
        <v>180</v>
      </c>
    </row>
    <row r="36" spans="1:6" x14ac:dyDescent="0.3">
      <c r="A36" s="1">
        <v>43469</v>
      </c>
      <c r="B36" t="s">
        <v>4021</v>
      </c>
      <c r="C36" t="s">
        <v>3988</v>
      </c>
      <c r="D36" t="s">
        <v>3982</v>
      </c>
      <c r="E36" t="s">
        <v>3964</v>
      </c>
      <c r="F36" s="2">
        <v>80</v>
      </c>
    </row>
    <row r="37" spans="1:6" x14ac:dyDescent="0.3">
      <c r="A37" s="1">
        <v>43469</v>
      </c>
      <c r="B37" t="s">
        <v>4022</v>
      </c>
      <c r="C37" t="s">
        <v>3981</v>
      </c>
      <c r="D37" t="s">
        <v>3989</v>
      </c>
      <c r="E37" t="s">
        <v>3974</v>
      </c>
      <c r="F37" s="2">
        <v>50</v>
      </c>
    </row>
    <row r="38" spans="1:6" x14ac:dyDescent="0.3">
      <c r="A38" s="1">
        <v>43469</v>
      </c>
      <c r="B38" t="s">
        <v>4023</v>
      </c>
      <c r="C38" t="s">
        <v>4010</v>
      </c>
      <c r="D38" t="s">
        <v>4002</v>
      </c>
      <c r="E38" t="s">
        <v>3977</v>
      </c>
      <c r="F38" s="2">
        <v>150</v>
      </c>
    </row>
    <row r="39" spans="1:6" x14ac:dyDescent="0.3">
      <c r="A39" s="1">
        <v>43469</v>
      </c>
      <c r="B39" t="s">
        <v>4024</v>
      </c>
      <c r="C39" t="s">
        <v>4025</v>
      </c>
      <c r="D39" t="s">
        <v>3969</v>
      </c>
      <c r="E39" t="s">
        <v>3977</v>
      </c>
      <c r="F39" s="2">
        <v>160</v>
      </c>
    </row>
    <row r="40" spans="1:6" x14ac:dyDescent="0.3">
      <c r="A40" s="1">
        <v>43469</v>
      </c>
      <c r="B40" t="s">
        <v>4026</v>
      </c>
      <c r="C40" t="s">
        <v>3991</v>
      </c>
      <c r="D40" t="s">
        <v>3969</v>
      </c>
      <c r="E40" t="s">
        <v>3996</v>
      </c>
      <c r="F40" s="2">
        <v>160</v>
      </c>
    </row>
    <row r="41" spans="1:6" x14ac:dyDescent="0.3">
      <c r="A41" s="1">
        <v>43469</v>
      </c>
      <c r="B41" t="s">
        <v>4027</v>
      </c>
      <c r="C41" t="s">
        <v>3995</v>
      </c>
      <c r="D41" t="s">
        <v>3989</v>
      </c>
      <c r="E41" t="s">
        <v>3964</v>
      </c>
      <c r="F41" s="2">
        <v>50</v>
      </c>
    </row>
    <row r="42" spans="1:6" x14ac:dyDescent="0.3">
      <c r="A42" s="1">
        <v>43469</v>
      </c>
      <c r="B42" t="s">
        <v>4028</v>
      </c>
      <c r="C42" t="s">
        <v>3981</v>
      </c>
      <c r="D42" t="s">
        <v>3969</v>
      </c>
      <c r="E42" t="s">
        <v>3996</v>
      </c>
      <c r="F42" s="2">
        <v>160</v>
      </c>
    </row>
    <row r="43" spans="1:6" x14ac:dyDescent="0.3">
      <c r="A43" s="1">
        <v>43470</v>
      </c>
      <c r="B43" t="s">
        <v>4029</v>
      </c>
      <c r="C43" t="s">
        <v>4030</v>
      </c>
      <c r="D43" t="s">
        <v>3982</v>
      </c>
      <c r="E43" t="s">
        <v>3970</v>
      </c>
      <c r="F43" s="2">
        <v>80</v>
      </c>
    </row>
    <row r="44" spans="1:6" x14ac:dyDescent="0.3">
      <c r="A44" s="1">
        <v>43470</v>
      </c>
      <c r="B44" t="s">
        <v>4031</v>
      </c>
      <c r="C44" t="s">
        <v>4032</v>
      </c>
      <c r="D44" t="s">
        <v>3982</v>
      </c>
      <c r="E44" t="s">
        <v>3977</v>
      </c>
      <c r="F44" s="2">
        <v>80</v>
      </c>
    </row>
    <row r="45" spans="1:6" x14ac:dyDescent="0.3">
      <c r="A45" s="1">
        <v>43470</v>
      </c>
      <c r="B45" t="s">
        <v>4033</v>
      </c>
      <c r="C45" t="s">
        <v>3979</v>
      </c>
      <c r="D45" t="s">
        <v>3969</v>
      </c>
      <c r="E45" t="s">
        <v>3970</v>
      </c>
      <c r="F45" s="2">
        <v>160</v>
      </c>
    </row>
    <row r="46" spans="1:6" x14ac:dyDescent="0.3">
      <c r="A46" s="1">
        <v>43470</v>
      </c>
      <c r="B46" t="s">
        <v>4034</v>
      </c>
      <c r="C46" t="s">
        <v>3962</v>
      </c>
      <c r="D46" t="s">
        <v>3984</v>
      </c>
      <c r="E46" t="s">
        <v>3970</v>
      </c>
      <c r="F46" s="2">
        <v>180</v>
      </c>
    </row>
    <row r="47" spans="1:6" x14ac:dyDescent="0.3">
      <c r="A47" s="1">
        <v>43470</v>
      </c>
      <c r="B47" t="s">
        <v>4035</v>
      </c>
      <c r="C47" t="s">
        <v>3972</v>
      </c>
      <c r="D47" t="s">
        <v>3969</v>
      </c>
      <c r="E47" t="s">
        <v>3977</v>
      </c>
      <c r="F47" s="2">
        <v>160</v>
      </c>
    </row>
    <row r="48" spans="1:6" x14ac:dyDescent="0.3">
      <c r="A48" s="1">
        <v>43470</v>
      </c>
      <c r="B48" t="s">
        <v>4036</v>
      </c>
      <c r="C48" t="s">
        <v>3966</v>
      </c>
      <c r="D48" t="s">
        <v>3963</v>
      </c>
      <c r="E48" t="s">
        <v>3996</v>
      </c>
      <c r="F48" s="2">
        <v>90</v>
      </c>
    </row>
    <row r="49" spans="1:6" x14ac:dyDescent="0.3">
      <c r="A49" s="1">
        <v>43470</v>
      </c>
      <c r="B49" t="s">
        <v>4037</v>
      </c>
      <c r="C49" t="s">
        <v>3991</v>
      </c>
      <c r="D49" t="s">
        <v>4002</v>
      </c>
      <c r="E49" t="s">
        <v>3996</v>
      </c>
      <c r="F49" s="2">
        <v>150</v>
      </c>
    </row>
    <row r="50" spans="1:6" x14ac:dyDescent="0.3">
      <c r="A50" s="1">
        <v>43471</v>
      </c>
      <c r="B50" t="s">
        <v>4038</v>
      </c>
      <c r="C50" t="s">
        <v>3968</v>
      </c>
      <c r="D50" t="s">
        <v>3989</v>
      </c>
      <c r="E50" t="s">
        <v>3970</v>
      </c>
      <c r="F50" s="2">
        <v>50</v>
      </c>
    </row>
    <row r="51" spans="1:6" x14ac:dyDescent="0.3">
      <c r="A51" s="1">
        <v>43471</v>
      </c>
      <c r="B51" t="s">
        <v>4039</v>
      </c>
      <c r="C51" t="s">
        <v>3968</v>
      </c>
      <c r="D51" t="s">
        <v>3982</v>
      </c>
      <c r="E51" t="s">
        <v>3964</v>
      </c>
      <c r="F51" s="2">
        <v>80</v>
      </c>
    </row>
    <row r="52" spans="1:6" x14ac:dyDescent="0.3">
      <c r="A52" s="1">
        <v>43471</v>
      </c>
      <c r="B52" t="s">
        <v>4040</v>
      </c>
      <c r="C52" t="s">
        <v>4032</v>
      </c>
      <c r="D52" t="s">
        <v>3963</v>
      </c>
      <c r="E52" t="s">
        <v>3974</v>
      </c>
      <c r="F52" s="2">
        <v>90</v>
      </c>
    </row>
    <row r="53" spans="1:6" x14ac:dyDescent="0.3">
      <c r="A53" s="1">
        <v>43471</v>
      </c>
      <c r="B53" t="s">
        <v>4041</v>
      </c>
      <c r="C53" t="s">
        <v>4030</v>
      </c>
      <c r="D53" t="s">
        <v>3989</v>
      </c>
      <c r="E53" t="s">
        <v>3964</v>
      </c>
      <c r="F53" s="2">
        <v>50</v>
      </c>
    </row>
    <row r="54" spans="1:6" x14ac:dyDescent="0.3">
      <c r="A54" s="1">
        <v>43471</v>
      </c>
      <c r="B54" t="s">
        <v>4042</v>
      </c>
      <c r="C54" t="s">
        <v>3986</v>
      </c>
      <c r="D54" t="s">
        <v>3984</v>
      </c>
      <c r="E54" t="s">
        <v>3977</v>
      </c>
      <c r="F54" s="2">
        <v>180</v>
      </c>
    </row>
    <row r="55" spans="1:6" x14ac:dyDescent="0.3">
      <c r="A55" s="1">
        <v>43471</v>
      </c>
      <c r="B55" t="s">
        <v>4043</v>
      </c>
      <c r="C55" t="s">
        <v>3968</v>
      </c>
      <c r="D55" t="s">
        <v>3963</v>
      </c>
      <c r="E55" t="s">
        <v>3970</v>
      </c>
      <c r="F55" s="2">
        <v>90</v>
      </c>
    </row>
    <row r="56" spans="1:6" x14ac:dyDescent="0.3">
      <c r="A56" s="1">
        <v>43471</v>
      </c>
      <c r="B56" t="s">
        <v>4044</v>
      </c>
      <c r="C56" t="s">
        <v>3968</v>
      </c>
      <c r="D56" t="s">
        <v>3982</v>
      </c>
      <c r="E56" t="s">
        <v>3970</v>
      </c>
      <c r="F56" s="2">
        <v>80</v>
      </c>
    </row>
    <row r="57" spans="1:6" x14ac:dyDescent="0.3">
      <c r="A57" s="1">
        <v>43471</v>
      </c>
      <c r="B57" t="s">
        <v>4045</v>
      </c>
      <c r="C57" t="s">
        <v>3991</v>
      </c>
      <c r="D57" t="s">
        <v>3989</v>
      </c>
      <c r="E57" t="s">
        <v>3977</v>
      </c>
      <c r="F57" s="2">
        <v>50</v>
      </c>
    </row>
    <row r="58" spans="1:6" x14ac:dyDescent="0.3">
      <c r="A58" s="1">
        <v>43471</v>
      </c>
      <c r="B58" t="s">
        <v>4046</v>
      </c>
      <c r="C58" t="s">
        <v>4025</v>
      </c>
      <c r="D58" t="s">
        <v>3989</v>
      </c>
      <c r="E58" t="s">
        <v>3996</v>
      </c>
      <c r="F58" s="2">
        <v>50</v>
      </c>
    </row>
    <row r="59" spans="1:6" x14ac:dyDescent="0.3">
      <c r="A59" s="1">
        <v>43472</v>
      </c>
      <c r="B59" t="s">
        <v>4047</v>
      </c>
      <c r="C59" t="s">
        <v>4000</v>
      </c>
      <c r="D59" t="s">
        <v>3969</v>
      </c>
      <c r="E59" t="s">
        <v>3964</v>
      </c>
      <c r="F59" s="2">
        <v>160</v>
      </c>
    </row>
    <row r="60" spans="1:6" x14ac:dyDescent="0.3">
      <c r="A60" s="1">
        <v>43472</v>
      </c>
      <c r="B60" t="s">
        <v>4048</v>
      </c>
      <c r="C60" t="s">
        <v>3981</v>
      </c>
      <c r="D60" t="s">
        <v>3984</v>
      </c>
      <c r="E60" t="s">
        <v>3964</v>
      </c>
      <c r="F60" s="2">
        <v>180</v>
      </c>
    </row>
    <row r="61" spans="1:6" x14ac:dyDescent="0.3">
      <c r="A61" s="1">
        <v>43472</v>
      </c>
      <c r="B61" t="s">
        <v>4049</v>
      </c>
      <c r="C61" t="s">
        <v>3988</v>
      </c>
      <c r="D61" t="s">
        <v>3973</v>
      </c>
      <c r="E61" t="s">
        <v>3977</v>
      </c>
      <c r="F61" s="2">
        <v>100</v>
      </c>
    </row>
    <row r="62" spans="1:6" x14ac:dyDescent="0.3">
      <c r="A62" s="1">
        <v>43472</v>
      </c>
      <c r="B62" t="s">
        <v>4050</v>
      </c>
      <c r="C62" t="s">
        <v>4032</v>
      </c>
      <c r="D62" t="s">
        <v>3963</v>
      </c>
      <c r="E62" t="s">
        <v>3977</v>
      </c>
      <c r="F62" s="2">
        <v>90</v>
      </c>
    </row>
    <row r="63" spans="1:6" x14ac:dyDescent="0.3">
      <c r="A63" s="1">
        <v>43472</v>
      </c>
      <c r="B63" t="s">
        <v>4051</v>
      </c>
      <c r="C63" t="s">
        <v>3966</v>
      </c>
      <c r="D63" t="s">
        <v>3989</v>
      </c>
      <c r="E63" t="s">
        <v>3996</v>
      </c>
      <c r="F63" s="2">
        <v>50</v>
      </c>
    </row>
    <row r="64" spans="1:6" x14ac:dyDescent="0.3">
      <c r="A64" s="1">
        <v>43472</v>
      </c>
      <c r="B64" t="s">
        <v>4052</v>
      </c>
      <c r="C64" t="s">
        <v>4007</v>
      </c>
      <c r="D64" t="s">
        <v>3976</v>
      </c>
      <c r="E64" t="s">
        <v>3964</v>
      </c>
      <c r="F64" s="2">
        <v>30</v>
      </c>
    </row>
    <row r="65" spans="1:6" x14ac:dyDescent="0.3">
      <c r="A65" s="1">
        <v>43472</v>
      </c>
      <c r="B65" t="s">
        <v>4053</v>
      </c>
      <c r="C65" t="s">
        <v>3981</v>
      </c>
      <c r="D65" t="s">
        <v>3969</v>
      </c>
      <c r="E65" t="s">
        <v>3977</v>
      </c>
      <c r="F65" s="2">
        <v>160</v>
      </c>
    </row>
    <row r="66" spans="1:6" x14ac:dyDescent="0.3">
      <c r="A66" s="1">
        <v>43472</v>
      </c>
      <c r="B66" t="s">
        <v>4054</v>
      </c>
      <c r="C66" t="s">
        <v>3968</v>
      </c>
      <c r="D66" t="s">
        <v>4002</v>
      </c>
      <c r="E66" t="s">
        <v>3996</v>
      </c>
      <c r="F66" s="2">
        <v>150</v>
      </c>
    </row>
    <row r="67" spans="1:6" x14ac:dyDescent="0.3">
      <c r="A67" s="1">
        <v>43472</v>
      </c>
      <c r="B67" t="s">
        <v>4055</v>
      </c>
      <c r="C67" t="s">
        <v>4010</v>
      </c>
      <c r="D67" t="s">
        <v>3973</v>
      </c>
      <c r="E67" t="s">
        <v>3996</v>
      </c>
      <c r="F67" s="2">
        <v>100</v>
      </c>
    </row>
    <row r="68" spans="1:6" x14ac:dyDescent="0.3">
      <c r="A68" s="1">
        <v>43472</v>
      </c>
      <c r="B68" t="s">
        <v>4056</v>
      </c>
      <c r="C68" t="s">
        <v>3981</v>
      </c>
      <c r="D68" t="s">
        <v>3973</v>
      </c>
      <c r="E68" t="s">
        <v>3977</v>
      </c>
      <c r="F68" s="2">
        <v>100</v>
      </c>
    </row>
    <row r="69" spans="1:6" x14ac:dyDescent="0.3">
      <c r="A69" s="1">
        <v>43472</v>
      </c>
      <c r="B69" t="s">
        <v>4057</v>
      </c>
      <c r="C69" t="s">
        <v>3979</v>
      </c>
      <c r="D69" t="s">
        <v>3989</v>
      </c>
      <c r="E69" t="s">
        <v>3970</v>
      </c>
      <c r="F69" s="2">
        <v>50</v>
      </c>
    </row>
    <row r="70" spans="1:6" x14ac:dyDescent="0.3">
      <c r="A70" s="1">
        <v>43472</v>
      </c>
      <c r="B70" t="s">
        <v>4058</v>
      </c>
      <c r="C70" t="s">
        <v>4025</v>
      </c>
      <c r="D70" t="s">
        <v>3989</v>
      </c>
      <c r="E70" t="s">
        <v>3974</v>
      </c>
      <c r="F70" s="2">
        <v>50</v>
      </c>
    </row>
    <row r="71" spans="1:6" x14ac:dyDescent="0.3">
      <c r="A71" s="1">
        <v>43473</v>
      </c>
      <c r="B71" t="s">
        <v>4059</v>
      </c>
      <c r="C71" t="s">
        <v>3979</v>
      </c>
      <c r="D71" t="s">
        <v>3982</v>
      </c>
      <c r="E71" t="s">
        <v>3974</v>
      </c>
      <c r="F71" s="2">
        <v>80</v>
      </c>
    </row>
    <row r="72" spans="1:6" x14ac:dyDescent="0.3">
      <c r="A72" s="1">
        <v>43473</v>
      </c>
      <c r="B72" t="s">
        <v>4060</v>
      </c>
      <c r="C72" t="s">
        <v>4030</v>
      </c>
      <c r="D72" t="s">
        <v>3984</v>
      </c>
      <c r="E72" t="s">
        <v>3970</v>
      </c>
      <c r="F72" s="2">
        <v>180</v>
      </c>
    </row>
    <row r="73" spans="1:6" x14ac:dyDescent="0.3">
      <c r="A73" s="1">
        <v>43473</v>
      </c>
      <c r="B73" t="s">
        <v>4061</v>
      </c>
      <c r="C73" t="s">
        <v>4032</v>
      </c>
      <c r="D73" t="s">
        <v>3963</v>
      </c>
      <c r="E73" t="s">
        <v>3996</v>
      </c>
      <c r="F73" s="2">
        <v>90</v>
      </c>
    </row>
    <row r="74" spans="1:6" x14ac:dyDescent="0.3">
      <c r="A74" s="1">
        <v>43473</v>
      </c>
      <c r="B74" t="s">
        <v>4062</v>
      </c>
      <c r="C74" t="s">
        <v>3966</v>
      </c>
      <c r="D74" t="s">
        <v>3973</v>
      </c>
      <c r="E74" t="s">
        <v>3974</v>
      </c>
      <c r="F74" s="2">
        <v>100</v>
      </c>
    </row>
    <row r="75" spans="1:6" x14ac:dyDescent="0.3">
      <c r="A75" s="1">
        <v>43473</v>
      </c>
      <c r="B75" t="s">
        <v>4063</v>
      </c>
      <c r="C75" t="s">
        <v>3979</v>
      </c>
      <c r="D75" t="s">
        <v>3969</v>
      </c>
      <c r="E75" t="s">
        <v>3970</v>
      </c>
      <c r="F75" s="2">
        <v>160</v>
      </c>
    </row>
    <row r="76" spans="1:6" x14ac:dyDescent="0.3">
      <c r="A76" s="1">
        <v>43473</v>
      </c>
      <c r="B76" t="s">
        <v>4064</v>
      </c>
      <c r="C76" t="s">
        <v>3991</v>
      </c>
      <c r="D76" t="s">
        <v>4002</v>
      </c>
      <c r="E76" t="s">
        <v>3977</v>
      </c>
      <c r="F76" s="2">
        <v>150</v>
      </c>
    </row>
    <row r="77" spans="1:6" x14ac:dyDescent="0.3">
      <c r="A77" s="1">
        <v>43473</v>
      </c>
      <c r="B77" t="s">
        <v>4065</v>
      </c>
      <c r="C77" t="s">
        <v>4066</v>
      </c>
      <c r="D77" t="s">
        <v>3963</v>
      </c>
      <c r="E77" t="s">
        <v>3964</v>
      </c>
      <c r="F77" s="2">
        <v>90</v>
      </c>
    </row>
    <row r="78" spans="1:6" x14ac:dyDescent="0.3">
      <c r="A78" s="1">
        <v>43473</v>
      </c>
      <c r="B78" t="s">
        <v>4067</v>
      </c>
      <c r="C78" t="s">
        <v>4000</v>
      </c>
      <c r="D78" t="s">
        <v>3976</v>
      </c>
      <c r="E78" t="s">
        <v>3964</v>
      </c>
      <c r="F78" s="2">
        <v>30</v>
      </c>
    </row>
    <row r="79" spans="1:6" x14ac:dyDescent="0.3">
      <c r="A79" s="1">
        <v>43473</v>
      </c>
      <c r="B79" t="s">
        <v>4068</v>
      </c>
      <c r="C79" t="s">
        <v>3979</v>
      </c>
      <c r="D79" t="s">
        <v>3969</v>
      </c>
      <c r="E79" t="s">
        <v>3970</v>
      </c>
      <c r="F79" s="2">
        <v>160</v>
      </c>
    </row>
    <row r="80" spans="1:6" x14ac:dyDescent="0.3">
      <c r="A80" s="1">
        <v>43473</v>
      </c>
      <c r="B80" t="s">
        <v>4069</v>
      </c>
      <c r="C80" t="s">
        <v>4000</v>
      </c>
      <c r="D80" t="s">
        <v>3989</v>
      </c>
      <c r="E80" t="s">
        <v>3974</v>
      </c>
      <c r="F80" s="2">
        <v>50</v>
      </c>
    </row>
    <row r="81" spans="1:6" x14ac:dyDescent="0.3">
      <c r="A81" s="1">
        <v>43473</v>
      </c>
      <c r="B81" t="s">
        <v>4070</v>
      </c>
      <c r="C81" t="s">
        <v>3995</v>
      </c>
      <c r="D81" t="s">
        <v>3984</v>
      </c>
      <c r="E81" t="s">
        <v>3996</v>
      </c>
      <c r="F81" s="2">
        <v>180</v>
      </c>
    </row>
    <row r="82" spans="1:6" x14ac:dyDescent="0.3">
      <c r="A82" s="1">
        <v>43473</v>
      </c>
      <c r="B82" t="s">
        <v>4071</v>
      </c>
      <c r="C82" t="s">
        <v>4000</v>
      </c>
      <c r="D82" t="s">
        <v>3984</v>
      </c>
      <c r="E82" t="s">
        <v>3977</v>
      </c>
      <c r="F82" s="2">
        <v>180</v>
      </c>
    </row>
    <row r="83" spans="1:6" x14ac:dyDescent="0.3">
      <c r="A83" s="1">
        <v>43474</v>
      </c>
      <c r="B83" t="s">
        <v>4072</v>
      </c>
      <c r="C83" t="s">
        <v>4000</v>
      </c>
      <c r="D83" t="s">
        <v>3976</v>
      </c>
      <c r="E83" t="s">
        <v>3964</v>
      </c>
      <c r="F83" s="2">
        <v>30</v>
      </c>
    </row>
    <row r="84" spans="1:6" x14ac:dyDescent="0.3">
      <c r="A84" s="1">
        <v>43474</v>
      </c>
      <c r="B84" t="s">
        <v>4073</v>
      </c>
      <c r="C84" t="s">
        <v>3962</v>
      </c>
      <c r="D84" t="s">
        <v>3982</v>
      </c>
      <c r="E84" t="s">
        <v>3974</v>
      </c>
      <c r="F84" s="2">
        <v>80</v>
      </c>
    </row>
    <row r="85" spans="1:6" x14ac:dyDescent="0.3">
      <c r="A85" s="1">
        <v>43474</v>
      </c>
      <c r="B85" t="s">
        <v>4074</v>
      </c>
      <c r="C85" t="s">
        <v>3968</v>
      </c>
      <c r="D85" t="s">
        <v>3963</v>
      </c>
      <c r="E85" t="s">
        <v>3964</v>
      </c>
      <c r="F85" s="2">
        <v>90</v>
      </c>
    </row>
    <row r="86" spans="1:6" x14ac:dyDescent="0.3">
      <c r="A86" s="1">
        <v>43474</v>
      </c>
      <c r="B86" t="s">
        <v>4075</v>
      </c>
      <c r="C86" t="s">
        <v>3995</v>
      </c>
      <c r="D86" t="s">
        <v>4002</v>
      </c>
      <c r="E86" t="s">
        <v>3977</v>
      </c>
      <c r="F86" s="2">
        <v>150</v>
      </c>
    </row>
    <row r="87" spans="1:6" x14ac:dyDescent="0.3">
      <c r="A87" s="1">
        <v>43474</v>
      </c>
      <c r="B87" t="s">
        <v>4076</v>
      </c>
      <c r="C87" t="s">
        <v>4066</v>
      </c>
      <c r="D87" t="s">
        <v>3984</v>
      </c>
      <c r="E87" t="s">
        <v>3964</v>
      </c>
      <c r="F87" s="2">
        <v>180</v>
      </c>
    </row>
    <row r="88" spans="1:6" x14ac:dyDescent="0.3">
      <c r="A88" s="1">
        <v>43474</v>
      </c>
      <c r="B88" t="s">
        <v>4077</v>
      </c>
      <c r="C88" t="s">
        <v>3995</v>
      </c>
      <c r="D88" t="s">
        <v>3969</v>
      </c>
      <c r="E88" t="s">
        <v>3964</v>
      </c>
      <c r="F88" s="2">
        <v>160</v>
      </c>
    </row>
    <row r="89" spans="1:6" x14ac:dyDescent="0.3">
      <c r="A89" s="1">
        <v>43474</v>
      </c>
      <c r="B89" t="s">
        <v>4078</v>
      </c>
      <c r="C89" t="s">
        <v>3981</v>
      </c>
      <c r="D89" t="s">
        <v>3989</v>
      </c>
      <c r="E89" t="s">
        <v>3964</v>
      </c>
      <c r="F89" s="2">
        <v>50</v>
      </c>
    </row>
    <row r="90" spans="1:6" x14ac:dyDescent="0.3">
      <c r="A90" s="1">
        <v>43474</v>
      </c>
      <c r="B90" t="s">
        <v>4079</v>
      </c>
      <c r="C90" t="s">
        <v>4000</v>
      </c>
      <c r="D90" t="s">
        <v>3969</v>
      </c>
      <c r="E90" t="s">
        <v>3974</v>
      </c>
      <c r="F90" s="2">
        <v>160</v>
      </c>
    </row>
    <row r="91" spans="1:6" x14ac:dyDescent="0.3">
      <c r="A91" s="1">
        <v>43474</v>
      </c>
      <c r="B91" t="s">
        <v>4080</v>
      </c>
      <c r="C91" t="s">
        <v>3968</v>
      </c>
      <c r="D91" t="s">
        <v>3984</v>
      </c>
      <c r="E91" t="s">
        <v>3996</v>
      </c>
      <c r="F91" s="2">
        <v>180</v>
      </c>
    </row>
    <row r="92" spans="1:6" x14ac:dyDescent="0.3">
      <c r="A92" s="1">
        <v>43475</v>
      </c>
      <c r="B92" t="s">
        <v>4081</v>
      </c>
      <c r="C92" t="s">
        <v>4010</v>
      </c>
      <c r="D92" t="s">
        <v>4002</v>
      </c>
      <c r="E92" t="s">
        <v>3977</v>
      </c>
      <c r="F92" s="2">
        <v>150</v>
      </c>
    </row>
    <row r="93" spans="1:6" x14ac:dyDescent="0.3">
      <c r="A93" s="1">
        <v>43475</v>
      </c>
      <c r="B93" t="s">
        <v>4082</v>
      </c>
      <c r="C93" t="s">
        <v>3986</v>
      </c>
      <c r="D93" t="s">
        <v>4002</v>
      </c>
      <c r="E93" t="s">
        <v>3996</v>
      </c>
      <c r="F93" s="2">
        <v>150</v>
      </c>
    </row>
    <row r="94" spans="1:6" x14ac:dyDescent="0.3">
      <c r="A94" s="1">
        <v>43475</v>
      </c>
      <c r="B94" t="s">
        <v>4083</v>
      </c>
      <c r="C94" t="s">
        <v>3962</v>
      </c>
      <c r="D94" t="s">
        <v>3989</v>
      </c>
      <c r="E94" t="s">
        <v>3977</v>
      </c>
      <c r="F94" s="2">
        <v>50</v>
      </c>
    </row>
    <row r="95" spans="1:6" x14ac:dyDescent="0.3">
      <c r="A95" s="1">
        <v>43475</v>
      </c>
      <c r="B95" t="s">
        <v>4084</v>
      </c>
      <c r="C95" t="s">
        <v>4000</v>
      </c>
      <c r="D95" t="s">
        <v>3973</v>
      </c>
      <c r="E95" t="s">
        <v>3977</v>
      </c>
      <c r="F95" s="2">
        <v>100</v>
      </c>
    </row>
    <row r="96" spans="1:6" x14ac:dyDescent="0.3">
      <c r="A96" s="1">
        <v>43475</v>
      </c>
      <c r="B96" t="s">
        <v>4085</v>
      </c>
      <c r="C96" t="s">
        <v>3995</v>
      </c>
      <c r="D96" t="s">
        <v>3969</v>
      </c>
      <c r="E96" t="s">
        <v>3974</v>
      </c>
      <c r="F96" s="2">
        <v>160</v>
      </c>
    </row>
    <row r="97" spans="1:6" x14ac:dyDescent="0.3">
      <c r="A97" s="1">
        <v>43475</v>
      </c>
      <c r="B97" t="s">
        <v>4086</v>
      </c>
      <c r="C97" t="s">
        <v>3979</v>
      </c>
      <c r="D97" t="s">
        <v>4002</v>
      </c>
      <c r="E97" t="s">
        <v>3964</v>
      </c>
      <c r="F97" s="2">
        <v>150</v>
      </c>
    </row>
    <row r="98" spans="1:6" x14ac:dyDescent="0.3">
      <c r="A98" s="1">
        <v>43475</v>
      </c>
      <c r="B98" t="s">
        <v>4087</v>
      </c>
      <c r="C98" t="s">
        <v>3962</v>
      </c>
      <c r="D98" t="s">
        <v>3973</v>
      </c>
      <c r="E98" t="s">
        <v>3970</v>
      </c>
      <c r="F98" s="2">
        <v>100</v>
      </c>
    </row>
    <row r="99" spans="1:6" x14ac:dyDescent="0.3">
      <c r="A99" s="1">
        <v>43475</v>
      </c>
      <c r="B99" t="s">
        <v>4088</v>
      </c>
      <c r="C99" t="s">
        <v>4010</v>
      </c>
      <c r="D99" t="s">
        <v>3989</v>
      </c>
      <c r="E99" t="s">
        <v>3977</v>
      </c>
      <c r="F99" s="2">
        <v>50</v>
      </c>
    </row>
    <row r="100" spans="1:6" x14ac:dyDescent="0.3">
      <c r="A100" s="1">
        <v>43475</v>
      </c>
      <c r="B100" t="s">
        <v>4089</v>
      </c>
      <c r="C100" t="s">
        <v>4000</v>
      </c>
      <c r="D100" t="s">
        <v>3963</v>
      </c>
      <c r="E100" t="s">
        <v>3970</v>
      </c>
      <c r="F100" s="2">
        <v>90</v>
      </c>
    </row>
    <row r="101" spans="1:6" x14ac:dyDescent="0.3">
      <c r="A101" s="1">
        <v>43476</v>
      </c>
      <c r="B101" t="s">
        <v>4090</v>
      </c>
      <c r="C101" t="s">
        <v>4030</v>
      </c>
      <c r="D101" t="s">
        <v>3976</v>
      </c>
      <c r="E101" t="s">
        <v>3996</v>
      </c>
      <c r="F101" s="2">
        <v>30</v>
      </c>
    </row>
    <row r="102" spans="1:6" x14ac:dyDescent="0.3">
      <c r="A102" s="1">
        <v>43476</v>
      </c>
      <c r="B102" t="s">
        <v>4091</v>
      </c>
      <c r="C102" t="s">
        <v>4010</v>
      </c>
      <c r="D102" t="s">
        <v>4002</v>
      </c>
      <c r="E102" t="s">
        <v>3964</v>
      </c>
      <c r="F102" s="2">
        <v>150</v>
      </c>
    </row>
    <row r="103" spans="1:6" x14ac:dyDescent="0.3">
      <c r="A103" s="1">
        <v>43476</v>
      </c>
      <c r="B103" t="s">
        <v>4092</v>
      </c>
      <c r="C103" t="s">
        <v>4010</v>
      </c>
      <c r="D103" t="s">
        <v>4002</v>
      </c>
      <c r="E103" t="s">
        <v>3964</v>
      </c>
      <c r="F103" s="2">
        <v>150</v>
      </c>
    </row>
    <row r="104" spans="1:6" x14ac:dyDescent="0.3">
      <c r="A104" s="1">
        <v>43476</v>
      </c>
      <c r="B104" t="s">
        <v>4093</v>
      </c>
      <c r="C104" t="s">
        <v>4025</v>
      </c>
      <c r="D104" t="s">
        <v>3982</v>
      </c>
      <c r="E104" t="s">
        <v>3996</v>
      </c>
      <c r="F104" s="2">
        <v>80</v>
      </c>
    </row>
    <row r="105" spans="1:6" x14ac:dyDescent="0.3">
      <c r="A105" s="1">
        <v>43476</v>
      </c>
      <c r="B105" t="s">
        <v>4094</v>
      </c>
      <c r="C105" t="s">
        <v>4025</v>
      </c>
      <c r="D105" t="s">
        <v>3973</v>
      </c>
      <c r="E105" t="s">
        <v>3977</v>
      </c>
      <c r="F105" s="2">
        <v>100</v>
      </c>
    </row>
    <row r="106" spans="1:6" x14ac:dyDescent="0.3">
      <c r="A106" s="1">
        <v>43476</v>
      </c>
      <c r="B106" t="s">
        <v>4095</v>
      </c>
      <c r="C106" t="s">
        <v>3981</v>
      </c>
      <c r="D106" t="s">
        <v>3973</v>
      </c>
      <c r="E106" t="s">
        <v>3974</v>
      </c>
      <c r="F106" s="2">
        <v>100</v>
      </c>
    </row>
    <row r="107" spans="1:6" x14ac:dyDescent="0.3">
      <c r="A107" s="1">
        <v>43476</v>
      </c>
      <c r="B107" t="s">
        <v>4096</v>
      </c>
      <c r="C107" t="s">
        <v>4066</v>
      </c>
      <c r="D107" t="s">
        <v>3982</v>
      </c>
      <c r="E107" t="s">
        <v>3977</v>
      </c>
      <c r="F107" s="2">
        <v>80</v>
      </c>
    </row>
    <row r="108" spans="1:6" x14ac:dyDescent="0.3">
      <c r="A108" s="1">
        <v>43476</v>
      </c>
      <c r="B108" t="s">
        <v>4097</v>
      </c>
      <c r="C108" t="s">
        <v>3981</v>
      </c>
      <c r="D108" t="s">
        <v>3973</v>
      </c>
      <c r="E108" t="s">
        <v>3974</v>
      </c>
      <c r="F108" s="2">
        <v>100</v>
      </c>
    </row>
    <row r="109" spans="1:6" x14ac:dyDescent="0.3">
      <c r="A109" s="1">
        <v>43476</v>
      </c>
      <c r="B109" t="s">
        <v>4098</v>
      </c>
      <c r="C109" t="s">
        <v>3986</v>
      </c>
      <c r="D109" t="s">
        <v>3984</v>
      </c>
      <c r="E109" t="s">
        <v>3970</v>
      </c>
      <c r="F109" s="2">
        <v>180</v>
      </c>
    </row>
    <row r="110" spans="1:6" x14ac:dyDescent="0.3">
      <c r="A110" s="1">
        <v>43476</v>
      </c>
      <c r="B110" t="s">
        <v>4099</v>
      </c>
      <c r="C110" t="s">
        <v>4066</v>
      </c>
      <c r="D110" t="s">
        <v>3982</v>
      </c>
      <c r="E110" t="s">
        <v>3977</v>
      </c>
      <c r="F110" s="2">
        <v>80</v>
      </c>
    </row>
    <row r="111" spans="1:6" x14ac:dyDescent="0.3">
      <c r="A111" s="1">
        <v>43476</v>
      </c>
      <c r="B111" t="s">
        <v>4100</v>
      </c>
      <c r="C111" t="s">
        <v>3966</v>
      </c>
      <c r="D111" t="s">
        <v>3973</v>
      </c>
      <c r="E111" t="s">
        <v>3977</v>
      </c>
      <c r="F111" s="2">
        <v>100</v>
      </c>
    </row>
    <row r="112" spans="1:6" x14ac:dyDescent="0.3">
      <c r="A112" s="1">
        <v>43476</v>
      </c>
      <c r="B112" t="s">
        <v>4101</v>
      </c>
      <c r="C112" t="s">
        <v>4030</v>
      </c>
      <c r="D112" t="s">
        <v>3982</v>
      </c>
      <c r="E112" t="s">
        <v>3964</v>
      </c>
      <c r="F112" s="2">
        <v>80</v>
      </c>
    </row>
    <row r="113" spans="1:6" x14ac:dyDescent="0.3">
      <c r="A113" s="1">
        <v>43476</v>
      </c>
      <c r="B113" t="s">
        <v>4102</v>
      </c>
      <c r="C113" t="s">
        <v>4030</v>
      </c>
      <c r="D113" t="s">
        <v>3984</v>
      </c>
      <c r="E113" t="s">
        <v>3970</v>
      </c>
      <c r="F113" s="2">
        <v>180</v>
      </c>
    </row>
    <row r="114" spans="1:6" x14ac:dyDescent="0.3">
      <c r="A114" s="1">
        <v>43476</v>
      </c>
      <c r="B114" t="s">
        <v>4103</v>
      </c>
      <c r="C114" t="s">
        <v>3981</v>
      </c>
      <c r="D114" t="s">
        <v>3969</v>
      </c>
      <c r="E114" t="s">
        <v>3996</v>
      </c>
      <c r="F114" s="2">
        <v>160</v>
      </c>
    </row>
    <row r="115" spans="1:6" x14ac:dyDescent="0.3">
      <c r="A115" s="1">
        <v>43477</v>
      </c>
      <c r="B115" t="s">
        <v>4104</v>
      </c>
      <c r="C115" t="s">
        <v>3988</v>
      </c>
      <c r="D115" t="s">
        <v>3963</v>
      </c>
      <c r="E115" t="s">
        <v>3964</v>
      </c>
      <c r="F115" s="2">
        <v>90</v>
      </c>
    </row>
    <row r="116" spans="1:6" x14ac:dyDescent="0.3">
      <c r="A116" s="1">
        <v>43477</v>
      </c>
      <c r="B116" t="s">
        <v>4105</v>
      </c>
      <c r="C116" t="s">
        <v>4000</v>
      </c>
      <c r="D116" t="s">
        <v>4002</v>
      </c>
      <c r="E116" t="s">
        <v>3977</v>
      </c>
      <c r="F116" s="2">
        <v>150</v>
      </c>
    </row>
    <row r="117" spans="1:6" x14ac:dyDescent="0.3">
      <c r="A117" s="1">
        <v>43477</v>
      </c>
      <c r="B117" t="s">
        <v>4106</v>
      </c>
      <c r="C117" t="s">
        <v>4010</v>
      </c>
      <c r="D117" t="s">
        <v>3982</v>
      </c>
      <c r="E117" t="s">
        <v>3964</v>
      </c>
      <c r="F117" s="2">
        <v>80</v>
      </c>
    </row>
    <row r="118" spans="1:6" x14ac:dyDescent="0.3">
      <c r="A118" s="1">
        <v>43477</v>
      </c>
      <c r="B118" t="s">
        <v>4107</v>
      </c>
      <c r="C118" t="s">
        <v>4066</v>
      </c>
      <c r="D118" t="s">
        <v>3989</v>
      </c>
      <c r="E118" t="s">
        <v>3977</v>
      </c>
      <c r="F118" s="2">
        <v>50</v>
      </c>
    </row>
    <row r="119" spans="1:6" x14ac:dyDescent="0.3">
      <c r="A119" s="1">
        <v>43477</v>
      </c>
      <c r="B119" t="s">
        <v>4108</v>
      </c>
      <c r="C119" t="s">
        <v>3962</v>
      </c>
      <c r="D119" t="s">
        <v>3973</v>
      </c>
      <c r="E119" t="s">
        <v>3970</v>
      </c>
      <c r="F119" s="2">
        <v>100</v>
      </c>
    </row>
    <row r="120" spans="1:6" x14ac:dyDescent="0.3">
      <c r="A120" s="1">
        <v>43477</v>
      </c>
      <c r="B120" t="s">
        <v>4109</v>
      </c>
      <c r="C120" t="s">
        <v>3968</v>
      </c>
      <c r="D120" t="s">
        <v>3969</v>
      </c>
      <c r="E120" t="s">
        <v>3964</v>
      </c>
      <c r="F120" s="2">
        <v>160</v>
      </c>
    </row>
    <row r="121" spans="1:6" x14ac:dyDescent="0.3">
      <c r="A121" s="1">
        <v>43477</v>
      </c>
      <c r="B121" t="s">
        <v>4110</v>
      </c>
      <c r="C121" t="s">
        <v>4000</v>
      </c>
      <c r="D121" t="s">
        <v>4002</v>
      </c>
      <c r="E121" t="s">
        <v>3970</v>
      </c>
      <c r="F121" s="2">
        <v>150</v>
      </c>
    </row>
    <row r="122" spans="1:6" x14ac:dyDescent="0.3">
      <c r="A122" s="1">
        <v>43477</v>
      </c>
      <c r="B122" t="s">
        <v>4111</v>
      </c>
      <c r="C122" t="s">
        <v>3986</v>
      </c>
      <c r="D122" t="s">
        <v>3963</v>
      </c>
      <c r="E122" t="s">
        <v>3977</v>
      </c>
      <c r="F122" s="2">
        <v>90</v>
      </c>
    </row>
    <row r="123" spans="1:6" x14ac:dyDescent="0.3">
      <c r="A123" s="1">
        <v>43477</v>
      </c>
      <c r="B123" t="s">
        <v>4112</v>
      </c>
      <c r="C123" t="s">
        <v>3979</v>
      </c>
      <c r="D123" t="s">
        <v>3969</v>
      </c>
      <c r="E123" t="s">
        <v>3996</v>
      </c>
      <c r="F123" s="2">
        <v>160</v>
      </c>
    </row>
    <row r="124" spans="1:6" x14ac:dyDescent="0.3">
      <c r="A124" s="1">
        <v>43477</v>
      </c>
      <c r="B124" t="s">
        <v>4113</v>
      </c>
      <c r="C124" t="s">
        <v>3979</v>
      </c>
      <c r="D124" t="s">
        <v>3973</v>
      </c>
      <c r="E124" t="s">
        <v>3977</v>
      </c>
      <c r="F124" s="2">
        <v>100</v>
      </c>
    </row>
    <row r="125" spans="1:6" x14ac:dyDescent="0.3">
      <c r="A125" s="1">
        <v>43477</v>
      </c>
      <c r="B125" t="s">
        <v>4114</v>
      </c>
      <c r="C125" t="s">
        <v>4000</v>
      </c>
      <c r="D125" t="s">
        <v>3989</v>
      </c>
      <c r="E125" t="s">
        <v>3974</v>
      </c>
      <c r="F125" s="2">
        <v>50</v>
      </c>
    </row>
    <row r="126" spans="1:6" x14ac:dyDescent="0.3">
      <c r="A126" s="1">
        <v>43478</v>
      </c>
      <c r="B126" t="s">
        <v>4115</v>
      </c>
      <c r="C126" t="s">
        <v>3991</v>
      </c>
      <c r="D126" t="s">
        <v>3973</v>
      </c>
      <c r="E126" t="s">
        <v>3974</v>
      </c>
      <c r="F126" s="2">
        <v>100</v>
      </c>
    </row>
    <row r="127" spans="1:6" x14ac:dyDescent="0.3">
      <c r="A127" s="1">
        <v>43478</v>
      </c>
      <c r="B127" t="s">
        <v>4116</v>
      </c>
      <c r="C127" t="s">
        <v>4000</v>
      </c>
      <c r="D127" t="s">
        <v>3982</v>
      </c>
      <c r="E127" t="s">
        <v>3964</v>
      </c>
      <c r="F127" s="2">
        <v>80</v>
      </c>
    </row>
    <row r="128" spans="1:6" x14ac:dyDescent="0.3">
      <c r="A128" s="1">
        <v>43478</v>
      </c>
      <c r="B128" t="s">
        <v>4117</v>
      </c>
      <c r="C128" t="s">
        <v>3972</v>
      </c>
      <c r="D128" t="s">
        <v>4002</v>
      </c>
      <c r="E128" t="s">
        <v>3970</v>
      </c>
      <c r="F128" s="2">
        <v>150</v>
      </c>
    </row>
    <row r="129" spans="1:6" x14ac:dyDescent="0.3">
      <c r="A129" s="1">
        <v>43478</v>
      </c>
      <c r="B129" t="s">
        <v>4118</v>
      </c>
      <c r="C129" t="s">
        <v>3968</v>
      </c>
      <c r="D129" t="s">
        <v>3963</v>
      </c>
      <c r="E129" t="s">
        <v>3974</v>
      </c>
      <c r="F129" s="2">
        <v>90</v>
      </c>
    </row>
    <row r="130" spans="1:6" x14ac:dyDescent="0.3">
      <c r="A130" s="1">
        <v>43478</v>
      </c>
      <c r="B130" t="s">
        <v>4119</v>
      </c>
      <c r="C130" t="s">
        <v>4066</v>
      </c>
      <c r="D130" t="s">
        <v>4002</v>
      </c>
      <c r="E130" t="s">
        <v>3964</v>
      </c>
      <c r="F130" s="2">
        <v>150</v>
      </c>
    </row>
    <row r="131" spans="1:6" x14ac:dyDescent="0.3">
      <c r="A131" s="1">
        <v>43478</v>
      </c>
      <c r="B131" t="s">
        <v>4120</v>
      </c>
      <c r="C131" t="s">
        <v>4007</v>
      </c>
      <c r="D131" t="s">
        <v>3963</v>
      </c>
      <c r="E131" t="s">
        <v>3977</v>
      </c>
      <c r="F131" s="2">
        <v>90</v>
      </c>
    </row>
    <row r="132" spans="1:6" x14ac:dyDescent="0.3">
      <c r="A132" s="1">
        <v>43478</v>
      </c>
      <c r="B132" t="s">
        <v>4121</v>
      </c>
      <c r="C132" t="s">
        <v>3979</v>
      </c>
      <c r="D132" t="s">
        <v>4002</v>
      </c>
      <c r="E132" t="s">
        <v>3996</v>
      </c>
      <c r="F132" s="2">
        <v>150</v>
      </c>
    </row>
    <row r="133" spans="1:6" x14ac:dyDescent="0.3">
      <c r="A133" s="1">
        <v>43478</v>
      </c>
      <c r="B133" t="s">
        <v>4122</v>
      </c>
      <c r="C133" t="s">
        <v>4007</v>
      </c>
      <c r="D133" t="s">
        <v>3973</v>
      </c>
      <c r="E133" t="s">
        <v>3970</v>
      </c>
      <c r="F133" s="2">
        <v>100</v>
      </c>
    </row>
    <row r="134" spans="1:6" x14ac:dyDescent="0.3">
      <c r="A134" s="1">
        <v>43478</v>
      </c>
      <c r="B134" t="s">
        <v>4123</v>
      </c>
      <c r="C134" t="s">
        <v>4007</v>
      </c>
      <c r="D134" t="s">
        <v>3963</v>
      </c>
      <c r="E134" t="s">
        <v>3964</v>
      </c>
      <c r="F134" s="2">
        <v>90</v>
      </c>
    </row>
    <row r="135" spans="1:6" x14ac:dyDescent="0.3">
      <c r="A135" s="1">
        <v>43478</v>
      </c>
      <c r="B135" t="s">
        <v>4124</v>
      </c>
      <c r="C135" t="s">
        <v>4030</v>
      </c>
      <c r="D135" t="s">
        <v>3984</v>
      </c>
      <c r="E135" t="s">
        <v>3977</v>
      </c>
      <c r="F135" s="2">
        <v>180</v>
      </c>
    </row>
    <row r="136" spans="1:6" x14ac:dyDescent="0.3">
      <c r="A136" s="1">
        <v>43478</v>
      </c>
      <c r="B136" t="s">
        <v>4125</v>
      </c>
      <c r="C136" t="s">
        <v>3962</v>
      </c>
      <c r="D136" t="s">
        <v>3976</v>
      </c>
      <c r="E136" t="s">
        <v>3974</v>
      </c>
      <c r="F136" s="2">
        <v>30</v>
      </c>
    </row>
    <row r="137" spans="1:6" x14ac:dyDescent="0.3">
      <c r="A137" s="1">
        <v>43479</v>
      </c>
      <c r="B137" t="s">
        <v>4126</v>
      </c>
      <c r="C137" t="s">
        <v>3968</v>
      </c>
      <c r="D137" t="s">
        <v>4002</v>
      </c>
      <c r="E137" t="s">
        <v>3977</v>
      </c>
      <c r="F137" s="2">
        <v>150</v>
      </c>
    </row>
    <row r="138" spans="1:6" x14ac:dyDescent="0.3">
      <c r="A138" s="1">
        <v>43479</v>
      </c>
      <c r="B138" t="s">
        <v>4127</v>
      </c>
      <c r="C138" t="s">
        <v>3986</v>
      </c>
      <c r="D138" t="s">
        <v>4002</v>
      </c>
      <c r="E138" t="s">
        <v>3970</v>
      </c>
      <c r="F138" s="2">
        <v>150</v>
      </c>
    </row>
    <row r="139" spans="1:6" x14ac:dyDescent="0.3">
      <c r="A139" s="1">
        <v>43479</v>
      </c>
      <c r="B139" t="s">
        <v>4128</v>
      </c>
      <c r="C139" t="s">
        <v>4010</v>
      </c>
      <c r="D139" t="s">
        <v>3982</v>
      </c>
      <c r="E139" t="s">
        <v>3977</v>
      </c>
      <c r="F139" s="2">
        <v>80</v>
      </c>
    </row>
    <row r="140" spans="1:6" x14ac:dyDescent="0.3">
      <c r="A140" s="1">
        <v>43479</v>
      </c>
      <c r="B140" t="s">
        <v>4129</v>
      </c>
      <c r="C140" t="s">
        <v>3972</v>
      </c>
      <c r="D140" t="s">
        <v>3989</v>
      </c>
      <c r="E140" t="s">
        <v>3996</v>
      </c>
      <c r="F140" s="2">
        <v>50</v>
      </c>
    </row>
    <row r="141" spans="1:6" x14ac:dyDescent="0.3">
      <c r="A141" s="1">
        <v>43479</v>
      </c>
      <c r="B141" t="s">
        <v>4130</v>
      </c>
      <c r="C141" t="s">
        <v>3981</v>
      </c>
      <c r="D141" t="s">
        <v>3989</v>
      </c>
      <c r="E141" t="s">
        <v>3996</v>
      </c>
      <c r="F141" s="2">
        <v>50</v>
      </c>
    </row>
    <row r="142" spans="1:6" x14ac:dyDescent="0.3">
      <c r="A142" s="1">
        <v>43479</v>
      </c>
      <c r="B142" t="s">
        <v>4131</v>
      </c>
      <c r="C142" t="s">
        <v>3995</v>
      </c>
      <c r="D142" t="s">
        <v>3976</v>
      </c>
      <c r="E142" t="s">
        <v>3996</v>
      </c>
      <c r="F142" s="2">
        <v>30</v>
      </c>
    </row>
    <row r="143" spans="1:6" x14ac:dyDescent="0.3">
      <c r="A143" s="1">
        <v>43479</v>
      </c>
      <c r="B143" t="s">
        <v>4132</v>
      </c>
      <c r="C143" t="s">
        <v>3991</v>
      </c>
      <c r="D143" t="s">
        <v>3989</v>
      </c>
      <c r="E143" t="s">
        <v>3964</v>
      </c>
      <c r="F143" s="2">
        <v>50</v>
      </c>
    </row>
    <row r="144" spans="1:6" x14ac:dyDescent="0.3">
      <c r="A144" s="1">
        <v>43479</v>
      </c>
      <c r="B144" t="s">
        <v>4133</v>
      </c>
      <c r="C144" t="s">
        <v>3986</v>
      </c>
      <c r="D144" t="s">
        <v>3969</v>
      </c>
      <c r="E144" t="s">
        <v>3996</v>
      </c>
      <c r="F144" s="2">
        <v>160</v>
      </c>
    </row>
    <row r="145" spans="1:6" x14ac:dyDescent="0.3">
      <c r="A145" s="1">
        <v>43479</v>
      </c>
      <c r="B145" t="s">
        <v>4134</v>
      </c>
      <c r="C145" t="s">
        <v>4010</v>
      </c>
      <c r="D145" t="s">
        <v>3973</v>
      </c>
      <c r="E145" t="s">
        <v>3974</v>
      </c>
      <c r="F145" s="2">
        <v>100</v>
      </c>
    </row>
    <row r="146" spans="1:6" x14ac:dyDescent="0.3">
      <c r="A146" s="1">
        <v>43479</v>
      </c>
      <c r="B146" t="s">
        <v>4135</v>
      </c>
      <c r="C146" t="s">
        <v>4025</v>
      </c>
      <c r="D146" t="s">
        <v>3984</v>
      </c>
      <c r="E146" t="s">
        <v>3977</v>
      </c>
      <c r="F146" s="2">
        <v>180</v>
      </c>
    </row>
    <row r="147" spans="1:6" x14ac:dyDescent="0.3">
      <c r="A147" s="1">
        <v>43480</v>
      </c>
      <c r="B147" t="s">
        <v>4136</v>
      </c>
      <c r="C147" t="s">
        <v>3995</v>
      </c>
      <c r="D147" t="s">
        <v>4002</v>
      </c>
      <c r="E147" t="s">
        <v>3970</v>
      </c>
      <c r="F147" s="2">
        <v>150</v>
      </c>
    </row>
    <row r="148" spans="1:6" x14ac:dyDescent="0.3">
      <c r="A148" s="1">
        <v>43480</v>
      </c>
      <c r="B148" t="s">
        <v>4137</v>
      </c>
      <c r="C148" t="s">
        <v>3991</v>
      </c>
      <c r="D148" t="s">
        <v>3989</v>
      </c>
      <c r="E148" t="s">
        <v>3974</v>
      </c>
      <c r="F148" s="2">
        <v>50</v>
      </c>
    </row>
    <row r="149" spans="1:6" x14ac:dyDescent="0.3">
      <c r="A149" s="1">
        <v>43480</v>
      </c>
      <c r="B149" t="s">
        <v>4138</v>
      </c>
      <c r="C149" t="s">
        <v>3981</v>
      </c>
      <c r="D149" t="s">
        <v>3984</v>
      </c>
      <c r="E149" t="s">
        <v>3970</v>
      </c>
      <c r="F149" s="2">
        <v>180</v>
      </c>
    </row>
    <row r="150" spans="1:6" x14ac:dyDescent="0.3">
      <c r="A150" s="1">
        <v>43480</v>
      </c>
      <c r="B150" t="s">
        <v>4139</v>
      </c>
      <c r="C150" t="s">
        <v>4000</v>
      </c>
      <c r="D150" t="s">
        <v>3973</v>
      </c>
      <c r="E150" t="s">
        <v>3964</v>
      </c>
      <c r="F150" s="2">
        <v>100</v>
      </c>
    </row>
    <row r="151" spans="1:6" x14ac:dyDescent="0.3">
      <c r="A151" s="1">
        <v>43480</v>
      </c>
      <c r="B151" t="s">
        <v>4140</v>
      </c>
      <c r="C151" t="s">
        <v>4010</v>
      </c>
      <c r="D151" t="s">
        <v>3969</v>
      </c>
      <c r="E151" t="s">
        <v>3977</v>
      </c>
      <c r="F151" s="2">
        <v>160</v>
      </c>
    </row>
    <row r="152" spans="1:6" x14ac:dyDescent="0.3">
      <c r="A152" s="1">
        <v>43480</v>
      </c>
      <c r="B152" t="s">
        <v>4141</v>
      </c>
      <c r="C152" t="s">
        <v>4025</v>
      </c>
      <c r="D152" t="s">
        <v>3976</v>
      </c>
      <c r="E152" t="s">
        <v>3977</v>
      </c>
      <c r="F152" s="2">
        <v>30</v>
      </c>
    </row>
    <row r="153" spans="1:6" x14ac:dyDescent="0.3">
      <c r="A153" s="1">
        <v>43480</v>
      </c>
      <c r="B153" t="s">
        <v>4142</v>
      </c>
      <c r="C153" t="s">
        <v>4066</v>
      </c>
      <c r="D153" t="s">
        <v>3963</v>
      </c>
      <c r="E153" t="s">
        <v>3977</v>
      </c>
      <c r="F153" s="2">
        <v>90</v>
      </c>
    </row>
    <row r="154" spans="1:6" x14ac:dyDescent="0.3">
      <c r="A154" s="1">
        <v>43480</v>
      </c>
      <c r="B154" t="s">
        <v>4143</v>
      </c>
      <c r="C154" t="s">
        <v>3972</v>
      </c>
      <c r="D154" t="s">
        <v>3982</v>
      </c>
      <c r="E154" t="s">
        <v>3977</v>
      </c>
      <c r="F154" s="2">
        <v>80</v>
      </c>
    </row>
    <row r="155" spans="1:6" x14ac:dyDescent="0.3">
      <c r="A155" s="1">
        <v>43480</v>
      </c>
      <c r="B155" t="s">
        <v>4144</v>
      </c>
      <c r="C155" t="s">
        <v>3979</v>
      </c>
      <c r="D155" t="s">
        <v>3982</v>
      </c>
      <c r="E155" t="s">
        <v>3977</v>
      </c>
      <c r="F155" s="2">
        <v>80</v>
      </c>
    </row>
    <row r="156" spans="1:6" x14ac:dyDescent="0.3">
      <c r="A156" s="1">
        <v>43480</v>
      </c>
      <c r="B156" t="s">
        <v>4145</v>
      </c>
      <c r="C156" t="s">
        <v>3972</v>
      </c>
      <c r="D156" t="s">
        <v>3973</v>
      </c>
      <c r="E156" t="s">
        <v>3977</v>
      </c>
      <c r="F156" s="2">
        <v>100</v>
      </c>
    </row>
    <row r="157" spans="1:6" x14ac:dyDescent="0.3">
      <c r="A157" s="1">
        <v>43481</v>
      </c>
      <c r="B157" t="s">
        <v>4146</v>
      </c>
      <c r="C157" t="s">
        <v>4010</v>
      </c>
      <c r="D157" t="s">
        <v>3982</v>
      </c>
      <c r="E157" t="s">
        <v>3974</v>
      </c>
      <c r="F157" s="2">
        <v>80</v>
      </c>
    </row>
    <row r="158" spans="1:6" x14ac:dyDescent="0.3">
      <c r="A158" s="1">
        <v>43481</v>
      </c>
      <c r="B158" t="s">
        <v>4147</v>
      </c>
      <c r="C158" t="s">
        <v>3968</v>
      </c>
      <c r="D158" t="s">
        <v>3984</v>
      </c>
      <c r="E158" t="s">
        <v>3974</v>
      </c>
      <c r="F158" s="2">
        <v>180</v>
      </c>
    </row>
    <row r="159" spans="1:6" x14ac:dyDescent="0.3">
      <c r="A159" s="1">
        <v>43481</v>
      </c>
      <c r="B159" t="s">
        <v>4148</v>
      </c>
      <c r="C159" t="s">
        <v>3962</v>
      </c>
      <c r="D159" t="s">
        <v>3973</v>
      </c>
      <c r="E159" t="s">
        <v>3964</v>
      </c>
      <c r="F159" s="2">
        <v>100</v>
      </c>
    </row>
    <row r="160" spans="1:6" x14ac:dyDescent="0.3">
      <c r="A160" s="1">
        <v>43481</v>
      </c>
      <c r="B160" t="s">
        <v>4149</v>
      </c>
      <c r="C160" t="s">
        <v>4000</v>
      </c>
      <c r="D160" t="s">
        <v>3969</v>
      </c>
      <c r="E160" t="s">
        <v>3970</v>
      </c>
      <c r="F160" s="2">
        <v>160</v>
      </c>
    </row>
    <row r="161" spans="1:6" x14ac:dyDescent="0.3">
      <c r="A161" s="1">
        <v>43481</v>
      </c>
      <c r="B161" t="s">
        <v>4150</v>
      </c>
      <c r="C161" t="s">
        <v>4000</v>
      </c>
      <c r="D161" t="s">
        <v>4002</v>
      </c>
      <c r="E161" t="s">
        <v>3996</v>
      </c>
      <c r="F161" s="2">
        <v>150</v>
      </c>
    </row>
    <row r="162" spans="1:6" x14ac:dyDescent="0.3">
      <c r="A162" s="1">
        <v>43481</v>
      </c>
      <c r="B162" t="s">
        <v>4151</v>
      </c>
      <c r="C162" t="s">
        <v>3986</v>
      </c>
      <c r="D162" t="s">
        <v>3963</v>
      </c>
      <c r="E162" t="s">
        <v>3970</v>
      </c>
      <c r="F162" s="2">
        <v>90</v>
      </c>
    </row>
    <row r="163" spans="1:6" x14ac:dyDescent="0.3">
      <c r="A163" s="1">
        <v>43481</v>
      </c>
      <c r="B163" t="s">
        <v>4152</v>
      </c>
      <c r="C163" t="s">
        <v>3986</v>
      </c>
      <c r="D163" t="s">
        <v>3989</v>
      </c>
      <c r="E163" t="s">
        <v>3996</v>
      </c>
      <c r="F163" s="2">
        <v>50</v>
      </c>
    </row>
    <row r="164" spans="1:6" x14ac:dyDescent="0.3">
      <c r="A164" s="1">
        <v>43481</v>
      </c>
      <c r="B164" t="s">
        <v>4153</v>
      </c>
      <c r="C164" t="s">
        <v>3986</v>
      </c>
      <c r="D164" t="s">
        <v>3989</v>
      </c>
      <c r="E164" t="s">
        <v>3996</v>
      </c>
      <c r="F164" s="2">
        <v>50</v>
      </c>
    </row>
    <row r="165" spans="1:6" x14ac:dyDescent="0.3">
      <c r="A165" s="1">
        <v>43481</v>
      </c>
      <c r="B165" t="s">
        <v>4154</v>
      </c>
      <c r="C165" t="s">
        <v>3979</v>
      </c>
      <c r="D165" t="s">
        <v>3989</v>
      </c>
      <c r="E165" t="s">
        <v>3974</v>
      </c>
      <c r="F165" s="2">
        <v>50</v>
      </c>
    </row>
    <row r="166" spans="1:6" x14ac:dyDescent="0.3">
      <c r="A166" s="1">
        <v>43481</v>
      </c>
      <c r="B166" t="s">
        <v>4155</v>
      </c>
      <c r="C166" t="s">
        <v>3988</v>
      </c>
      <c r="D166" t="s">
        <v>3984</v>
      </c>
      <c r="E166" t="s">
        <v>3970</v>
      </c>
      <c r="F166" s="2">
        <v>180</v>
      </c>
    </row>
    <row r="167" spans="1:6" x14ac:dyDescent="0.3">
      <c r="A167" s="1">
        <v>43482</v>
      </c>
      <c r="B167" t="s">
        <v>4156</v>
      </c>
      <c r="C167" t="s">
        <v>4000</v>
      </c>
      <c r="D167" t="s">
        <v>3984</v>
      </c>
      <c r="E167" t="s">
        <v>3964</v>
      </c>
      <c r="F167" s="2">
        <v>180</v>
      </c>
    </row>
    <row r="168" spans="1:6" x14ac:dyDescent="0.3">
      <c r="A168" s="1">
        <v>43482</v>
      </c>
      <c r="B168" t="s">
        <v>4157</v>
      </c>
      <c r="C168" t="s">
        <v>3962</v>
      </c>
      <c r="D168" t="s">
        <v>3976</v>
      </c>
      <c r="E168" t="s">
        <v>3970</v>
      </c>
      <c r="F168" s="2">
        <v>30</v>
      </c>
    </row>
    <row r="169" spans="1:6" x14ac:dyDescent="0.3">
      <c r="A169" s="1">
        <v>43482</v>
      </c>
      <c r="B169" t="s">
        <v>4158</v>
      </c>
      <c r="C169" t="s">
        <v>4025</v>
      </c>
      <c r="D169" t="s">
        <v>3963</v>
      </c>
      <c r="E169" t="s">
        <v>3977</v>
      </c>
      <c r="F169" s="2">
        <v>90</v>
      </c>
    </row>
    <row r="170" spans="1:6" x14ac:dyDescent="0.3">
      <c r="A170" s="1">
        <v>43482</v>
      </c>
      <c r="B170" t="s">
        <v>4159</v>
      </c>
      <c r="C170" t="s">
        <v>3981</v>
      </c>
      <c r="D170" t="s">
        <v>4002</v>
      </c>
      <c r="E170" t="s">
        <v>3964</v>
      </c>
      <c r="F170" s="2">
        <v>150</v>
      </c>
    </row>
    <row r="171" spans="1:6" x14ac:dyDescent="0.3">
      <c r="A171" s="1">
        <v>43482</v>
      </c>
      <c r="B171" t="s">
        <v>4160</v>
      </c>
      <c r="C171" t="s">
        <v>3968</v>
      </c>
      <c r="D171" t="s">
        <v>3984</v>
      </c>
      <c r="E171" t="s">
        <v>3964</v>
      </c>
      <c r="F171" s="2">
        <v>180</v>
      </c>
    </row>
    <row r="172" spans="1:6" x14ac:dyDescent="0.3">
      <c r="A172" s="1">
        <v>43482</v>
      </c>
      <c r="B172" t="s">
        <v>4161</v>
      </c>
      <c r="C172" t="s">
        <v>4032</v>
      </c>
      <c r="D172" t="s">
        <v>3976</v>
      </c>
      <c r="E172" t="s">
        <v>3970</v>
      </c>
      <c r="F172" s="2">
        <v>30</v>
      </c>
    </row>
    <row r="173" spans="1:6" x14ac:dyDescent="0.3">
      <c r="A173" s="1">
        <v>43482</v>
      </c>
      <c r="B173" t="s">
        <v>4162</v>
      </c>
      <c r="C173" t="s">
        <v>4030</v>
      </c>
      <c r="D173" t="s">
        <v>3982</v>
      </c>
      <c r="E173" t="s">
        <v>3970</v>
      </c>
      <c r="F173" s="2">
        <v>80</v>
      </c>
    </row>
    <row r="174" spans="1:6" x14ac:dyDescent="0.3">
      <c r="A174" s="1">
        <v>43482</v>
      </c>
      <c r="B174" t="s">
        <v>4163</v>
      </c>
      <c r="C174" t="s">
        <v>3972</v>
      </c>
      <c r="D174" t="s">
        <v>3969</v>
      </c>
      <c r="E174" t="s">
        <v>3974</v>
      </c>
      <c r="F174" s="2">
        <v>160</v>
      </c>
    </row>
    <row r="175" spans="1:6" x14ac:dyDescent="0.3">
      <c r="A175" s="1">
        <v>43482</v>
      </c>
      <c r="B175" t="s">
        <v>4164</v>
      </c>
      <c r="C175" t="s">
        <v>3979</v>
      </c>
      <c r="D175" t="s">
        <v>3973</v>
      </c>
      <c r="E175" t="s">
        <v>3977</v>
      </c>
      <c r="F175" s="2">
        <v>100</v>
      </c>
    </row>
    <row r="176" spans="1:6" x14ac:dyDescent="0.3">
      <c r="A176" s="1">
        <v>43482</v>
      </c>
      <c r="B176" t="s">
        <v>4165</v>
      </c>
      <c r="C176" t="s">
        <v>4007</v>
      </c>
      <c r="D176" t="s">
        <v>3963</v>
      </c>
      <c r="E176" t="s">
        <v>3974</v>
      </c>
      <c r="F176" s="2">
        <v>90</v>
      </c>
    </row>
    <row r="177" spans="1:6" x14ac:dyDescent="0.3">
      <c r="A177" s="1">
        <v>43482</v>
      </c>
      <c r="B177" t="s">
        <v>4166</v>
      </c>
      <c r="C177" t="s">
        <v>4010</v>
      </c>
      <c r="D177" t="s">
        <v>3969</v>
      </c>
      <c r="E177" t="s">
        <v>3996</v>
      </c>
      <c r="F177" s="2">
        <v>160</v>
      </c>
    </row>
    <row r="178" spans="1:6" x14ac:dyDescent="0.3">
      <c r="A178" s="1">
        <v>43483</v>
      </c>
      <c r="B178" t="s">
        <v>4167</v>
      </c>
      <c r="C178" t="s">
        <v>3966</v>
      </c>
      <c r="D178" t="s">
        <v>3989</v>
      </c>
      <c r="E178" t="s">
        <v>3974</v>
      </c>
      <c r="F178" s="2">
        <v>50</v>
      </c>
    </row>
    <row r="179" spans="1:6" x14ac:dyDescent="0.3">
      <c r="A179" s="1">
        <v>43483</v>
      </c>
      <c r="B179" t="s">
        <v>4168</v>
      </c>
      <c r="C179" t="s">
        <v>4000</v>
      </c>
      <c r="D179" t="s">
        <v>3984</v>
      </c>
      <c r="E179" t="s">
        <v>3996</v>
      </c>
      <c r="F179" s="2">
        <v>180</v>
      </c>
    </row>
    <row r="180" spans="1:6" x14ac:dyDescent="0.3">
      <c r="A180" s="1">
        <v>43483</v>
      </c>
      <c r="B180" t="s">
        <v>4169</v>
      </c>
      <c r="C180" t="s">
        <v>4066</v>
      </c>
      <c r="D180" t="s">
        <v>3989</v>
      </c>
      <c r="E180" t="s">
        <v>3964</v>
      </c>
      <c r="F180" s="2">
        <v>50</v>
      </c>
    </row>
    <row r="181" spans="1:6" x14ac:dyDescent="0.3">
      <c r="A181" s="1">
        <v>43483</v>
      </c>
      <c r="B181" t="s">
        <v>4170</v>
      </c>
      <c r="C181" t="s">
        <v>3986</v>
      </c>
      <c r="D181" t="s">
        <v>3984</v>
      </c>
      <c r="E181" t="s">
        <v>3996</v>
      </c>
      <c r="F181" s="2">
        <v>180</v>
      </c>
    </row>
    <row r="182" spans="1:6" x14ac:dyDescent="0.3">
      <c r="A182" s="1">
        <v>43483</v>
      </c>
      <c r="B182" t="s">
        <v>4171</v>
      </c>
      <c r="C182" t="s">
        <v>4030</v>
      </c>
      <c r="D182" t="s">
        <v>4002</v>
      </c>
      <c r="E182" t="s">
        <v>3970</v>
      </c>
      <c r="F182" s="2">
        <v>150</v>
      </c>
    </row>
    <row r="183" spans="1:6" x14ac:dyDescent="0.3">
      <c r="A183" s="1">
        <v>43483</v>
      </c>
      <c r="B183" t="s">
        <v>4172</v>
      </c>
      <c r="C183" t="s">
        <v>3995</v>
      </c>
      <c r="D183" t="s">
        <v>3963</v>
      </c>
      <c r="E183" t="s">
        <v>3977</v>
      </c>
      <c r="F183" s="2">
        <v>90</v>
      </c>
    </row>
    <row r="184" spans="1:6" x14ac:dyDescent="0.3">
      <c r="A184" s="1">
        <v>43483</v>
      </c>
      <c r="B184" t="s">
        <v>4173</v>
      </c>
      <c r="C184" t="s">
        <v>3995</v>
      </c>
      <c r="D184" t="s">
        <v>3989</v>
      </c>
      <c r="E184" t="s">
        <v>3996</v>
      </c>
      <c r="F184" s="2">
        <v>50</v>
      </c>
    </row>
    <row r="185" spans="1:6" x14ac:dyDescent="0.3">
      <c r="A185" s="1">
        <v>43483</v>
      </c>
      <c r="B185" t="s">
        <v>4174</v>
      </c>
      <c r="C185" t="s">
        <v>3986</v>
      </c>
      <c r="D185" t="s">
        <v>4002</v>
      </c>
      <c r="E185" t="s">
        <v>3970</v>
      </c>
      <c r="F185" s="2">
        <v>150</v>
      </c>
    </row>
    <row r="186" spans="1:6" x14ac:dyDescent="0.3">
      <c r="A186" s="1">
        <v>43483</v>
      </c>
      <c r="B186" t="s">
        <v>4175</v>
      </c>
      <c r="C186" t="s">
        <v>3979</v>
      </c>
      <c r="D186" t="s">
        <v>3976</v>
      </c>
      <c r="E186" t="s">
        <v>3996</v>
      </c>
      <c r="F186" s="2">
        <v>30</v>
      </c>
    </row>
    <row r="187" spans="1:6" x14ac:dyDescent="0.3">
      <c r="A187" s="1">
        <v>43484</v>
      </c>
      <c r="B187" t="s">
        <v>4176</v>
      </c>
      <c r="C187" t="s">
        <v>4007</v>
      </c>
      <c r="D187" t="s">
        <v>3963</v>
      </c>
      <c r="E187" t="s">
        <v>3977</v>
      </c>
      <c r="F187" s="2">
        <v>90</v>
      </c>
    </row>
    <row r="188" spans="1:6" x14ac:dyDescent="0.3">
      <c r="A188" s="1">
        <v>43484</v>
      </c>
      <c r="B188" t="s">
        <v>4177</v>
      </c>
      <c r="C188" t="s">
        <v>3966</v>
      </c>
      <c r="D188" t="s">
        <v>3989</v>
      </c>
      <c r="E188" t="s">
        <v>3977</v>
      </c>
      <c r="F188" s="2">
        <v>50</v>
      </c>
    </row>
    <row r="189" spans="1:6" x14ac:dyDescent="0.3">
      <c r="A189" s="1">
        <v>43484</v>
      </c>
      <c r="B189" t="s">
        <v>4178</v>
      </c>
      <c r="C189" t="s">
        <v>3995</v>
      </c>
      <c r="D189" t="s">
        <v>3984</v>
      </c>
      <c r="E189" t="s">
        <v>3974</v>
      </c>
      <c r="F189" s="2">
        <v>180</v>
      </c>
    </row>
    <row r="190" spans="1:6" x14ac:dyDescent="0.3">
      <c r="A190" s="1">
        <v>43484</v>
      </c>
      <c r="B190" t="s">
        <v>4179</v>
      </c>
      <c r="C190" t="s">
        <v>3988</v>
      </c>
      <c r="D190" t="s">
        <v>4002</v>
      </c>
      <c r="E190" t="s">
        <v>3970</v>
      </c>
      <c r="F190" s="2">
        <v>150</v>
      </c>
    </row>
    <row r="191" spans="1:6" x14ac:dyDescent="0.3">
      <c r="A191" s="1">
        <v>43484</v>
      </c>
      <c r="B191" t="s">
        <v>4180</v>
      </c>
      <c r="C191" t="s">
        <v>3972</v>
      </c>
      <c r="D191" t="s">
        <v>3989</v>
      </c>
      <c r="E191" t="s">
        <v>3970</v>
      </c>
      <c r="F191" s="2">
        <v>50</v>
      </c>
    </row>
    <row r="192" spans="1:6" x14ac:dyDescent="0.3">
      <c r="A192" s="1">
        <v>43484</v>
      </c>
      <c r="B192" t="s">
        <v>4181</v>
      </c>
      <c r="C192" t="s">
        <v>3988</v>
      </c>
      <c r="D192" t="s">
        <v>3963</v>
      </c>
      <c r="E192" t="s">
        <v>3970</v>
      </c>
      <c r="F192" s="2">
        <v>90</v>
      </c>
    </row>
    <row r="193" spans="1:6" x14ac:dyDescent="0.3">
      <c r="A193" s="1">
        <v>43484</v>
      </c>
      <c r="B193" t="s">
        <v>4182</v>
      </c>
      <c r="C193" t="s">
        <v>4030</v>
      </c>
      <c r="D193" t="s">
        <v>3982</v>
      </c>
      <c r="E193" t="s">
        <v>3964</v>
      </c>
      <c r="F193" s="2">
        <v>80</v>
      </c>
    </row>
    <row r="194" spans="1:6" x14ac:dyDescent="0.3">
      <c r="A194" s="1">
        <v>43484</v>
      </c>
      <c r="B194" t="s">
        <v>4183</v>
      </c>
      <c r="C194" t="s">
        <v>3995</v>
      </c>
      <c r="D194" t="s">
        <v>3973</v>
      </c>
      <c r="E194" t="s">
        <v>3996</v>
      </c>
      <c r="F194" s="2">
        <v>100</v>
      </c>
    </row>
    <row r="195" spans="1:6" x14ac:dyDescent="0.3">
      <c r="A195" s="1">
        <v>43484</v>
      </c>
      <c r="B195" t="s">
        <v>4184</v>
      </c>
      <c r="C195" t="s">
        <v>4066</v>
      </c>
      <c r="D195" t="s">
        <v>3969</v>
      </c>
      <c r="E195" t="s">
        <v>3977</v>
      </c>
      <c r="F195" s="2">
        <v>160</v>
      </c>
    </row>
    <row r="196" spans="1:6" x14ac:dyDescent="0.3">
      <c r="A196" s="1">
        <v>43484</v>
      </c>
      <c r="B196" t="s">
        <v>4185</v>
      </c>
      <c r="C196" t="s">
        <v>3986</v>
      </c>
      <c r="D196" t="s">
        <v>3989</v>
      </c>
      <c r="E196" t="s">
        <v>3964</v>
      </c>
      <c r="F196" s="2">
        <v>50</v>
      </c>
    </row>
    <row r="197" spans="1:6" x14ac:dyDescent="0.3">
      <c r="A197" s="1">
        <v>43484</v>
      </c>
      <c r="B197" t="s">
        <v>4186</v>
      </c>
      <c r="C197" t="s">
        <v>3972</v>
      </c>
      <c r="D197" t="s">
        <v>3984</v>
      </c>
      <c r="E197" t="s">
        <v>3970</v>
      </c>
      <c r="F197" s="2">
        <v>180</v>
      </c>
    </row>
    <row r="198" spans="1:6" x14ac:dyDescent="0.3">
      <c r="A198" s="1">
        <v>43484</v>
      </c>
      <c r="B198" t="s">
        <v>4187</v>
      </c>
      <c r="C198" t="s">
        <v>3968</v>
      </c>
      <c r="D198" t="s">
        <v>3989</v>
      </c>
      <c r="E198" t="s">
        <v>3977</v>
      </c>
      <c r="F198" s="2">
        <v>50</v>
      </c>
    </row>
    <row r="199" spans="1:6" x14ac:dyDescent="0.3">
      <c r="A199" s="1">
        <v>43485</v>
      </c>
      <c r="B199" t="s">
        <v>4188</v>
      </c>
      <c r="C199" t="s">
        <v>3972</v>
      </c>
      <c r="D199" t="s">
        <v>3976</v>
      </c>
      <c r="E199" t="s">
        <v>3974</v>
      </c>
      <c r="F199" s="2">
        <v>30</v>
      </c>
    </row>
    <row r="200" spans="1:6" x14ac:dyDescent="0.3">
      <c r="A200" s="1">
        <v>43485</v>
      </c>
      <c r="B200" t="s">
        <v>4189</v>
      </c>
      <c r="C200" t="s">
        <v>4025</v>
      </c>
      <c r="D200" t="s">
        <v>4002</v>
      </c>
      <c r="E200" t="s">
        <v>3964</v>
      </c>
      <c r="F200" s="2">
        <v>150</v>
      </c>
    </row>
    <row r="201" spans="1:6" x14ac:dyDescent="0.3">
      <c r="A201" s="1">
        <v>43485</v>
      </c>
      <c r="B201" t="s">
        <v>4190</v>
      </c>
      <c r="C201" t="s">
        <v>4007</v>
      </c>
      <c r="D201" t="s">
        <v>3989</v>
      </c>
      <c r="E201" t="s">
        <v>3974</v>
      </c>
      <c r="F201" s="2">
        <v>50</v>
      </c>
    </row>
    <row r="202" spans="1:6" x14ac:dyDescent="0.3">
      <c r="A202" s="1">
        <v>43485</v>
      </c>
      <c r="B202" t="s">
        <v>4191</v>
      </c>
      <c r="C202" t="s">
        <v>4066</v>
      </c>
      <c r="D202" t="s">
        <v>3976</v>
      </c>
      <c r="E202" t="s">
        <v>3977</v>
      </c>
      <c r="F202" s="2">
        <v>30</v>
      </c>
    </row>
    <row r="203" spans="1:6" x14ac:dyDescent="0.3">
      <c r="A203" s="1">
        <v>43485</v>
      </c>
      <c r="B203" t="s">
        <v>4192</v>
      </c>
      <c r="C203" t="s">
        <v>3972</v>
      </c>
      <c r="D203" t="s">
        <v>3973</v>
      </c>
      <c r="E203" t="s">
        <v>3964</v>
      </c>
      <c r="F203" s="2">
        <v>100</v>
      </c>
    </row>
    <row r="204" spans="1:6" x14ac:dyDescent="0.3">
      <c r="A204" s="1">
        <v>43485</v>
      </c>
      <c r="B204" t="s">
        <v>4193</v>
      </c>
      <c r="C204" t="s">
        <v>3966</v>
      </c>
      <c r="D204" t="s">
        <v>3963</v>
      </c>
      <c r="E204" t="s">
        <v>3964</v>
      </c>
      <c r="F204" s="2">
        <v>90</v>
      </c>
    </row>
    <row r="205" spans="1:6" x14ac:dyDescent="0.3">
      <c r="A205" s="1">
        <v>43485</v>
      </c>
      <c r="B205" t="s">
        <v>4194</v>
      </c>
      <c r="C205" t="s">
        <v>3979</v>
      </c>
      <c r="D205" t="s">
        <v>3989</v>
      </c>
      <c r="E205" t="s">
        <v>3964</v>
      </c>
      <c r="F205" s="2">
        <v>50</v>
      </c>
    </row>
    <row r="206" spans="1:6" x14ac:dyDescent="0.3">
      <c r="A206" s="1">
        <v>43485</v>
      </c>
      <c r="B206" t="s">
        <v>4195</v>
      </c>
      <c r="C206" t="s">
        <v>3988</v>
      </c>
      <c r="D206" t="s">
        <v>3989</v>
      </c>
      <c r="E206" t="s">
        <v>3970</v>
      </c>
      <c r="F206" s="2">
        <v>50</v>
      </c>
    </row>
    <row r="207" spans="1:6" x14ac:dyDescent="0.3">
      <c r="A207" s="1">
        <v>43485</v>
      </c>
      <c r="B207" t="s">
        <v>4196</v>
      </c>
      <c r="C207" t="s">
        <v>4066</v>
      </c>
      <c r="D207" t="s">
        <v>3982</v>
      </c>
      <c r="E207" t="s">
        <v>3970</v>
      </c>
      <c r="F207" s="2">
        <v>80</v>
      </c>
    </row>
    <row r="208" spans="1:6" x14ac:dyDescent="0.3">
      <c r="A208" s="1">
        <v>43485</v>
      </c>
      <c r="B208" t="s">
        <v>4197</v>
      </c>
      <c r="C208" t="s">
        <v>3988</v>
      </c>
      <c r="D208" t="s">
        <v>3963</v>
      </c>
      <c r="E208" t="s">
        <v>3996</v>
      </c>
      <c r="F208" s="2">
        <v>90</v>
      </c>
    </row>
    <row r="209" spans="1:6" x14ac:dyDescent="0.3">
      <c r="A209" s="1">
        <v>43486</v>
      </c>
      <c r="B209" t="s">
        <v>4198</v>
      </c>
      <c r="C209" t="s">
        <v>3962</v>
      </c>
      <c r="D209" t="s">
        <v>3973</v>
      </c>
      <c r="E209" t="s">
        <v>3977</v>
      </c>
      <c r="F209" s="2">
        <v>100</v>
      </c>
    </row>
    <row r="210" spans="1:6" x14ac:dyDescent="0.3">
      <c r="A210" s="1">
        <v>43486</v>
      </c>
      <c r="B210" t="s">
        <v>4199</v>
      </c>
      <c r="C210" t="s">
        <v>4000</v>
      </c>
      <c r="D210" t="s">
        <v>3984</v>
      </c>
      <c r="E210" t="s">
        <v>3977</v>
      </c>
      <c r="F210" s="2">
        <v>180</v>
      </c>
    </row>
    <row r="211" spans="1:6" x14ac:dyDescent="0.3">
      <c r="A211" s="1">
        <v>43486</v>
      </c>
      <c r="B211" t="s">
        <v>4200</v>
      </c>
      <c r="C211" t="s">
        <v>4066</v>
      </c>
      <c r="D211" t="s">
        <v>4002</v>
      </c>
      <c r="E211" t="s">
        <v>3996</v>
      </c>
      <c r="F211" s="2">
        <v>150</v>
      </c>
    </row>
    <row r="212" spans="1:6" x14ac:dyDescent="0.3">
      <c r="A212" s="1">
        <v>43486</v>
      </c>
      <c r="B212" t="s">
        <v>4201</v>
      </c>
      <c r="C212" t="s">
        <v>3972</v>
      </c>
      <c r="D212" t="s">
        <v>3976</v>
      </c>
      <c r="E212" t="s">
        <v>3996</v>
      </c>
      <c r="F212" s="2">
        <v>30</v>
      </c>
    </row>
    <row r="213" spans="1:6" x14ac:dyDescent="0.3">
      <c r="A213" s="1">
        <v>43486</v>
      </c>
      <c r="B213" t="s">
        <v>4202</v>
      </c>
      <c r="C213" t="s">
        <v>4032</v>
      </c>
      <c r="D213" t="s">
        <v>3973</v>
      </c>
      <c r="E213" t="s">
        <v>3996</v>
      </c>
      <c r="F213" s="2">
        <v>100</v>
      </c>
    </row>
    <row r="214" spans="1:6" x14ac:dyDescent="0.3">
      <c r="A214" s="1">
        <v>43486</v>
      </c>
      <c r="B214" t="s">
        <v>4203</v>
      </c>
      <c r="C214" t="s">
        <v>3962</v>
      </c>
      <c r="D214" t="s">
        <v>3963</v>
      </c>
      <c r="E214" t="s">
        <v>3977</v>
      </c>
      <c r="F214" s="2">
        <v>90</v>
      </c>
    </row>
    <row r="215" spans="1:6" x14ac:dyDescent="0.3">
      <c r="A215" s="1">
        <v>43486</v>
      </c>
      <c r="B215" t="s">
        <v>4204</v>
      </c>
      <c r="C215" t="s">
        <v>4032</v>
      </c>
      <c r="D215" t="s">
        <v>4002</v>
      </c>
      <c r="E215" t="s">
        <v>3974</v>
      </c>
      <c r="F215" s="2">
        <v>150</v>
      </c>
    </row>
    <row r="216" spans="1:6" x14ac:dyDescent="0.3">
      <c r="A216" s="1">
        <v>43486</v>
      </c>
      <c r="B216" t="s">
        <v>4205</v>
      </c>
      <c r="C216" t="s">
        <v>4000</v>
      </c>
      <c r="D216" t="s">
        <v>4002</v>
      </c>
      <c r="E216" t="s">
        <v>3977</v>
      </c>
      <c r="F216" s="2">
        <v>150</v>
      </c>
    </row>
    <row r="217" spans="1:6" x14ac:dyDescent="0.3">
      <c r="A217" s="1">
        <v>43486</v>
      </c>
      <c r="B217" t="s">
        <v>4206</v>
      </c>
      <c r="C217" t="s">
        <v>3962</v>
      </c>
      <c r="D217" t="s">
        <v>3969</v>
      </c>
      <c r="E217" t="s">
        <v>3974</v>
      </c>
      <c r="F217" s="2">
        <v>160</v>
      </c>
    </row>
    <row r="218" spans="1:6" x14ac:dyDescent="0.3">
      <c r="A218" s="1">
        <v>43487</v>
      </c>
      <c r="B218" t="s">
        <v>4207</v>
      </c>
      <c r="C218" t="s">
        <v>3995</v>
      </c>
      <c r="D218" t="s">
        <v>3963</v>
      </c>
      <c r="E218" t="s">
        <v>3970</v>
      </c>
      <c r="F218" s="2">
        <v>90</v>
      </c>
    </row>
    <row r="219" spans="1:6" x14ac:dyDescent="0.3">
      <c r="A219" s="1">
        <v>43487</v>
      </c>
      <c r="B219" t="s">
        <v>4208</v>
      </c>
      <c r="C219" t="s">
        <v>4025</v>
      </c>
      <c r="D219" t="s">
        <v>3969</v>
      </c>
      <c r="E219" t="s">
        <v>3964</v>
      </c>
      <c r="F219" s="2">
        <v>160</v>
      </c>
    </row>
    <row r="220" spans="1:6" x14ac:dyDescent="0.3">
      <c r="A220" s="1">
        <v>43487</v>
      </c>
      <c r="B220" t="s">
        <v>4209</v>
      </c>
      <c r="C220" t="s">
        <v>3991</v>
      </c>
      <c r="D220" t="s">
        <v>3989</v>
      </c>
      <c r="E220" t="s">
        <v>3970</v>
      </c>
      <c r="F220" s="2">
        <v>50</v>
      </c>
    </row>
    <row r="221" spans="1:6" x14ac:dyDescent="0.3">
      <c r="A221" s="1">
        <v>43487</v>
      </c>
      <c r="B221" t="s">
        <v>4210</v>
      </c>
      <c r="C221" t="s">
        <v>3962</v>
      </c>
      <c r="D221" t="s">
        <v>4002</v>
      </c>
      <c r="E221" t="s">
        <v>3974</v>
      </c>
      <c r="F221" s="2">
        <v>150</v>
      </c>
    </row>
    <row r="222" spans="1:6" x14ac:dyDescent="0.3">
      <c r="A222" s="1">
        <v>43487</v>
      </c>
      <c r="B222" t="s">
        <v>4211</v>
      </c>
      <c r="C222" t="s">
        <v>4007</v>
      </c>
      <c r="D222" t="s">
        <v>3984</v>
      </c>
      <c r="E222" t="s">
        <v>3964</v>
      </c>
      <c r="F222" s="2">
        <v>180</v>
      </c>
    </row>
    <row r="223" spans="1:6" x14ac:dyDescent="0.3">
      <c r="A223" s="1">
        <v>43487</v>
      </c>
      <c r="B223" t="s">
        <v>4212</v>
      </c>
      <c r="C223" t="s">
        <v>3979</v>
      </c>
      <c r="D223" t="s">
        <v>3989</v>
      </c>
      <c r="E223" t="s">
        <v>3977</v>
      </c>
      <c r="F223" s="2">
        <v>50</v>
      </c>
    </row>
    <row r="224" spans="1:6" x14ac:dyDescent="0.3">
      <c r="A224" s="1">
        <v>43487</v>
      </c>
      <c r="B224" t="s">
        <v>4213</v>
      </c>
      <c r="C224" t="s">
        <v>3972</v>
      </c>
      <c r="D224" t="s">
        <v>4002</v>
      </c>
      <c r="E224" t="s">
        <v>3977</v>
      </c>
      <c r="F224" s="2">
        <v>150</v>
      </c>
    </row>
    <row r="225" spans="1:6" x14ac:dyDescent="0.3">
      <c r="A225" s="1">
        <v>43487</v>
      </c>
      <c r="B225" t="s">
        <v>4214</v>
      </c>
      <c r="C225" t="s">
        <v>4066</v>
      </c>
      <c r="D225" t="s">
        <v>3984</v>
      </c>
      <c r="E225" t="s">
        <v>3970</v>
      </c>
      <c r="F225" s="2">
        <v>180</v>
      </c>
    </row>
    <row r="226" spans="1:6" x14ac:dyDescent="0.3">
      <c r="A226" s="1">
        <v>43487</v>
      </c>
      <c r="B226" t="s">
        <v>4215</v>
      </c>
      <c r="C226" t="s">
        <v>4007</v>
      </c>
      <c r="D226" t="s">
        <v>4002</v>
      </c>
      <c r="E226" t="s">
        <v>3970</v>
      </c>
      <c r="F226" s="2">
        <v>150</v>
      </c>
    </row>
    <row r="227" spans="1:6" x14ac:dyDescent="0.3">
      <c r="A227" s="1">
        <v>43487</v>
      </c>
      <c r="B227" t="s">
        <v>4216</v>
      </c>
      <c r="C227" t="s">
        <v>4030</v>
      </c>
      <c r="D227" t="s">
        <v>3989</v>
      </c>
      <c r="E227" t="s">
        <v>3970</v>
      </c>
      <c r="F227" s="2">
        <v>50</v>
      </c>
    </row>
    <row r="228" spans="1:6" x14ac:dyDescent="0.3">
      <c r="A228" s="1">
        <v>43487</v>
      </c>
      <c r="B228" t="s">
        <v>4217</v>
      </c>
      <c r="C228" t="s">
        <v>4032</v>
      </c>
      <c r="D228" t="s">
        <v>3989</v>
      </c>
      <c r="E228" t="s">
        <v>3974</v>
      </c>
      <c r="F228" s="2">
        <v>50</v>
      </c>
    </row>
    <row r="229" spans="1:6" x14ac:dyDescent="0.3">
      <c r="A229" s="1">
        <v>43488</v>
      </c>
      <c r="B229" t="s">
        <v>4218</v>
      </c>
      <c r="C229" t="s">
        <v>4032</v>
      </c>
      <c r="D229" t="s">
        <v>3984</v>
      </c>
      <c r="E229" t="s">
        <v>3996</v>
      </c>
      <c r="F229" s="2">
        <v>180</v>
      </c>
    </row>
    <row r="230" spans="1:6" x14ac:dyDescent="0.3">
      <c r="A230" s="1">
        <v>43488</v>
      </c>
      <c r="B230" t="s">
        <v>4219</v>
      </c>
      <c r="C230" t="s">
        <v>3979</v>
      </c>
      <c r="D230" t="s">
        <v>4002</v>
      </c>
      <c r="E230" t="s">
        <v>3964</v>
      </c>
      <c r="F230" s="2">
        <v>150</v>
      </c>
    </row>
    <row r="231" spans="1:6" x14ac:dyDescent="0.3">
      <c r="A231" s="1">
        <v>43488</v>
      </c>
      <c r="B231" t="s">
        <v>4220</v>
      </c>
      <c r="C231" t="s">
        <v>3962</v>
      </c>
      <c r="D231" t="s">
        <v>3976</v>
      </c>
      <c r="E231" t="s">
        <v>3964</v>
      </c>
      <c r="F231" s="2">
        <v>30</v>
      </c>
    </row>
    <row r="232" spans="1:6" x14ac:dyDescent="0.3">
      <c r="A232" s="1">
        <v>43488</v>
      </c>
      <c r="B232" t="s">
        <v>4221</v>
      </c>
      <c r="C232" t="s">
        <v>4025</v>
      </c>
      <c r="D232" t="s">
        <v>3976</v>
      </c>
      <c r="E232" t="s">
        <v>3996</v>
      </c>
      <c r="F232" s="2">
        <v>30</v>
      </c>
    </row>
    <row r="233" spans="1:6" x14ac:dyDescent="0.3">
      <c r="A233" s="1">
        <v>43488</v>
      </c>
      <c r="B233" t="s">
        <v>4222</v>
      </c>
      <c r="C233" t="s">
        <v>3968</v>
      </c>
      <c r="D233" t="s">
        <v>3984</v>
      </c>
      <c r="E233" t="s">
        <v>3970</v>
      </c>
      <c r="F233" s="2">
        <v>180</v>
      </c>
    </row>
    <row r="234" spans="1:6" x14ac:dyDescent="0.3">
      <c r="A234" s="1">
        <v>43488</v>
      </c>
      <c r="B234" t="s">
        <v>4223</v>
      </c>
      <c r="C234" t="s">
        <v>3991</v>
      </c>
      <c r="D234" t="s">
        <v>3976</v>
      </c>
      <c r="E234" t="s">
        <v>3996</v>
      </c>
      <c r="F234" s="2">
        <v>30</v>
      </c>
    </row>
    <row r="235" spans="1:6" x14ac:dyDescent="0.3">
      <c r="A235" s="1">
        <v>43488</v>
      </c>
      <c r="B235" t="s">
        <v>4224</v>
      </c>
      <c r="C235" t="s">
        <v>3962</v>
      </c>
      <c r="D235" t="s">
        <v>3973</v>
      </c>
      <c r="E235" t="s">
        <v>3970</v>
      </c>
      <c r="F235" s="2">
        <v>100</v>
      </c>
    </row>
    <row r="236" spans="1:6" x14ac:dyDescent="0.3">
      <c r="A236" s="1">
        <v>43488</v>
      </c>
      <c r="B236" t="s">
        <v>4225</v>
      </c>
      <c r="C236" t="s">
        <v>4000</v>
      </c>
      <c r="D236" t="s">
        <v>3973</v>
      </c>
      <c r="E236" t="s">
        <v>3996</v>
      </c>
      <c r="F236" s="2">
        <v>100</v>
      </c>
    </row>
    <row r="237" spans="1:6" x14ac:dyDescent="0.3">
      <c r="A237" s="1">
        <v>43488</v>
      </c>
      <c r="B237" t="s">
        <v>4226</v>
      </c>
      <c r="C237" t="s">
        <v>4030</v>
      </c>
      <c r="D237" t="s">
        <v>3969</v>
      </c>
      <c r="E237" t="s">
        <v>3974</v>
      </c>
      <c r="F237" s="2">
        <v>160</v>
      </c>
    </row>
    <row r="238" spans="1:6" x14ac:dyDescent="0.3">
      <c r="A238" s="1">
        <v>43489</v>
      </c>
      <c r="B238" t="s">
        <v>4227</v>
      </c>
      <c r="C238" t="s">
        <v>3981</v>
      </c>
      <c r="D238" t="s">
        <v>3984</v>
      </c>
      <c r="E238" t="s">
        <v>3964</v>
      </c>
      <c r="F238" s="2">
        <v>180</v>
      </c>
    </row>
    <row r="239" spans="1:6" x14ac:dyDescent="0.3">
      <c r="A239" s="1">
        <v>43489</v>
      </c>
      <c r="B239" t="s">
        <v>4228</v>
      </c>
      <c r="C239" t="s">
        <v>3972</v>
      </c>
      <c r="D239" t="s">
        <v>4002</v>
      </c>
      <c r="E239" t="s">
        <v>3977</v>
      </c>
      <c r="F239" s="2">
        <v>150</v>
      </c>
    </row>
    <row r="240" spans="1:6" x14ac:dyDescent="0.3">
      <c r="A240" s="1">
        <v>43489</v>
      </c>
      <c r="B240" t="s">
        <v>4229</v>
      </c>
      <c r="C240" t="s">
        <v>4010</v>
      </c>
      <c r="D240" t="s">
        <v>3976</v>
      </c>
      <c r="E240" t="s">
        <v>3970</v>
      </c>
      <c r="F240" s="2">
        <v>30</v>
      </c>
    </row>
    <row r="241" spans="1:6" x14ac:dyDescent="0.3">
      <c r="A241" s="1">
        <v>43489</v>
      </c>
      <c r="B241" t="s">
        <v>4230</v>
      </c>
      <c r="C241" t="s">
        <v>4066</v>
      </c>
      <c r="D241" t="s">
        <v>3982</v>
      </c>
      <c r="E241" t="s">
        <v>3974</v>
      </c>
      <c r="F241" s="2">
        <v>80</v>
      </c>
    </row>
    <row r="242" spans="1:6" x14ac:dyDescent="0.3">
      <c r="A242" s="1">
        <v>43489</v>
      </c>
      <c r="B242" t="s">
        <v>4231</v>
      </c>
      <c r="C242" t="s">
        <v>4032</v>
      </c>
      <c r="D242" t="s">
        <v>3969</v>
      </c>
      <c r="E242" t="s">
        <v>3964</v>
      </c>
      <c r="F242" s="2">
        <v>160</v>
      </c>
    </row>
    <row r="243" spans="1:6" x14ac:dyDescent="0.3">
      <c r="A243" s="1">
        <v>43489</v>
      </c>
      <c r="B243" t="s">
        <v>4232</v>
      </c>
      <c r="C243" t="s">
        <v>3972</v>
      </c>
      <c r="D243" t="s">
        <v>3989</v>
      </c>
      <c r="E243" t="s">
        <v>3977</v>
      </c>
      <c r="F243" s="2">
        <v>50</v>
      </c>
    </row>
    <row r="244" spans="1:6" x14ac:dyDescent="0.3">
      <c r="A244" s="1">
        <v>43489</v>
      </c>
      <c r="B244" t="s">
        <v>4233</v>
      </c>
      <c r="C244" t="s">
        <v>3991</v>
      </c>
      <c r="D244" t="s">
        <v>3984</v>
      </c>
      <c r="E244" t="s">
        <v>3974</v>
      </c>
      <c r="F244" s="2">
        <v>180</v>
      </c>
    </row>
    <row r="245" spans="1:6" x14ac:dyDescent="0.3">
      <c r="A245" s="1">
        <v>43489</v>
      </c>
      <c r="B245" t="s">
        <v>4234</v>
      </c>
      <c r="C245" t="s">
        <v>3995</v>
      </c>
      <c r="D245" t="s">
        <v>3969</v>
      </c>
      <c r="E245" t="s">
        <v>3996</v>
      </c>
      <c r="F245" s="2">
        <v>160</v>
      </c>
    </row>
    <row r="246" spans="1:6" x14ac:dyDescent="0.3">
      <c r="A246" s="1">
        <v>43489</v>
      </c>
      <c r="B246" t="s">
        <v>4235</v>
      </c>
      <c r="C246" t="s">
        <v>4030</v>
      </c>
      <c r="D246" t="s">
        <v>3973</v>
      </c>
      <c r="E246" t="s">
        <v>3977</v>
      </c>
      <c r="F246" s="2">
        <v>100</v>
      </c>
    </row>
    <row r="247" spans="1:6" x14ac:dyDescent="0.3">
      <c r="A247" s="1">
        <v>43489</v>
      </c>
      <c r="B247" t="s">
        <v>4236</v>
      </c>
      <c r="C247" t="s">
        <v>4010</v>
      </c>
      <c r="D247" t="s">
        <v>4002</v>
      </c>
      <c r="E247" t="s">
        <v>3974</v>
      </c>
      <c r="F247" s="2">
        <v>150</v>
      </c>
    </row>
    <row r="248" spans="1:6" x14ac:dyDescent="0.3">
      <c r="A248" s="1">
        <v>43489</v>
      </c>
      <c r="B248" t="s">
        <v>4237</v>
      </c>
      <c r="C248" t="s">
        <v>3995</v>
      </c>
      <c r="D248" t="s">
        <v>4002</v>
      </c>
      <c r="E248" t="s">
        <v>3970</v>
      </c>
      <c r="F248" s="2">
        <v>150</v>
      </c>
    </row>
    <row r="249" spans="1:6" x14ac:dyDescent="0.3">
      <c r="A249" s="1">
        <v>43490</v>
      </c>
      <c r="B249" t="s">
        <v>4238</v>
      </c>
      <c r="C249" t="s">
        <v>3991</v>
      </c>
      <c r="D249" t="s">
        <v>3982</v>
      </c>
      <c r="E249" t="s">
        <v>3970</v>
      </c>
      <c r="F249" s="2">
        <v>80</v>
      </c>
    </row>
    <row r="250" spans="1:6" x14ac:dyDescent="0.3">
      <c r="A250" s="1">
        <v>43490</v>
      </c>
      <c r="B250" t="s">
        <v>4239</v>
      </c>
      <c r="C250" t="s">
        <v>4007</v>
      </c>
      <c r="D250" t="s">
        <v>3976</v>
      </c>
      <c r="E250" t="s">
        <v>3977</v>
      </c>
      <c r="F250" s="2">
        <v>30</v>
      </c>
    </row>
    <row r="251" spans="1:6" x14ac:dyDescent="0.3">
      <c r="A251" s="1">
        <v>43490</v>
      </c>
      <c r="B251" t="s">
        <v>4240</v>
      </c>
      <c r="C251" t="s">
        <v>3972</v>
      </c>
      <c r="D251" t="s">
        <v>3982</v>
      </c>
      <c r="E251" t="s">
        <v>3977</v>
      </c>
      <c r="F251" s="2">
        <v>80</v>
      </c>
    </row>
    <row r="252" spans="1:6" x14ac:dyDescent="0.3">
      <c r="A252" s="1">
        <v>43490</v>
      </c>
      <c r="B252" t="s">
        <v>4241</v>
      </c>
      <c r="C252" t="s">
        <v>3991</v>
      </c>
      <c r="D252" t="s">
        <v>3976</v>
      </c>
      <c r="E252" t="s">
        <v>3970</v>
      </c>
      <c r="F252" s="2">
        <v>30</v>
      </c>
    </row>
    <row r="253" spans="1:6" x14ac:dyDescent="0.3">
      <c r="A253" s="1">
        <v>43490</v>
      </c>
      <c r="B253" t="s">
        <v>4242</v>
      </c>
      <c r="C253" t="s">
        <v>3995</v>
      </c>
      <c r="D253" t="s">
        <v>3973</v>
      </c>
      <c r="E253" t="s">
        <v>3974</v>
      </c>
      <c r="F253" s="2">
        <v>100</v>
      </c>
    </row>
    <row r="254" spans="1:6" x14ac:dyDescent="0.3">
      <c r="A254" s="1">
        <v>43490</v>
      </c>
      <c r="B254" t="s">
        <v>4243</v>
      </c>
      <c r="C254" t="s">
        <v>4066</v>
      </c>
      <c r="D254" t="s">
        <v>3969</v>
      </c>
      <c r="E254" t="s">
        <v>3964</v>
      </c>
      <c r="F254" s="2">
        <v>160</v>
      </c>
    </row>
    <row r="255" spans="1:6" x14ac:dyDescent="0.3">
      <c r="A255" s="1">
        <v>43490</v>
      </c>
      <c r="B255" t="s">
        <v>4244</v>
      </c>
      <c r="C255" t="s">
        <v>3995</v>
      </c>
      <c r="D255" t="s">
        <v>4002</v>
      </c>
      <c r="E255" t="s">
        <v>3977</v>
      </c>
      <c r="F255" s="2">
        <v>150</v>
      </c>
    </row>
    <row r="256" spans="1:6" x14ac:dyDescent="0.3">
      <c r="A256" s="1">
        <v>43490</v>
      </c>
      <c r="B256" t="s">
        <v>4245</v>
      </c>
      <c r="C256" t="s">
        <v>3968</v>
      </c>
      <c r="D256" t="s">
        <v>3969</v>
      </c>
      <c r="E256" t="s">
        <v>3974</v>
      </c>
      <c r="F256" s="2">
        <v>160</v>
      </c>
    </row>
    <row r="257" spans="1:6" x14ac:dyDescent="0.3">
      <c r="A257" s="1">
        <v>43490</v>
      </c>
      <c r="B257" t="s">
        <v>4246</v>
      </c>
      <c r="C257" t="s">
        <v>3962</v>
      </c>
      <c r="D257" t="s">
        <v>4002</v>
      </c>
      <c r="E257" t="s">
        <v>3970</v>
      </c>
      <c r="F257" s="2">
        <v>150</v>
      </c>
    </row>
    <row r="258" spans="1:6" x14ac:dyDescent="0.3">
      <c r="A258" s="1">
        <v>43490</v>
      </c>
      <c r="B258" t="s">
        <v>4247</v>
      </c>
      <c r="C258" t="s">
        <v>3968</v>
      </c>
      <c r="D258" t="s">
        <v>3976</v>
      </c>
      <c r="E258" t="s">
        <v>3964</v>
      </c>
      <c r="F258" s="2">
        <v>30</v>
      </c>
    </row>
    <row r="259" spans="1:6" x14ac:dyDescent="0.3">
      <c r="A259" s="1">
        <v>43490</v>
      </c>
      <c r="B259" t="s">
        <v>4248</v>
      </c>
      <c r="C259" t="s">
        <v>4025</v>
      </c>
      <c r="D259" t="s">
        <v>3963</v>
      </c>
      <c r="E259" t="s">
        <v>3970</v>
      </c>
      <c r="F259" s="2">
        <v>90</v>
      </c>
    </row>
    <row r="260" spans="1:6" x14ac:dyDescent="0.3">
      <c r="A260" s="1">
        <v>43490</v>
      </c>
      <c r="B260" t="s">
        <v>4249</v>
      </c>
      <c r="C260" t="s">
        <v>3966</v>
      </c>
      <c r="D260" t="s">
        <v>4002</v>
      </c>
      <c r="E260" t="s">
        <v>3974</v>
      </c>
      <c r="F260" s="2">
        <v>150</v>
      </c>
    </row>
    <row r="261" spans="1:6" x14ac:dyDescent="0.3">
      <c r="A261" s="1">
        <v>43490</v>
      </c>
      <c r="B261" t="s">
        <v>4250</v>
      </c>
      <c r="C261" t="s">
        <v>4032</v>
      </c>
      <c r="D261" t="s">
        <v>3973</v>
      </c>
      <c r="E261" t="s">
        <v>3996</v>
      </c>
      <c r="F261" s="2">
        <v>100</v>
      </c>
    </row>
    <row r="262" spans="1:6" x14ac:dyDescent="0.3">
      <c r="A262" s="1">
        <v>43490</v>
      </c>
      <c r="B262" t="s">
        <v>4251</v>
      </c>
      <c r="C262" t="s">
        <v>4000</v>
      </c>
      <c r="D262" t="s">
        <v>4002</v>
      </c>
      <c r="E262" t="s">
        <v>3996</v>
      </c>
      <c r="F262" s="2">
        <v>150</v>
      </c>
    </row>
    <row r="263" spans="1:6" x14ac:dyDescent="0.3">
      <c r="A263" s="1">
        <v>43490</v>
      </c>
      <c r="B263" t="s">
        <v>4252</v>
      </c>
      <c r="C263" t="s">
        <v>4000</v>
      </c>
      <c r="D263" t="s">
        <v>4002</v>
      </c>
      <c r="E263" t="s">
        <v>3970</v>
      </c>
      <c r="F263" s="2">
        <v>150</v>
      </c>
    </row>
    <row r="264" spans="1:6" x14ac:dyDescent="0.3">
      <c r="A264" s="1">
        <v>43490</v>
      </c>
      <c r="B264" t="s">
        <v>4253</v>
      </c>
      <c r="C264" t="s">
        <v>4032</v>
      </c>
      <c r="D264" t="s">
        <v>3982</v>
      </c>
      <c r="E264" t="s">
        <v>3970</v>
      </c>
      <c r="F264" s="2">
        <v>80</v>
      </c>
    </row>
    <row r="265" spans="1:6" x14ac:dyDescent="0.3">
      <c r="A265" s="1">
        <v>43490</v>
      </c>
      <c r="B265" t="s">
        <v>4254</v>
      </c>
      <c r="C265" t="s">
        <v>4007</v>
      </c>
      <c r="D265" t="s">
        <v>4002</v>
      </c>
      <c r="E265" t="s">
        <v>3970</v>
      </c>
      <c r="F265" s="2">
        <v>150</v>
      </c>
    </row>
    <row r="266" spans="1:6" x14ac:dyDescent="0.3">
      <c r="A266" s="1">
        <v>43490</v>
      </c>
      <c r="B266" t="s">
        <v>4255</v>
      </c>
      <c r="C266" t="s">
        <v>3981</v>
      </c>
      <c r="D266" t="s">
        <v>4002</v>
      </c>
      <c r="E266" t="s">
        <v>3970</v>
      </c>
      <c r="F266" s="2">
        <v>150</v>
      </c>
    </row>
    <row r="267" spans="1:6" x14ac:dyDescent="0.3">
      <c r="A267" s="1">
        <v>43490</v>
      </c>
      <c r="B267" t="s">
        <v>4256</v>
      </c>
      <c r="C267" t="s">
        <v>3991</v>
      </c>
      <c r="D267" t="s">
        <v>3989</v>
      </c>
      <c r="E267" t="s">
        <v>3964</v>
      </c>
      <c r="F267" s="2">
        <v>50</v>
      </c>
    </row>
    <row r="268" spans="1:6" x14ac:dyDescent="0.3">
      <c r="A268" s="1">
        <v>43491</v>
      </c>
      <c r="B268" t="s">
        <v>4257</v>
      </c>
      <c r="C268" t="s">
        <v>3968</v>
      </c>
      <c r="D268" t="s">
        <v>4002</v>
      </c>
      <c r="E268" t="s">
        <v>3970</v>
      </c>
      <c r="F268" s="2">
        <v>150</v>
      </c>
    </row>
    <row r="269" spans="1:6" x14ac:dyDescent="0.3">
      <c r="A269" s="1">
        <v>43491</v>
      </c>
      <c r="B269" t="s">
        <v>4258</v>
      </c>
      <c r="C269" t="s">
        <v>4025</v>
      </c>
      <c r="D269" t="s">
        <v>3982</v>
      </c>
      <c r="E269" t="s">
        <v>3974</v>
      </c>
      <c r="F269" s="2">
        <v>80</v>
      </c>
    </row>
    <row r="270" spans="1:6" x14ac:dyDescent="0.3">
      <c r="A270" s="1">
        <v>43491</v>
      </c>
      <c r="B270" t="s">
        <v>4259</v>
      </c>
      <c r="C270" t="s">
        <v>4010</v>
      </c>
      <c r="D270" t="s">
        <v>3973</v>
      </c>
      <c r="E270" t="s">
        <v>3970</v>
      </c>
      <c r="F270" s="2">
        <v>100</v>
      </c>
    </row>
    <row r="271" spans="1:6" x14ac:dyDescent="0.3">
      <c r="A271" s="1">
        <v>43491</v>
      </c>
      <c r="B271" t="s">
        <v>4260</v>
      </c>
      <c r="C271" t="s">
        <v>3968</v>
      </c>
      <c r="D271" t="s">
        <v>3973</v>
      </c>
      <c r="E271" t="s">
        <v>3964</v>
      </c>
      <c r="F271" s="2">
        <v>100</v>
      </c>
    </row>
    <row r="272" spans="1:6" x14ac:dyDescent="0.3">
      <c r="A272" s="1">
        <v>43491</v>
      </c>
      <c r="B272" t="s">
        <v>4261</v>
      </c>
      <c r="C272" t="s">
        <v>4032</v>
      </c>
      <c r="D272" t="s">
        <v>3976</v>
      </c>
      <c r="E272" t="s">
        <v>3970</v>
      </c>
      <c r="F272" s="2">
        <v>30</v>
      </c>
    </row>
    <row r="273" spans="1:6" x14ac:dyDescent="0.3">
      <c r="A273" s="1">
        <v>43491</v>
      </c>
      <c r="B273" t="s">
        <v>4262</v>
      </c>
      <c r="C273" t="s">
        <v>4066</v>
      </c>
      <c r="D273" t="s">
        <v>3989</v>
      </c>
      <c r="E273" t="s">
        <v>3974</v>
      </c>
      <c r="F273" s="2">
        <v>50</v>
      </c>
    </row>
    <row r="274" spans="1:6" x14ac:dyDescent="0.3">
      <c r="A274" s="1">
        <v>43491</v>
      </c>
      <c r="B274" t="s">
        <v>4263</v>
      </c>
      <c r="C274" t="s">
        <v>3972</v>
      </c>
      <c r="D274" t="s">
        <v>3973</v>
      </c>
      <c r="E274" t="s">
        <v>3970</v>
      </c>
      <c r="F274" s="2">
        <v>100</v>
      </c>
    </row>
    <row r="275" spans="1:6" x14ac:dyDescent="0.3">
      <c r="A275" s="1">
        <v>43492</v>
      </c>
      <c r="B275" t="s">
        <v>4264</v>
      </c>
      <c r="C275" t="s">
        <v>4000</v>
      </c>
      <c r="D275" t="s">
        <v>3982</v>
      </c>
      <c r="E275" t="s">
        <v>3974</v>
      </c>
      <c r="F275" s="2">
        <v>80</v>
      </c>
    </row>
    <row r="276" spans="1:6" x14ac:dyDescent="0.3">
      <c r="A276" s="1">
        <v>43492</v>
      </c>
      <c r="B276" t="s">
        <v>4265</v>
      </c>
      <c r="C276" t="s">
        <v>3981</v>
      </c>
      <c r="D276" t="s">
        <v>4002</v>
      </c>
      <c r="E276" t="s">
        <v>3996</v>
      </c>
      <c r="F276" s="2">
        <v>150</v>
      </c>
    </row>
    <row r="277" spans="1:6" x14ac:dyDescent="0.3">
      <c r="A277" s="1">
        <v>43492</v>
      </c>
      <c r="B277" t="s">
        <v>4266</v>
      </c>
      <c r="C277" t="s">
        <v>3962</v>
      </c>
      <c r="D277" t="s">
        <v>3969</v>
      </c>
      <c r="E277" t="s">
        <v>3964</v>
      </c>
      <c r="F277" s="2">
        <v>160</v>
      </c>
    </row>
    <row r="278" spans="1:6" x14ac:dyDescent="0.3">
      <c r="A278" s="1">
        <v>43492</v>
      </c>
      <c r="B278" t="s">
        <v>4267</v>
      </c>
      <c r="C278" t="s">
        <v>3981</v>
      </c>
      <c r="D278" t="s">
        <v>3982</v>
      </c>
      <c r="E278" t="s">
        <v>3996</v>
      </c>
      <c r="F278" s="2">
        <v>80</v>
      </c>
    </row>
    <row r="279" spans="1:6" x14ac:dyDescent="0.3">
      <c r="A279" s="1">
        <v>43492</v>
      </c>
      <c r="B279" t="s">
        <v>4268</v>
      </c>
      <c r="C279" t="s">
        <v>4025</v>
      </c>
      <c r="D279" t="s">
        <v>4002</v>
      </c>
      <c r="E279" t="s">
        <v>3964</v>
      </c>
      <c r="F279" s="2">
        <v>150</v>
      </c>
    </row>
    <row r="280" spans="1:6" x14ac:dyDescent="0.3">
      <c r="A280" s="1">
        <v>43492</v>
      </c>
      <c r="B280" t="s">
        <v>4269</v>
      </c>
      <c r="C280" t="s">
        <v>4007</v>
      </c>
      <c r="D280" t="s">
        <v>3984</v>
      </c>
      <c r="E280" t="s">
        <v>3974</v>
      </c>
      <c r="F280" s="2">
        <v>180</v>
      </c>
    </row>
    <row r="281" spans="1:6" x14ac:dyDescent="0.3">
      <c r="A281" s="1">
        <v>43492</v>
      </c>
      <c r="B281" t="s">
        <v>4270</v>
      </c>
      <c r="C281" t="s">
        <v>3981</v>
      </c>
      <c r="D281" t="s">
        <v>3982</v>
      </c>
      <c r="E281" t="s">
        <v>3970</v>
      </c>
      <c r="F281" s="2">
        <v>80</v>
      </c>
    </row>
    <row r="282" spans="1:6" x14ac:dyDescent="0.3">
      <c r="A282" s="1">
        <v>43492</v>
      </c>
      <c r="B282" t="s">
        <v>4271</v>
      </c>
      <c r="C282" t="s">
        <v>4066</v>
      </c>
      <c r="D282" t="s">
        <v>3984</v>
      </c>
      <c r="E282" t="s">
        <v>3996</v>
      </c>
      <c r="F282" s="2">
        <v>180</v>
      </c>
    </row>
    <row r="283" spans="1:6" x14ac:dyDescent="0.3">
      <c r="A283" s="1">
        <v>43492</v>
      </c>
      <c r="B283" t="s">
        <v>4272</v>
      </c>
      <c r="C283" t="s">
        <v>3986</v>
      </c>
      <c r="D283" t="s">
        <v>3973</v>
      </c>
      <c r="E283" t="s">
        <v>3996</v>
      </c>
      <c r="F283" s="2">
        <v>100</v>
      </c>
    </row>
    <row r="284" spans="1:6" x14ac:dyDescent="0.3">
      <c r="A284" s="1">
        <v>43492</v>
      </c>
      <c r="B284" t="s">
        <v>4273</v>
      </c>
      <c r="C284" t="s">
        <v>3995</v>
      </c>
      <c r="D284" t="s">
        <v>3963</v>
      </c>
      <c r="E284" t="s">
        <v>3964</v>
      </c>
      <c r="F284" s="2">
        <v>90</v>
      </c>
    </row>
    <row r="285" spans="1:6" x14ac:dyDescent="0.3">
      <c r="A285" s="1">
        <v>43492</v>
      </c>
      <c r="B285" t="s">
        <v>4274</v>
      </c>
      <c r="C285" t="s">
        <v>3972</v>
      </c>
      <c r="D285" t="s">
        <v>4002</v>
      </c>
      <c r="E285" t="s">
        <v>3996</v>
      </c>
      <c r="F285" s="2">
        <v>150</v>
      </c>
    </row>
    <row r="286" spans="1:6" x14ac:dyDescent="0.3">
      <c r="A286" s="1">
        <v>43492</v>
      </c>
      <c r="B286" t="s">
        <v>4275</v>
      </c>
      <c r="C286" t="s">
        <v>4010</v>
      </c>
      <c r="D286" t="s">
        <v>3984</v>
      </c>
      <c r="E286" t="s">
        <v>3996</v>
      </c>
      <c r="F286" s="2">
        <v>180</v>
      </c>
    </row>
    <row r="287" spans="1:6" x14ac:dyDescent="0.3">
      <c r="A287" s="1">
        <v>43492</v>
      </c>
      <c r="B287" t="s">
        <v>4276</v>
      </c>
      <c r="C287" t="s">
        <v>4010</v>
      </c>
      <c r="D287" t="s">
        <v>3982</v>
      </c>
      <c r="E287" t="s">
        <v>3977</v>
      </c>
      <c r="F287" s="2">
        <v>80</v>
      </c>
    </row>
    <row r="288" spans="1:6" x14ac:dyDescent="0.3">
      <c r="A288" s="1">
        <v>43493</v>
      </c>
      <c r="B288" t="s">
        <v>4277</v>
      </c>
      <c r="C288" t="s">
        <v>4066</v>
      </c>
      <c r="D288" t="s">
        <v>3973</v>
      </c>
      <c r="E288" t="s">
        <v>3996</v>
      </c>
      <c r="F288" s="2">
        <v>100</v>
      </c>
    </row>
    <row r="289" spans="1:6" x14ac:dyDescent="0.3">
      <c r="A289" s="1">
        <v>43493</v>
      </c>
      <c r="B289" t="s">
        <v>4278</v>
      </c>
      <c r="C289" t="s">
        <v>3981</v>
      </c>
      <c r="D289" t="s">
        <v>3982</v>
      </c>
      <c r="E289" t="s">
        <v>3996</v>
      </c>
      <c r="F289" s="2">
        <v>80</v>
      </c>
    </row>
    <row r="290" spans="1:6" x14ac:dyDescent="0.3">
      <c r="A290" s="1">
        <v>43493</v>
      </c>
      <c r="B290" t="s">
        <v>4279</v>
      </c>
      <c r="C290" t="s">
        <v>3981</v>
      </c>
      <c r="D290" t="s">
        <v>4002</v>
      </c>
      <c r="E290" t="s">
        <v>3974</v>
      </c>
      <c r="F290" s="2">
        <v>150</v>
      </c>
    </row>
    <row r="291" spans="1:6" x14ac:dyDescent="0.3">
      <c r="A291" s="1">
        <v>43493</v>
      </c>
      <c r="B291" t="s">
        <v>4280</v>
      </c>
      <c r="C291" t="s">
        <v>4032</v>
      </c>
      <c r="D291" t="s">
        <v>3963</v>
      </c>
      <c r="E291" t="s">
        <v>3970</v>
      </c>
      <c r="F291" s="2">
        <v>90</v>
      </c>
    </row>
    <row r="292" spans="1:6" x14ac:dyDescent="0.3">
      <c r="A292" s="1">
        <v>43493</v>
      </c>
      <c r="B292" t="s">
        <v>4281</v>
      </c>
      <c r="C292" t="s">
        <v>3972</v>
      </c>
      <c r="D292" t="s">
        <v>3963</v>
      </c>
      <c r="E292" t="s">
        <v>3974</v>
      </c>
      <c r="F292" s="2">
        <v>90</v>
      </c>
    </row>
    <row r="293" spans="1:6" x14ac:dyDescent="0.3">
      <c r="A293" s="1">
        <v>43493</v>
      </c>
      <c r="B293" t="s">
        <v>4282</v>
      </c>
      <c r="C293" t="s">
        <v>4010</v>
      </c>
      <c r="D293" t="s">
        <v>3963</v>
      </c>
      <c r="E293" t="s">
        <v>3970</v>
      </c>
      <c r="F293" s="2">
        <v>90</v>
      </c>
    </row>
    <row r="294" spans="1:6" x14ac:dyDescent="0.3">
      <c r="A294" s="1">
        <v>43494</v>
      </c>
      <c r="B294" t="s">
        <v>4283</v>
      </c>
      <c r="C294" t="s">
        <v>3972</v>
      </c>
      <c r="D294" t="s">
        <v>3982</v>
      </c>
      <c r="E294" t="s">
        <v>3996</v>
      </c>
      <c r="F294" s="2">
        <v>80</v>
      </c>
    </row>
    <row r="295" spans="1:6" x14ac:dyDescent="0.3">
      <c r="A295" s="1">
        <v>43494</v>
      </c>
      <c r="B295" t="s">
        <v>4284</v>
      </c>
      <c r="C295" t="s">
        <v>3981</v>
      </c>
      <c r="D295" t="s">
        <v>3976</v>
      </c>
      <c r="E295" t="s">
        <v>3977</v>
      </c>
      <c r="F295" s="2">
        <v>30</v>
      </c>
    </row>
    <row r="296" spans="1:6" x14ac:dyDescent="0.3">
      <c r="A296" s="1">
        <v>43494</v>
      </c>
      <c r="B296" t="s">
        <v>4285</v>
      </c>
      <c r="C296" t="s">
        <v>4000</v>
      </c>
      <c r="D296" t="s">
        <v>3984</v>
      </c>
      <c r="E296" t="s">
        <v>3964</v>
      </c>
      <c r="F296" s="2">
        <v>180</v>
      </c>
    </row>
    <row r="297" spans="1:6" x14ac:dyDescent="0.3">
      <c r="A297" s="1">
        <v>43494</v>
      </c>
      <c r="B297" t="s">
        <v>4286</v>
      </c>
      <c r="C297" t="s">
        <v>3988</v>
      </c>
      <c r="D297" t="s">
        <v>3963</v>
      </c>
      <c r="E297" t="s">
        <v>3996</v>
      </c>
      <c r="F297" s="2">
        <v>90</v>
      </c>
    </row>
    <row r="298" spans="1:6" x14ac:dyDescent="0.3">
      <c r="A298" s="1">
        <v>43494</v>
      </c>
      <c r="B298" t="s">
        <v>4287</v>
      </c>
      <c r="C298" t="s">
        <v>3981</v>
      </c>
      <c r="D298" t="s">
        <v>4002</v>
      </c>
      <c r="E298" t="s">
        <v>3977</v>
      </c>
      <c r="F298" s="2">
        <v>150</v>
      </c>
    </row>
    <row r="299" spans="1:6" x14ac:dyDescent="0.3">
      <c r="A299" s="1">
        <v>43494</v>
      </c>
      <c r="B299" t="s">
        <v>4288</v>
      </c>
      <c r="C299" t="s">
        <v>3995</v>
      </c>
      <c r="D299" t="s">
        <v>4002</v>
      </c>
      <c r="E299" t="s">
        <v>3970</v>
      </c>
      <c r="F299" s="2">
        <v>150</v>
      </c>
    </row>
    <row r="300" spans="1:6" x14ac:dyDescent="0.3">
      <c r="A300" s="1">
        <v>43494</v>
      </c>
      <c r="B300" t="s">
        <v>4289</v>
      </c>
      <c r="C300" t="s">
        <v>4066</v>
      </c>
      <c r="D300" t="s">
        <v>3973</v>
      </c>
      <c r="E300" t="s">
        <v>3977</v>
      </c>
      <c r="F300" s="2">
        <v>100</v>
      </c>
    </row>
    <row r="301" spans="1:6" x14ac:dyDescent="0.3">
      <c r="A301" s="1">
        <v>43494</v>
      </c>
      <c r="B301" t="s">
        <v>4290</v>
      </c>
      <c r="C301" t="s">
        <v>3962</v>
      </c>
      <c r="D301" t="s">
        <v>3969</v>
      </c>
      <c r="E301" t="s">
        <v>3974</v>
      </c>
      <c r="F301" s="2">
        <v>160</v>
      </c>
    </row>
    <row r="302" spans="1:6" x14ac:dyDescent="0.3">
      <c r="A302" s="1">
        <v>43494</v>
      </c>
      <c r="B302" t="s">
        <v>4291</v>
      </c>
      <c r="C302" t="s">
        <v>3972</v>
      </c>
      <c r="D302" t="s">
        <v>3976</v>
      </c>
      <c r="E302" t="s">
        <v>3964</v>
      </c>
      <c r="F302" s="2">
        <v>30</v>
      </c>
    </row>
    <row r="303" spans="1:6" x14ac:dyDescent="0.3">
      <c r="A303" s="1">
        <v>43495</v>
      </c>
      <c r="B303" t="s">
        <v>4292</v>
      </c>
      <c r="C303" t="s">
        <v>3988</v>
      </c>
      <c r="D303" t="s">
        <v>4002</v>
      </c>
      <c r="E303" t="s">
        <v>3974</v>
      </c>
      <c r="F303" s="2">
        <v>150</v>
      </c>
    </row>
    <row r="304" spans="1:6" x14ac:dyDescent="0.3">
      <c r="A304" s="1">
        <v>43495</v>
      </c>
      <c r="B304" t="s">
        <v>4293</v>
      </c>
      <c r="C304" t="s">
        <v>3981</v>
      </c>
      <c r="D304" t="s">
        <v>3984</v>
      </c>
      <c r="E304" t="s">
        <v>3996</v>
      </c>
      <c r="F304" s="2">
        <v>180</v>
      </c>
    </row>
    <row r="305" spans="1:6" x14ac:dyDescent="0.3">
      <c r="A305" s="1">
        <v>43495</v>
      </c>
      <c r="B305" t="s">
        <v>4294</v>
      </c>
      <c r="C305" t="s">
        <v>4066</v>
      </c>
      <c r="D305" t="s">
        <v>3989</v>
      </c>
      <c r="E305" t="s">
        <v>3996</v>
      </c>
      <c r="F305" s="2">
        <v>50</v>
      </c>
    </row>
    <row r="306" spans="1:6" x14ac:dyDescent="0.3">
      <c r="A306" s="1">
        <v>43495</v>
      </c>
      <c r="B306" t="s">
        <v>4295</v>
      </c>
      <c r="C306" t="s">
        <v>3966</v>
      </c>
      <c r="D306" t="s">
        <v>3973</v>
      </c>
      <c r="E306" t="s">
        <v>3996</v>
      </c>
      <c r="F306" s="2">
        <v>100</v>
      </c>
    </row>
    <row r="307" spans="1:6" x14ac:dyDescent="0.3">
      <c r="A307" s="1">
        <v>43495</v>
      </c>
      <c r="B307" t="s">
        <v>4296</v>
      </c>
      <c r="C307" t="s">
        <v>4025</v>
      </c>
      <c r="D307" t="s">
        <v>3963</v>
      </c>
      <c r="E307" t="s">
        <v>3977</v>
      </c>
      <c r="F307" s="2">
        <v>90</v>
      </c>
    </row>
    <row r="308" spans="1:6" x14ac:dyDescent="0.3">
      <c r="A308" s="1">
        <v>43495</v>
      </c>
      <c r="B308" t="s">
        <v>4297</v>
      </c>
      <c r="C308" t="s">
        <v>4010</v>
      </c>
      <c r="D308" t="s">
        <v>3969</v>
      </c>
      <c r="E308" t="s">
        <v>3996</v>
      </c>
      <c r="F308" s="2">
        <v>160</v>
      </c>
    </row>
    <row r="309" spans="1:6" x14ac:dyDescent="0.3">
      <c r="A309" s="1">
        <v>43495</v>
      </c>
      <c r="B309" t="s">
        <v>4298</v>
      </c>
      <c r="C309" t="s">
        <v>3991</v>
      </c>
      <c r="D309" t="s">
        <v>3973</v>
      </c>
      <c r="E309" t="s">
        <v>3974</v>
      </c>
      <c r="F309" s="2">
        <v>100</v>
      </c>
    </row>
    <row r="310" spans="1:6" x14ac:dyDescent="0.3">
      <c r="A310" s="1">
        <v>43495</v>
      </c>
      <c r="B310" t="s">
        <v>4299</v>
      </c>
      <c r="C310" t="s">
        <v>3972</v>
      </c>
      <c r="D310" t="s">
        <v>3969</v>
      </c>
      <c r="E310" t="s">
        <v>3964</v>
      </c>
      <c r="F310" s="2">
        <v>160</v>
      </c>
    </row>
    <row r="311" spans="1:6" x14ac:dyDescent="0.3">
      <c r="A311" s="1">
        <v>43495</v>
      </c>
      <c r="B311" t="s">
        <v>4300</v>
      </c>
      <c r="C311" t="s">
        <v>4032</v>
      </c>
      <c r="D311" t="s">
        <v>3963</v>
      </c>
      <c r="E311" t="s">
        <v>3970</v>
      </c>
      <c r="F311" s="2">
        <v>90</v>
      </c>
    </row>
    <row r="312" spans="1:6" x14ac:dyDescent="0.3">
      <c r="A312" s="1">
        <v>43495</v>
      </c>
      <c r="B312" t="s">
        <v>4301</v>
      </c>
      <c r="C312" t="s">
        <v>4010</v>
      </c>
      <c r="D312" t="s">
        <v>4002</v>
      </c>
      <c r="E312" t="s">
        <v>3964</v>
      </c>
      <c r="F312" s="2">
        <v>150</v>
      </c>
    </row>
    <row r="313" spans="1:6" x14ac:dyDescent="0.3">
      <c r="A313" s="1">
        <v>43495</v>
      </c>
      <c r="B313" t="s">
        <v>4302</v>
      </c>
      <c r="C313" t="s">
        <v>4066</v>
      </c>
      <c r="D313" t="s">
        <v>3982</v>
      </c>
      <c r="E313" t="s">
        <v>3996</v>
      </c>
      <c r="F313" s="2">
        <v>80</v>
      </c>
    </row>
    <row r="314" spans="1:6" x14ac:dyDescent="0.3">
      <c r="A314" s="1">
        <v>43495</v>
      </c>
      <c r="B314" t="s">
        <v>4303</v>
      </c>
      <c r="C314" t="s">
        <v>4032</v>
      </c>
      <c r="D314" t="s">
        <v>3976</v>
      </c>
      <c r="E314" t="s">
        <v>3964</v>
      </c>
      <c r="F314" s="2">
        <v>30</v>
      </c>
    </row>
    <row r="315" spans="1:6" x14ac:dyDescent="0.3">
      <c r="A315" s="1">
        <v>43495</v>
      </c>
      <c r="B315" t="s">
        <v>4304</v>
      </c>
      <c r="C315" t="s">
        <v>4025</v>
      </c>
      <c r="D315" t="s">
        <v>4002</v>
      </c>
      <c r="E315" t="s">
        <v>3996</v>
      </c>
      <c r="F315" s="2">
        <v>150</v>
      </c>
    </row>
    <row r="316" spans="1:6" x14ac:dyDescent="0.3">
      <c r="A316" s="1">
        <v>43495</v>
      </c>
      <c r="B316" t="s">
        <v>4305</v>
      </c>
      <c r="C316" t="s">
        <v>3988</v>
      </c>
      <c r="D316" t="s">
        <v>3976</v>
      </c>
      <c r="E316" t="s">
        <v>3974</v>
      </c>
      <c r="F316" s="2">
        <v>30</v>
      </c>
    </row>
    <row r="317" spans="1:6" x14ac:dyDescent="0.3">
      <c r="A317" s="1">
        <v>43495</v>
      </c>
      <c r="B317" t="s">
        <v>4306</v>
      </c>
      <c r="C317" t="s">
        <v>3972</v>
      </c>
      <c r="D317" t="s">
        <v>4002</v>
      </c>
      <c r="E317" t="s">
        <v>3974</v>
      </c>
      <c r="F317" s="2">
        <v>150</v>
      </c>
    </row>
    <row r="318" spans="1:6" x14ac:dyDescent="0.3">
      <c r="A318" s="1">
        <v>43496</v>
      </c>
      <c r="B318" t="s">
        <v>4307</v>
      </c>
      <c r="C318" t="s">
        <v>3981</v>
      </c>
      <c r="D318" t="s">
        <v>3973</v>
      </c>
      <c r="E318" t="s">
        <v>3977</v>
      </c>
      <c r="F318" s="2">
        <v>100</v>
      </c>
    </row>
    <row r="319" spans="1:6" x14ac:dyDescent="0.3">
      <c r="A319" s="1">
        <v>43496</v>
      </c>
      <c r="B319" t="s">
        <v>4308</v>
      </c>
      <c r="C319" t="s">
        <v>4000</v>
      </c>
      <c r="D319" t="s">
        <v>3976</v>
      </c>
      <c r="E319" t="s">
        <v>3977</v>
      </c>
      <c r="F319" s="2">
        <v>30</v>
      </c>
    </row>
    <row r="320" spans="1:6" x14ac:dyDescent="0.3">
      <c r="A320" s="1">
        <v>43496</v>
      </c>
      <c r="B320" t="s">
        <v>4309</v>
      </c>
      <c r="C320" t="s">
        <v>4007</v>
      </c>
      <c r="D320" t="s">
        <v>3982</v>
      </c>
      <c r="E320" t="s">
        <v>3964</v>
      </c>
      <c r="F320" s="2">
        <v>80</v>
      </c>
    </row>
    <row r="321" spans="1:6" x14ac:dyDescent="0.3">
      <c r="A321" s="1">
        <v>43496</v>
      </c>
      <c r="B321" t="s">
        <v>4310</v>
      </c>
      <c r="C321" t="s">
        <v>3988</v>
      </c>
      <c r="D321" t="s">
        <v>3963</v>
      </c>
      <c r="E321" t="s">
        <v>3996</v>
      </c>
      <c r="F321" s="2">
        <v>90</v>
      </c>
    </row>
    <row r="322" spans="1:6" x14ac:dyDescent="0.3">
      <c r="A322" s="1">
        <v>43496</v>
      </c>
      <c r="B322" t="s">
        <v>4311</v>
      </c>
      <c r="C322" t="s">
        <v>4032</v>
      </c>
      <c r="D322" t="s">
        <v>3973</v>
      </c>
      <c r="E322" t="s">
        <v>3996</v>
      </c>
      <c r="F322" s="2">
        <v>100</v>
      </c>
    </row>
    <row r="323" spans="1:6" x14ac:dyDescent="0.3">
      <c r="A323" s="1">
        <v>43496</v>
      </c>
      <c r="B323" t="s">
        <v>4312</v>
      </c>
      <c r="C323" t="s">
        <v>4030</v>
      </c>
      <c r="D323" t="s">
        <v>3984</v>
      </c>
      <c r="E323" t="s">
        <v>3996</v>
      </c>
      <c r="F323" s="2">
        <v>180</v>
      </c>
    </row>
    <row r="324" spans="1:6" x14ac:dyDescent="0.3">
      <c r="A324" s="1">
        <v>43497</v>
      </c>
      <c r="B324" t="s">
        <v>4313</v>
      </c>
      <c r="C324" t="s">
        <v>3962</v>
      </c>
      <c r="D324" t="s">
        <v>3976</v>
      </c>
      <c r="E324" t="s">
        <v>3970</v>
      </c>
      <c r="F324" s="2">
        <v>30</v>
      </c>
    </row>
    <row r="325" spans="1:6" x14ac:dyDescent="0.3">
      <c r="A325" s="1">
        <v>43497</v>
      </c>
      <c r="B325" t="s">
        <v>4314</v>
      </c>
      <c r="C325" t="s">
        <v>3988</v>
      </c>
      <c r="D325" t="s">
        <v>3989</v>
      </c>
      <c r="E325" t="s">
        <v>3964</v>
      </c>
      <c r="F325" s="2">
        <v>50</v>
      </c>
    </row>
    <row r="326" spans="1:6" x14ac:dyDescent="0.3">
      <c r="A326" s="1">
        <v>43497</v>
      </c>
      <c r="B326" t="s">
        <v>4315</v>
      </c>
      <c r="C326" t="s">
        <v>3991</v>
      </c>
      <c r="D326" t="s">
        <v>4002</v>
      </c>
      <c r="E326" t="s">
        <v>3977</v>
      </c>
      <c r="F326" s="2">
        <v>150</v>
      </c>
    </row>
    <row r="327" spans="1:6" x14ac:dyDescent="0.3">
      <c r="A327" s="1">
        <v>43497</v>
      </c>
      <c r="B327" t="s">
        <v>4316</v>
      </c>
      <c r="C327" t="s">
        <v>3986</v>
      </c>
      <c r="D327" t="s">
        <v>3973</v>
      </c>
      <c r="E327" t="s">
        <v>3974</v>
      </c>
      <c r="F327" s="2">
        <v>100</v>
      </c>
    </row>
    <row r="328" spans="1:6" x14ac:dyDescent="0.3">
      <c r="A328" s="1">
        <v>43497</v>
      </c>
      <c r="B328" t="s">
        <v>4317</v>
      </c>
      <c r="C328" t="s">
        <v>3986</v>
      </c>
      <c r="D328" t="s">
        <v>3989</v>
      </c>
      <c r="E328" t="s">
        <v>3970</v>
      </c>
      <c r="F328" s="2">
        <v>50</v>
      </c>
    </row>
    <row r="329" spans="1:6" x14ac:dyDescent="0.3">
      <c r="A329" s="1">
        <v>43498</v>
      </c>
      <c r="B329" t="s">
        <v>4318</v>
      </c>
      <c r="C329" t="s">
        <v>3966</v>
      </c>
      <c r="D329" t="s">
        <v>4002</v>
      </c>
      <c r="E329" t="s">
        <v>3970</v>
      </c>
      <c r="F329" s="2">
        <v>150</v>
      </c>
    </row>
    <row r="330" spans="1:6" x14ac:dyDescent="0.3">
      <c r="A330" s="1">
        <v>43498</v>
      </c>
      <c r="B330" t="s">
        <v>4319</v>
      </c>
      <c r="C330" t="s">
        <v>3986</v>
      </c>
      <c r="D330" t="s">
        <v>4002</v>
      </c>
      <c r="E330" t="s">
        <v>3970</v>
      </c>
      <c r="F330" s="2">
        <v>150</v>
      </c>
    </row>
    <row r="331" spans="1:6" x14ac:dyDescent="0.3">
      <c r="A331" s="1">
        <v>43498</v>
      </c>
      <c r="B331" t="s">
        <v>4320</v>
      </c>
      <c r="C331" t="s">
        <v>4066</v>
      </c>
      <c r="D331" t="s">
        <v>3982</v>
      </c>
      <c r="E331" t="s">
        <v>3996</v>
      </c>
      <c r="F331" s="2">
        <v>80</v>
      </c>
    </row>
    <row r="332" spans="1:6" x14ac:dyDescent="0.3">
      <c r="A332" s="1">
        <v>43498</v>
      </c>
      <c r="B332" t="s">
        <v>4321</v>
      </c>
      <c r="C332" t="s">
        <v>3988</v>
      </c>
      <c r="D332" t="s">
        <v>3973</v>
      </c>
      <c r="E332" t="s">
        <v>3974</v>
      </c>
      <c r="F332" s="2">
        <v>100</v>
      </c>
    </row>
    <row r="333" spans="1:6" x14ac:dyDescent="0.3">
      <c r="A333" s="1">
        <v>43498</v>
      </c>
      <c r="B333" t="s">
        <v>4322</v>
      </c>
      <c r="C333" t="s">
        <v>4000</v>
      </c>
      <c r="D333" t="s">
        <v>3982</v>
      </c>
      <c r="E333" t="s">
        <v>3977</v>
      </c>
      <c r="F333" s="2">
        <v>80</v>
      </c>
    </row>
    <row r="334" spans="1:6" x14ac:dyDescent="0.3">
      <c r="A334" s="1">
        <v>43498</v>
      </c>
      <c r="B334" t="s">
        <v>4323</v>
      </c>
      <c r="C334" t="s">
        <v>3979</v>
      </c>
      <c r="D334" t="s">
        <v>3989</v>
      </c>
      <c r="E334" t="s">
        <v>3970</v>
      </c>
      <c r="F334" s="2">
        <v>50</v>
      </c>
    </row>
    <row r="335" spans="1:6" x14ac:dyDescent="0.3">
      <c r="A335" s="1">
        <v>43498</v>
      </c>
      <c r="B335" t="s">
        <v>4324</v>
      </c>
      <c r="C335" t="s">
        <v>3972</v>
      </c>
      <c r="D335" t="s">
        <v>3989</v>
      </c>
      <c r="E335" t="s">
        <v>3970</v>
      </c>
      <c r="F335" s="2">
        <v>50</v>
      </c>
    </row>
    <row r="336" spans="1:6" x14ac:dyDescent="0.3">
      <c r="A336" s="1">
        <v>43498</v>
      </c>
      <c r="B336" t="s">
        <v>4325</v>
      </c>
      <c r="C336" t="s">
        <v>3972</v>
      </c>
      <c r="D336" t="s">
        <v>3984</v>
      </c>
      <c r="E336" t="s">
        <v>3977</v>
      </c>
      <c r="F336" s="2">
        <v>180</v>
      </c>
    </row>
    <row r="337" spans="1:6" x14ac:dyDescent="0.3">
      <c r="A337" s="1">
        <v>43499</v>
      </c>
      <c r="B337" t="s">
        <v>4326</v>
      </c>
      <c r="C337" t="s">
        <v>3968</v>
      </c>
      <c r="D337" t="s">
        <v>4002</v>
      </c>
      <c r="E337" t="s">
        <v>3974</v>
      </c>
      <c r="F337" s="2">
        <v>150</v>
      </c>
    </row>
    <row r="338" spans="1:6" x14ac:dyDescent="0.3">
      <c r="A338" s="1">
        <v>43499</v>
      </c>
      <c r="B338" t="s">
        <v>4327</v>
      </c>
      <c r="C338" t="s">
        <v>3988</v>
      </c>
      <c r="D338" t="s">
        <v>4002</v>
      </c>
      <c r="E338" t="s">
        <v>3977</v>
      </c>
      <c r="F338" s="2">
        <v>150</v>
      </c>
    </row>
    <row r="339" spans="1:6" x14ac:dyDescent="0.3">
      <c r="A339" s="1">
        <v>43499</v>
      </c>
      <c r="B339" t="s">
        <v>4328</v>
      </c>
      <c r="C339" t="s">
        <v>4032</v>
      </c>
      <c r="D339" t="s">
        <v>3976</v>
      </c>
      <c r="E339" t="s">
        <v>3996</v>
      </c>
      <c r="F339" s="2">
        <v>30</v>
      </c>
    </row>
    <row r="340" spans="1:6" x14ac:dyDescent="0.3">
      <c r="A340" s="1">
        <v>43499</v>
      </c>
      <c r="B340" t="s">
        <v>4329</v>
      </c>
      <c r="C340" t="s">
        <v>4066</v>
      </c>
      <c r="D340" t="s">
        <v>3982</v>
      </c>
      <c r="E340" t="s">
        <v>3970</v>
      </c>
      <c r="F340" s="2">
        <v>80</v>
      </c>
    </row>
    <row r="341" spans="1:6" x14ac:dyDescent="0.3">
      <c r="A341" s="1">
        <v>43499</v>
      </c>
      <c r="B341" t="s">
        <v>4330</v>
      </c>
      <c r="C341" t="s">
        <v>4000</v>
      </c>
      <c r="D341" t="s">
        <v>3982</v>
      </c>
      <c r="E341" t="s">
        <v>3996</v>
      </c>
      <c r="F341" s="2">
        <v>80</v>
      </c>
    </row>
    <row r="342" spans="1:6" x14ac:dyDescent="0.3">
      <c r="A342" s="1">
        <v>43499</v>
      </c>
      <c r="B342" t="s">
        <v>4331</v>
      </c>
      <c r="C342" t="s">
        <v>4025</v>
      </c>
      <c r="D342" t="s">
        <v>3973</v>
      </c>
      <c r="E342" t="s">
        <v>3996</v>
      </c>
      <c r="F342" s="2">
        <v>100</v>
      </c>
    </row>
    <row r="343" spans="1:6" x14ac:dyDescent="0.3">
      <c r="A343" s="1">
        <v>43499</v>
      </c>
      <c r="B343" t="s">
        <v>4332</v>
      </c>
      <c r="C343" t="s">
        <v>3968</v>
      </c>
      <c r="D343" t="s">
        <v>3973</v>
      </c>
      <c r="E343" t="s">
        <v>3970</v>
      </c>
      <c r="F343" s="2">
        <v>100</v>
      </c>
    </row>
    <row r="344" spans="1:6" x14ac:dyDescent="0.3">
      <c r="A344" s="1">
        <v>43499</v>
      </c>
      <c r="B344" t="s">
        <v>4333</v>
      </c>
      <c r="C344" t="s">
        <v>3981</v>
      </c>
      <c r="D344" t="s">
        <v>3982</v>
      </c>
      <c r="E344" t="s">
        <v>3970</v>
      </c>
      <c r="F344" s="2">
        <v>80</v>
      </c>
    </row>
    <row r="345" spans="1:6" x14ac:dyDescent="0.3">
      <c r="A345" s="1">
        <v>43500</v>
      </c>
      <c r="B345" t="s">
        <v>4334</v>
      </c>
      <c r="C345" t="s">
        <v>3991</v>
      </c>
      <c r="D345" t="s">
        <v>4002</v>
      </c>
      <c r="E345" t="s">
        <v>3977</v>
      </c>
      <c r="F345" s="2">
        <v>150</v>
      </c>
    </row>
    <row r="346" spans="1:6" x14ac:dyDescent="0.3">
      <c r="A346" s="1">
        <v>43500</v>
      </c>
      <c r="B346" t="s">
        <v>4335</v>
      </c>
      <c r="C346" t="s">
        <v>3979</v>
      </c>
      <c r="D346" t="s">
        <v>3969</v>
      </c>
      <c r="E346" t="s">
        <v>3996</v>
      </c>
      <c r="F346" s="2">
        <v>160</v>
      </c>
    </row>
    <row r="347" spans="1:6" x14ac:dyDescent="0.3">
      <c r="A347" s="1">
        <v>43500</v>
      </c>
      <c r="B347" t="s">
        <v>4336</v>
      </c>
      <c r="C347" t="s">
        <v>4030</v>
      </c>
      <c r="D347" t="s">
        <v>3982</v>
      </c>
      <c r="E347" t="s">
        <v>3974</v>
      </c>
      <c r="F347" s="2">
        <v>80</v>
      </c>
    </row>
    <row r="348" spans="1:6" x14ac:dyDescent="0.3">
      <c r="A348" s="1">
        <v>43500</v>
      </c>
      <c r="B348" t="s">
        <v>4337</v>
      </c>
      <c r="C348" t="s">
        <v>4025</v>
      </c>
      <c r="D348" t="s">
        <v>3969</v>
      </c>
      <c r="E348" t="s">
        <v>3977</v>
      </c>
      <c r="F348" s="2">
        <v>160</v>
      </c>
    </row>
    <row r="349" spans="1:6" x14ac:dyDescent="0.3">
      <c r="A349" s="1">
        <v>43500</v>
      </c>
      <c r="B349" t="s">
        <v>4338</v>
      </c>
      <c r="C349" t="s">
        <v>3966</v>
      </c>
      <c r="D349" t="s">
        <v>3969</v>
      </c>
      <c r="E349" t="s">
        <v>3964</v>
      </c>
      <c r="F349" s="2">
        <v>160</v>
      </c>
    </row>
    <row r="350" spans="1:6" x14ac:dyDescent="0.3">
      <c r="A350" s="1">
        <v>43500</v>
      </c>
      <c r="B350" t="s">
        <v>4339</v>
      </c>
      <c r="C350" t="s">
        <v>4030</v>
      </c>
      <c r="D350" t="s">
        <v>3976</v>
      </c>
      <c r="E350" t="s">
        <v>3970</v>
      </c>
      <c r="F350" s="2">
        <v>30</v>
      </c>
    </row>
    <row r="351" spans="1:6" x14ac:dyDescent="0.3">
      <c r="A351" s="1">
        <v>43501</v>
      </c>
      <c r="B351" t="s">
        <v>4340</v>
      </c>
      <c r="C351" t="s">
        <v>3962</v>
      </c>
      <c r="D351" t="s">
        <v>3982</v>
      </c>
      <c r="E351" t="s">
        <v>3996</v>
      </c>
      <c r="F351" s="2">
        <v>80</v>
      </c>
    </row>
    <row r="352" spans="1:6" x14ac:dyDescent="0.3">
      <c r="A352" s="1">
        <v>43501</v>
      </c>
      <c r="B352" t="s">
        <v>4341</v>
      </c>
      <c r="C352" t="s">
        <v>4030</v>
      </c>
      <c r="D352" t="s">
        <v>3989</v>
      </c>
      <c r="E352" t="s">
        <v>3974</v>
      </c>
      <c r="F352" s="2">
        <v>50</v>
      </c>
    </row>
    <row r="353" spans="1:6" x14ac:dyDescent="0.3">
      <c r="A353" s="1">
        <v>43501</v>
      </c>
      <c r="B353" t="s">
        <v>4342</v>
      </c>
      <c r="C353" t="s">
        <v>4066</v>
      </c>
      <c r="D353" t="s">
        <v>3976</v>
      </c>
      <c r="E353" t="s">
        <v>3974</v>
      </c>
      <c r="F353" s="2">
        <v>30</v>
      </c>
    </row>
    <row r="354" spans="1:6" x14ac:dyDescent="0.3">
      <c r="A354" s="1">
        <v>43501</v>
      </c>
      <c r="B354" t="s">
        <v>4343</v>
      </c>
      <c r="C354" t="s">
        <v>3979</v>
      </c>
      <c r="D354" t="s">
        <v>3989</v>
      </c>
      <c r="E354" t="s">
        <v>3996</v>
      </c>
      <c r="F354" s="2">
        <v>50</v>
      </c>
    </row>
    <row r="355" spans="1:6" x14ac:dyDescent="0.3">
      <c r="A355" s="1">
        <v>43501</v>
      </c>
      <c r="B355" t="s">
        <v>4344</v>
      </c>
      <c r="C355" t="s">
        <v>4032</v>
      </c>
      <c r="D355" t="s">
        <v>3969</v>
      </c>
      <c r="E355" t="s">
        <v>3996</v>
      </c>
      <c r="F355" s="2">
        <v>160</v>
      </c>
    </row>
    <row r="356" spans="1:6" x14ac:dyDescent="0.3">
      <c r="A356" s="1">
        <v>43501</v>
      </c>
      <c r="B356" t="s">
        <v>4345</v>
      </c>
      <c r="C356" t="s">
        <v>3981</v>
      </c>
      <c r="D356" t="s">
        <v>3989</v>
      </c>
      <c r="E356" t="s">
        <v>3977</v>
      </c>
      <c r="F356" s="2">
        <v>50</v>
      </c>
    </row>
    <row r="357" spans="1:6" x14ac:dyDescent="0.3">
      <c r="A357" s="1">
        <v>43501</v>
      </c>
      <c r="B357" t="s">
        <v>4346</v>
      </c>
      <c r="C357" t="s">
        <v>4030</v>
      </c>
      <c r="D357" t="s">
        <v>3982</v>
      </c>
      <c r="E357" t="s">
        <v>3974</v>
      </c>
      <c r="F357" s="2">
        <v>80</v>
      </c>
    </row>
    <row r="358" spans="1:6" x14ac:dyDescent="0.3">
      <c r="A358" s="1">
        <v>43502</v>
      </c>
      <c r="B358" t="s">
        <v>4347</v>
      </c>
      <c r="C358" t="s">
        <v>3979</v>
      </c>
      <c r="D358" t="s">
        <v>4002</v>
      </c>
      <c r="E358" t="s">
        <v>3977</v>
      </c>
      <c r="F358" s="2">
        <v>150</v>
      </c>
    </row>
    <row r="359" spans="1:6" x14ac:dyDescent="0.3">
      <c r="A359" s="1">
        <v>43502</v>
      </c>
      <c r="B359" t="s">
        <v>4348</v>
      </c>
      <c r="C359" t="s">
        <v>3968</v>
      </c>
      <c r="D359" t="s">
        <v>3984</v>
      </c>
      <c r="E359" t="s">
        <v>3974</v>
      </c>
      <c r="F359" s="2">
        <v>180</v>
      </c>
    </row>
    <row r="360" spans="1:6" x14ac:dyDescent="0.3">
      <c r="A360" s="1">
        <v>43502</v>
      </c>
      <c r="B360" t="s">
        <v>4349</v>
      </c>
      <c r="C360" t="s">
        <v>4030</v>
      </c>
      <c r="D360" t="s">
        <v>3969</v>
      </c>
      <c r="E360" t="s">
        <v>3964</v>
      </c>
      <c r="F360" s="2">
        <v>160</v>
      </c>
    </row>
    <row r="361" spans="1:6" x14ac:dyDescent="0.3">
      <c r="A361" s="1">
        <v>43502</v>
      </c>
      <c r="B361" t="s">
        <v>4350</v>
      </c>
      <c r="C361" t="s">
        <v>3979</v>
      </c>
      <c r="D361" t="s">
        <v>3969</v>
      </c>
      <c r="E361" t="s">
        <v>3970</v>
      </c>
      <c r="F361" s="2">
        <v>160</v>
      </c>
    </row>
    <row r="362" spans="1:6" x14ac:dyDescent="0.3">
      <c r="A362" s="1">
        <v>43502</v>
      </c>
      <c r="B362" t="s">
        <v>4351</v>
      </c>
      <c r="C362" t="s">
        <v>4010</v>
      </c>
      <c r="D362" t="s">
        <v>3984</v>
      </c>
      <c r="E362" t="s">
        <v>3970</v>
      </c>
      <c r="F362" s="2">
        <v>180</v>
      </c>
    </row>
    <row r="363" spans="1:6" x14ac:dyDescent="0.3">
      <c r="A363" s="1">
        <v>43502</v>
      </c>
      <c r="B363" t="s">
        <v>4352</v>
      </c>
      <c r="C363" t="s">
        <v>3995</v>
      </c>
      <c r="D363" t="s">
        <v>3989</v>
      </c>
      <c r="E363" t="s">
        <v>3996</v>
      </c>
      <c r="F363" s="2">
        <v>50</v>
      </c>
    </row>
    <row r="364" spans="1:6" x14ac:dyDescent="0.3">
      <c r="A364" s="1">
        <v>43502</v>
      </c>
      <c r="B364" t="s">
        <v>4353</v>
      </c>
      <c r="C364" t="s">
        <v>3968</v>
      </c>
      <c r="D364" t="s">
        <v>3989</v>
      </c>
      <c r="E364" t="s">
        <v>3964</v>
      </c>
      <c r="F364" s="2">
        <v>50</v>
      </c>
    </row>
    <row r="365" spans="1:6" x14ac:dyDescent="0.3">
      <c r="A365" s="1">
        <v>43502</v>
      </c>
      <c r="B365" t="s">
        <v>4354</v>
      </c>
      <c r="C365" t="s">
        <v>3966</v>
      </c>
      <c r="D365" t="s">
        <v>4002</v>
      </c>
      <c r="E365" t="s">
        <v>3977</v>
      </c>
      <c r="F365" s="2">
        <v>150</v>
      </c>
    </row>
    <row r="366" spans="1:6" x14ac:dyDescent="0.3">
      <c r="A366" s="1">
        <v>43503</v>
      </c>
      <c r="B366" t="s">
        <v>4355</v>
      </c>
      <c r="C366" t="s">
        <v>3966</v>
      </c>
      <c r="D366" t="s">
        <v>3976</v>
      </c>
      <c r="E366" t="s">
        <v>3970</v>
      </c>
      <c r="F366" s="2">
        <v>30</v>
      </c>
    </row>
    <row r="367" spans="1:6" x14ac:dyDescent="0.3">
      <c r="A367" s="1">
        <v>43503</v>
      </c>
      <c r="B367" t="s">
        <v>4356</v>
      </c>
      <c r="C367" t="s">
        <v>3962</v>
      </c>
      <c r="D367" t="s">
        <v>3976</v>
      </c>
      <c r="E367" t="s">
        <v>3964</v>
      </c>
      <c r="F367" s="2">
        <v>30</v>
      </c>
    </row>
    <row r="368" spans="1:6" x14ac:dyDescent="0.3">
      <c r="A368" s="1">
        <v>43503</v>
      </c>
      <c r="B368" t="s">
        <v>4357</v>
      </c>
      <c r="C368" t="s">
        <v>3972</v>
      </c>
      <c r="D368" t="s">
        <v>3984</v>
      </c>
      <c r="E368" t="s">
        <v>3974</v>
      </c>
      <c r="F368" s="2">
        <v>180</v>
      </c>
    </row>
    <row r="369" spans="1:6" x14ac:dyDescent="0.3">
      <c r="A369" s="1">
        <v>43503</v>
      </c>
      <c r="B369" t="s">
        <v>4358</v>
      </c>
      <c r="C369" t="s">
        <v>4010</v>
      </c>
      <c r="D369" t="s">
        <v>3982</v>
      </c>
      <c r="E369" t="s">
        <v>3996</v>
      </c>
      <c r="F369" s="2">
        <v>80</v>
      </c>
    </row>
    <row r="370" spans="1:6" x14ac:dyDescent="0.3">
      <c r="A370" s="1">
        <v>43503</v>
      </c>
      <c r="B370" t="s">
        <v>4359</v>
      </c>
      <c r="C370" t="s">
        <v>3979</v>
      </c>
      <c r="D370" t="s">
        <v>3973</v>
      </c>
      <c r="E370" t="s">
        <v>3970</v>
      </c>
      <c r="F370" s="2">
        <v>100</v>
      </c>
    </row>
    <row r="371" spans="1:6" x14ac:dyDescent="0.3">
      <c r="A371" s="1">
        <v>43503</v>
      </c>
      <c r="B371" t="s">
        <v>4360</v>
      </c>
      <c r="C371" t="s">
        <v>3995</v>
      </c>
      <c r="D371" t="s">
        <v>3973</v>
      </c>
      <c r="E371" t="s">
        <v>3964</v>
      </c>
      <c r="F371" s="2">
        <v>100</v>
      </c>
    </row>
    <row r="372" spans="1:6" x14ac:dyDescent="0.3">
      <c r="A372" s="1">
        <v>43503</v>
      </c>
      <c r="B372" t="s">
        <v>4361</v>
      </c>
      <c r="C372" t="s">
        <v>3972</v>
      </c>
      <c r="D372" t="s">
        <v>3976</v>
      </c>
      <c r="E372" t="s">
        <v>3977</v>
      </c>
      <c r="F372" s="2">
        <v>30</v>
      </c>
    </row>
    <row r="373" spans="1:6" x14ac:dyDescent="0.3">
      <c r="A373" s="1">
        <v>43503</v>
      </c>
      <c r="B373" t="s">
        <v>4362</v>
      </c>
      <c r="C373" t="s">
        <v>4010</v>
      </c>
      <c r="D373" t="s">
        <v>3982</v>
      </c>
      <c r="E373" t="s">
        <v>3977</v>
      </c>
      <c r="F373" s="2">
        <v>80</v>
      </c>
    </row>
    <row r="374" spans="1:6" x14ac:dyDescent="0.3">
      <c r="A374" s="1">
        <v>43503</v>
      </c>
      <c r="B374" t="s">
        <v>4363</v>
      </c>
      <c r="C374" t="s">
        <v>3979</v>
      </c>
      <c r="D374" t="s">
        <v>3963</v>
      </c>
      <c r="E374" t="s">
        <v>3977</v>
      </c>
      <c r="F374" s="2">
        <v>90</v>
      </c>
    </row>
    <row r="375" spans="1:6" x14ac:dyDescent="0.3">
      <c r="A375" s="1">
        <v>43503</v>
      </c>
      <c r="B375" t="s">
        <v>4364</v>
      </c>
      <c r="C375" t="s">
        <v>4000</v>
      </c>
      <c r="D375" t="s">
        <v>3984</v>
      </c>
      <c r="E375" t="s">
        <v>3964</v>
      </c>
      <c r="F375" s="2">
        <v>180</v>
      </c>
    </row>
    <row r="376" spans="1:6" x14ac:dyDescent="0.3">
      <c r="A376" s="1">
        <v>43504</v>
      </c>
      <c r="B376" t="s">
        <v>4365</v>
      </c>
      <c r="C376" t="s">
        <v>4066</v>
      </c>
      <c r="D376" t="s">
        <v>3989</v>
      </c>
      <c r="E376" t="s">
        <v>3974</v>
      </c>
      <c r="F376" s="2">
        <v>50</v>
      </c>
    </row>
    <row r="377" spans="1:6" x14ac:dyDescent="0.3">
      <c r="A377" s="1">
        <v>43504</v>
      </c>
      <c r="B377" t="s">
        <v>4366</v>
      </c>
      <c r="C377" t="s">
        <v>4032</v>
      </c>
      <c r="D377" t="s">
        <v>3973</v>
      </c>
      <c r="E377" t="s">
        <v>3977</v>
      </c>
      <c r="F377" s="2">
        <v>100</v>
      </c>
    </row>
    <row r="378" spans="1:6" x14ac:dyDescent="0.3">
      <c r="A378" s="1">
        <v>43504</v>
      </c>
      <c r="B378" t="s">
        <v>4367</v>
      </c>
      <c r="C378" t="s">
        <v>4025</v>
      </c>
      <c r="D378" t="s">
        <v>3963</v>
      </c>
      <c r="E378" t="s">
        <v>3970</v>
      </c>
      <c r="F378" s="2">
        <v>90</v>
      </c>
    </row>
    <row r="379" spans="1:6" x14ac:dyDescent="0.3">
      <c r="A379" s="1">
        <v>43504</v>
      </c>
      <c r="B379" t="s">
        <v>4368</v>
      </c>
      <c r="C379" t="s">
        <v>3962</v>
      </c>
      <c r="D379" t="s">
        <v>3973</v>
      </c>
      <c r="E379" t="s">
        <v>3996</v>
      </c>
      <c r="F379" s="2">
        <v>100</v>
      </c>
    </row>
    <row r="380" spans="1:6" x14ac:dyDescent="0.3">
      <c r="A380" s="1">
        <v>43504</v>
      </c>
      <c r="B380" t="s">
        <v>4369</v>
      </c>
      <c r="C380" t="s">
        <v>3995</v>
      </c>
      <c r="D380" t="s">
        <v>3963</v>
      </c>
      <c r="E380" t="s">
        <v>3996</v>
      </c>
      <c r="F380" s="2">
        <v>90</v>
      </c>
    </row>
    <row r="381" spans="1:6" x14ac:dyDescent="0.3">
      <c r="A381" s="1">
        <v>43504</v>
      </c>
      <c r="B381" t="s">
        <v>4370</v>
      </c>
      <c r="C381" t="s">
        <v>3968</v>
      </c>
      <c r="D381" t="s">
        <v>3976</v>
      </c>
      <c r="E381" t="s">
        <v>3996</v>
      </c>
      <c r="F381" s="2">
        <v>30</v>
      </c>
    </row>
    <row r="382" spans="1:6" x14ac:dyDescent="0.3">
      <c r="A382" s="1">
        <v>43505</v>
      </c>
      <c r="B382" t="s">
        <v>4371</v>
      </c>
      <c r="C382" t="s">
        <v>4032</v>
      </c>
      <c r="D382" t="s">
        <v>4002</v>
      </c>
      <c r="E382" t="s">
        <v>3964</v>
      </c>
      <c r="F382" s="2">
        <v>150</v>
      </c>
    </row>
    <row r="383" spans="1:6" x14ac:dyDescent="0.3">
      <c r="A383" s="1">
        <v>43505</v>
      </c>
      <c r="B383" t="s">
        <v>4372</v>
      </c>
      <c r="C383" t="s">
        <v>4007</v>
      </c>
      <c r="D383" t="s">
        <v>4002</v>
      </c>
      <c r="E383" t="s">
        <v>3974</v>
      </c>
      <c r="F383" s="2">
        <v>150</v>
      </c>
    </row>
    <row r="384" spans="1:6" x14ac:dyDescent="0.3">
      <c r="A384" s="1">
        <v>43505</v>
      </c>
      <c r="B384" t="s">
        <v>4373</v>
      </c>
      <c r="C384" t="s">
        <v>3966</v>
      </c>
      <c r="D384" t="s">
        <v>3982</v>
      </c>
      <c r="E384" t="s">
        <v>3977</v>
      </c>
      <c r="F384" s="2">
        <v>80</v>
      </c>
    </row>
    <row r="385" spans="1:6" x14ac:dyDescent="0.3">
      <c r="A385" s="1">
        <v>43505</v>
      </c>
      <c r="B385" t="s">
        <v>4374</v>
      </c>
      <c r="C385" t="s">
        <v>4066</v>
      </c>
      <c r="D385" t="s">
        <v>3973</v>
      </c>
      <c r="E385" t="s">
        <v>3977</v>
      </c>
      <c r="F385" s="2">
        <v>100</v>
      </c>
    </row>
    <row r="386" spans="1:6" x14ac:dyDescent="0.3">
      <c r="A386" s="1">
        <v>43505</v>
      </c>
      <c r="B386" t="s">
        <v>4375</v>
      </c>
      <c r="C386" t="s">
        <v>4000</v>
      </c>
      <c r="D386" t="s">
        <v>4002</v>
      </c>
      <c r="E386" t="s">
        <v>3974</v>
      </c>
      <c r="F386" s="2">
        <v>150</v>
      </c>
    </row>
    <row r="387" spans="1:6" x14ac:dyDescent="0.3">
      <c r="A387" s="1">
        <v>43505</v>
      </c>
      <c r="B387" t="s">
        <v>4376</v>
      </c>
      <c r="C387" t="s">
        <v>4066</v>
      </c>
      <c r="D387" t="s">
        <v>3969</v>
      </c>
      <c r="E387" t="s">
        <v>3974</v>
      </c>
      <c r="F387" s="2">
        <v>160</v>
      </c>
    </row>
    <row r="388" spans="1:6" x14ac:dyDescent="0.3">
      <c r="A388" s="1">
        <v>43505</v>
      </c>
      <c r="B388" t="s">
        <v>4377</v>
      </c>
      <c r="C388" t="s">
        <v>3979</v>
      </c>
      <c r="D388" t="s">
        <v>3976</v>
      </c>
      <c r="E388" t="s">
        <v>3970</v>
      </c>
      <c r="F388" s="2">
        <v>30</v>
      </c>
    </row>
    <row r="389" spans="1:6" x14ac:dyDescent="0.3">
      <c r="A389" s="1">
        <v>43505</v>
      </c>
      <c r="B389" t="s">
        <v>4378</v>
      </c>
      <c r="C389" t="s">
        <v>3988</v>
      </c>
      <c r="D389" t="s">
        <v>3969</v>
      </c>
      <c r="E389" t="s">
        <v>3964</v>
      </c>
      <c r="F389" s="2">
        <v>160</v>
      </c>
    </row>
    <row r="390" spans="1:6" x14ac:dyDescent="0.3">
      <c r="A390" s="1">
        <v>43505</v>
      </c>
      <c r="B390" t="s">
        <v>4379</v>
      </c>
      <c r="C390" t="s">
        <v>3979</v>
      </c>
      <c r="D390" t="s">
        <v>3982</v>
      </c>
      <c r="E390" t="s">
        <v>3970</v>
      </c>
      <c r="F390" s="2">
        <v>80</v>
      </c>
    </row>
    <row r="391" spans="1:6" x14ac:dyDescent="0.3">
      <c r="A391" s="1">
        <v>43506</v>
      </c>
      <c r="B391" t="s">
        <v>4380</v>
      </c>
      <c r="C391" t="s">
        <v>3979</v>
      </c>
      <c r="D391" t="s">
        <v>3984</v>
      </c>
      <c r="E391" t="s">
        <v>3970</v>
      </c>
      <c r="F391" s="2">
        <v>180</v>
      </c>
    </row>
    <row r="392" spans="1:6" x14ac:dyDescent="0.3">
      <c r="A392" s="1">
        <v>43506</v>
      </c>
      <c r="B392" t="s">
        <v>4381</v>
      </c>
      <c r="C392" t="s">
        <v>4030</v>
      </c>
      <c r="D392" t="s">
        <v>3984</v>
      </c>
      <c r="E392" t="s">
        <v>3996</v>
      </c>
      <c r="F392" s="2">
        <v>180</v>
      </c>
    </row>
    <row r="393" spans="1:6" x14ac:dyDescent="0.3">
      <c r="A393" s="1">
        <v>43506</v>
      </c>
      <c r="B393" t="s">
        <v>4382</v>
      </c>
      <c r="C393" t="s">
        <v>3991</v>
      </c>
      <c r="D393" t="s">
        <v>3963</v>
      </c>
      <c r="E393" t="s">
        <v>3977</v>
      </c>
      <c r="F393" s="2">
        <v>90</v>
      </c>
    </row>
    <row r="394" spans="1:6" x14ac:dyDescent="0.3">
      <c r="A394" s="1">
        <v>43506</v>
      </c>
      <c r="B394" t="s">
        <v>4383</v>
      </c>
      <c r="C394" t="s">
        <v>4032</v>
      </c>
      <c r="D394" t="s">
        <v>3989</v>
      </c>
      <c r="E394" t="s">
        <v>3974</v>
      </c>
      <c r="F394" s="2">
        <v>50</v>
      </c>
    </row>
    <row r="395" spans="1:6" x14ac:dyDescent="0.3">
      <c r="A395" s="1">
        <v>43506</v>
      </c>
      <c r="B395" t="s">
        <v>4384</v>
      </c>
      <c r="C395" t="s">
        <v>3979</v>
      </c>
      <c r="D395" t="s">
        <v>3982</v>
      </c>
      <c r="E395" t="s">
        <v>3964</v>
      </c>
      <c r="F395" s="2">
        <v>80</v>
      </c>
    </row>
    <row r="396" spans="1:6" x14ac:dyDescent="0.3">
      <c r="A396" s="1">
        <v>43506</v>
      </c>
      <c r="B396" t="s">
        <v>4385</v>
      </c>
      <c r="C396" t="s">
        <v>4010</v>
      </c>
      <c r="D396" t="s">
        <v>3984</v>
      </c>
      <c r="E396" t="s">
        <v>3964</v>
      </c>
      <c r="F396" s="2">
        <v>180</v>
      </c>
    </row>
    <row r="397" spans="1:6" x14ac:dyDescent="0.3">
      <c r="A397" s="1">
        <v>43506</v>
      </c>
      <c r="B397" t="s">
        <v>4386</v>
      </c>
      <c r="C397" t="s">
        <v>3972</v>
      </c>
      <c r="D397" t="s">
        <v>3973</v>
      </c>
      <c r="E397" t="s">
        <v>3977</v>
      </c>
      <c r="F397" s="2">
        <v>100</v>
      </c>
    </row>
    <row r="398" spans="1:6" x14ac:dyDescent="0.3">
      <c r="A398" s="1">
        <v>43506</v>
      </c>
      <c r="B398" t="s">
        <v>4387</v>
      </c>
      <c r="C398" t="s">
        <v>4032</v>
      </c>
      <c r="D398" t="s">
        <v>3969</v>
      </c>
      <c r="E398" t="s">
        <v>3974</v>
      </c>
      <c r="F398" s="2">
        <v>160</v>
      </c>
    </row>
    <row r="399" spans="1:6" x14ac:dyDescent="0.3">
      <c r="A399" s="1">
        <v>43506</v>
      </c>
      <c r="B399" t="s">
        <v>4388</v>
      </c>
      <c r="C399" t="s">
        <v>3986</v>
      </c>
      <c r="D399" t="s">
        <v>3984</v>
      </c>
      <c r="E399" t="s">
        <v>3974</v>
      </c>
      <c r="F399" s="2">
        <v>180</v>
      </c>
    </row>
    <row r="400" spans="1:6" x14ac:dyDescent="0.3">
      <c r="A400" s="1">
        <v>43506</v>
      </c>
      <c r="B400" t="s">
        <v>4389</v>
      </c>
      <c r="C400" t="s">
        <v>3981</v>
      </c>
      <c r="D400" t="s">
        <v>4002</v>
      </c>
      <c r="E400" t="s">
        <v>3974</v>
      </c>
      <c r="F400" s="2">
        <v>150</v>
      </c>
    </row>
    <row r="401" spans="1:6" x14ac:dyDescent="0.3">
      <c r="A401" s="1">
        <v>43507</v>
      </c>
      <c r="B401" t="s">
        <v>4390</v>
      </c>
      <c r="C401" t="s">
        <v>4010</v>
      </c>
      <c r="D401" t="s">
        <v>3989</v>
      </c>
      <c r="E401" t="s">
        <v>3970</v>
      </c>
      <c r="F401" s="2">
        <v>50</v>
      </c>
    </row>
    <row r="402" spans="1:6" x14ac:dyDescent="0.3">
      <c r="A402" s="1">
        <v>43507</v>
      </c>
      <c r="B402" t="s">
        <v>4391</v>
      </c>
      <c r="C402" t="s">
        <v>3962</v>
      </c>
      <c r="D402" t="s">
        <v>4002</v>
      </c>
      <c r="E402" t="s">
        <v>3974</v>
      </c>
      <c r="F402" s="2">
        <v>150</v>
      </c>
    </row>
    <row r="403" spans="1:6" x14ac:dyDescent="0.3">
      <c r="A403" s="1">
        <v>43507</v>
      </c>
      <c r="B403" t="s">
        <v>4392</v>
      </c>
      <c r="C403" t="s">
        <v>4066</v>
      </c>
      <c r="D403" t="s">
        <v>3973</v>
      </c>
      <c r="E403" t="s">
        <v>3970</v>
      </c>
      <c r="F403" s="2">
        <v>100</v>
      </c>
    </row>
    <row r="404" spans="1:6" x14ac:dyDescent="0.3">
      <c r="A404" s="1">
        <v>43507</v>
      </c>
      <c r="B404" t="s">
        <v>4393</v>
      </c>
      <c r="C404" t="s">
        <v>3991</v>
      </c>
      <c r="D404" t="s">
        <v>4002</v>
      </c>
      <c r="E404" t="s">
        <v>3964</v>
      </c>
      <c r="F404" s="2">
        <v>150</v>
      </c>
    </row>
    <row r="405" spans="1:6" x14ac:dyDescent="0.3">
      <c r="A405" s="1">
        <v>43507</v>
      </c>
      <c r="B405" t="s">
        <v>4394</v>
      </c>
      <c r="C405" t="s">
        <v>3995</v>
      </c>
      <c r="D405" t="s">
        <v>3976</v>
      </c>
      <c r="E405" t="s">
        <v>3970</v>
      </c>
      <c r="F405" s="2">
        <v>30</v>
      </c>
    </row>
    <row r="406" spans="1:6" x14ac:dyDescent="0.3">
      <c r="A406" s="1">
        <v>43507</v>
      </c>
      <c r="B406" t="s">
        <v>4395</v>
      </c>
      <c r="C406" t="s">
        <v>3986</v>
      </c>
      <c r="D406" t="s">
        <v>3989</v>
      </c>
      <c r="E406" t="s">
        <v>3970</v>
      </c>
      <c r="F406" s="2">
        <v>50</v>
      </c>
    </row>
    <row r="407" spans="1:6" x14ac:dyDescent="0.3">
      <c r="A407" s="1">
        <v>43507</v>
      </c>
      <c r="B407" t="s">
        <v>4396</v>
      </c>
      <c r="C407" t="s">
        <v>3966</v>
      </c>
      <c r="D407" t="s">
        <v>3984</v>
      </c>
      <c r="E407" t="s">
        <v>3970</v>
      </c>
      <c r="F407" s="2">
        <v>180</v>
      </c>
    </row>
    <row r="408" spans="1:6" x14ac:dyDescent="0.3">
      <c r="A408" s="1">
        <v>43508</v>
      </c>
      <c r="B408" t="s">
        <v>4397</v>
      </c>
      <c r="C408" t="s">
        <v>4007</v>
      </c>
      <c r="D408" t="s">
        <v>3976</v>
      </c>
      <c r="E408" t="s">
        <v>3964</v>
      </c>
      <c r="F408" s="2">
        <v>30</v>
      </c>
    </row>
    <row r="409" spans="1:6" x14ac:dyDescent="0.3">
      <c r="A409" s="1">
        <v>43508</v>
      </c>
      <c r="B409" t="s">
        <v>4398</v>
      </c>
      <c r="C409" t="s">
        <v>3986</v>
      </c>
      <c r="D409" t="s">
        <v>3969</v>
      </c>
      <c r="E409" t="s">
        <v>3970</v>
      </c>
      <c r="F409" s="2">
        <v>160</v>
      </c>
    </row>
    <row r="410" spans="1:6" x14ac:dyDescent="0.3">
      <c r="A410" s="1">
        <v>43508</v>
      </c>
      <c r="B410" t="s">
        <v>4399</v>
      </c>
      <c r="C410" t="s">
        <v>4025</v>
      </c>
      <c r="D410" t="s">
        <v>3969</v>
      </c>
      <c r="E410" t="s">
        <v>3996</v>
      </c>
      <c r="F410" s="2">
        <v>160</v>
      </c>
    </row>
    <row r="411" spans="1:6" x14ac:dyDescent="0.3">
      <c r="A411" s="1">
        <v>43508</v>
      </c>
      <c r="B411" t="s">
        <v>4400</v>
      </c>
      <c r="C411" t="s">
        <v>4030</v>
      </c>
      <c r="D411" t="s">
        <v>4002</v>
      </c>
      <c r="E411" t="s">
        <v>3974</v>
      </c>
      <c r="F411" s="2">
        <v>150</v>
      </c>
    </row>
    <row r="412" spans="1:6" x14ac:dyDescent="0.3">
      <c r="A412" s="1">
        <v>43508</v>
      </c>
      <c r="B412" t="s">
        <v>4401</v>
      </c>
      <c r="C412" t="s">
        <v>3968</v>
      </c>
      <c r="D412" t="s">
        <v>3963</v>
      </c>
      <c r="E412" t="s">
        <v>3970</v>
      </c>
      <c r="F412" s="2">
        <v>90</v>
      </c>
    </row>
    <row r="413" spans="1:6" x14ac:dyDescent="0.3">
      <c r="A413" s="1">
        <v>43508</v>
      </c>
      <c r="B413" t="s">
        <v>4402</v>
      </c>
      <c r="C413" t="s">
        <v>3966</v>
      </c>
      <c r="D413" t="s">
        <v>3969</v>
      </c>
      <c r="E413" t="s">
        <v>3996</v>
      </c>
      <c r="F413" s="2">
        <v>160</v>
      </c>
    </row>
    <row r="414" spans="1:6" x14ac:dyDescent="0.3">
      <c r="A414" s="1">
        <v>43508</v>
      </c>
      <c r="B414" t="s">
        <v>4403</v>
      </c>
      <c r="C414" t="s">
        <v>3962</v>
      </c>
      <c r="D414" t="s">
        <v>4002</v>
      </c>
      <c r="E414" t="s">
        <v>3996</v>
      </c>
      <c r="F414" s="2">
        <v>150</v>
      </c>
    </row>
    <row r="415" spans="1:6" x14ac:dyDescent="0.3">
      <c r="A415" s="1">
        <v>43508</v>
      </c>
      <c r="B415" t="s">
        <v>4404</v>
      </c>
      <c r="C415" t="s">
        <v>4007</v>
      </c>
      <c r="D415" t="s">
        <v>3973</v>
      </c>
      <c r="E415" t="s">
        <v>3996</v>
      </c>
      <c r="F415" s="2">
        <v>100</v>
      </c>
    </row>
    <row r="416" spans="1:6" x14ac:dyDescent="0.3">
      <c r="A416" s="1">
        <v>43508</v>
      </c>
      <c r="B416" t="s">
        <v>4405</v>
      </c>
      <c r="C416" t="s">
        <v>4010</v>
      </c>
      <c r="D416" t="s">
        <v>3976</v>
      </c>
      <c r="E416" t="s">
        <v>3964</v>
      </c>
      <c r="F416" s="2">
        <v>30</v>
      </c>
    </row>
    <row r="417" spans="1:6" x14ac:dyDescent="0.3">
      <c r="A417" s="1">
        <v>43508</v>
      </c>
      <c r="B417" t="s">
        <v>4406</v>
      </c>
      <c r="C417" t="s">
        <v>4025</v>
      </c>
      <c r="D417" t="s">
        <v>3989</v>
      </c>
      <c r="E417" t="s">
        <v>3977</v>
      </c>
      <c r="F417" s="2">
        <v>50</v>
      </c>
    </row>
    <row r="418" spans="1:6" x14ac:dyDescent="0.3">
      <c r="A418" s="1">
        <v>43508</v>
      </c>
      <c r="B418" t="s">
        <v>4407</v>
      </c>
      <c r="C418" t="s">
        <v>4066</v>
      </c>
      <c r="D418" t="s">
        <v>3963</v>
      </c>
      <c r="E418" t="s">
        <v>3996</v>
      </c>
      <c r="F418" s="2">
        <v>90</v>
      </c>
    </row>
    <row r="419" spans="1:6" x14ac:dyDescent="0.3">
      <c r="A419" s="1">
        <v>43509</v>
      </c>
      <c r="B419" t="s">
        <v>4408</v>
      </c>
      <c r="C419" t="s">
        <v>4032</v>
      </c>
      <c r="D419" t="s">
        <v>3984</v>
      </c>
      <c r="E419" t="s">
        <v>3974</v>
      </c>
      <c r="F419" s="2">
        <v>180</v>
      </c>
    </row>
    <row r="420" spans="1:6" x14ac:dyDescent="0.3">
      <c r="A420" s="1">
        <v>43509</v>
      </c>
      <c r="B420" t="s">
        <v>4409</v>
      </c>
      <c r="C420" t="s">
        <v>3972</v>
      </c>
      <c r="D420" t="s">
        <v>3989</v>
      </c>
      <c r="E420" t="s">
        <v>3996</v>
      </c>
      <c r="F420" s="2">
        <v>50</v>
      </c>
    </row>
    <row r="421" spans="1:6" x14ac:dyDescent="0.3">
      <c r="A421" s="1">
        <v>43509</v>
      </c>
      <c r="B421" t="s">
        <v>4410</v>
      </c>
      <c r="C421" t="s">
        <v>3962</v>
      </c>
      <c r="D421" t="s">
        <v>3973</v>
      </c>
      <c r="E421" t="s">
        <v>3974</v>
      </c>
      <c r="F421" s="2">
        <v>100</v>
      </c>
    </row>
    <row r="422" spans="1:6" x14ac:dyDescent="0.3">
      <c r="A422" s="1">
        <v>43509</v>
      </c>
      <c r="B422" t="s">
        <v>4411</v>
      </c>
      <c r="C422" t="s">
        <v>3986</v>
      </c>
      <c r="D422" t="s">
        <v>3984</v>
      </c>
      <c r="E422" t="s">
        <v>3964</v>
      </c>
      <c r="F422" s="2">
        <v>180</v>
      </c>
    </row>
    <row r="423" spans="1:6" x14ac:dyDescent="0.3">
      <c r="A423" s="1">
        <v>43509</v>
      </c>
      <c r="B423" t="s">
        <v>4412</v>
      </c>
      <c r="C423" t="s">
        <v>4025</v>
      </c>
      <c r="D423" t="s">
        <v>3989</v>
      </c>
      <c r="E423" t="s">
        <v>3974</v>
      </c>
      <c r="F423" s="2">
        <v>50</v>
      </c>
    </row>
    <row r="424" spans="1:6" x14ac:dyDescent="0.3">
      <c r="A424" s="1">
        <v>43509</v>
      </c>
      <c r="B424" t="s">
        <v>4413</v>
      </c>
      <c r="C424" t="s">
        <v>4030</v>
      </c>
      <c r="D424" t="s">
        <v>3963</v>
      </c>
      <c r="E424" t="s">
        <v>3996</v>
      </c>
      <c r="F424" s="2">
        <v>90</v>
      </c>
    </row>
    <row r="425" spans="1:6" x14ac:dyDescent="0.3">
      <c r="A425" s="1">
        <v>43510</v>
      </c>
      <c r="B425" t="s">
        <v>4414</v>
      </c>
      <c r="C425" t="s">
        <v>4030</v>
      </c>
      <c r="D425" t="s">
        <v>3963</v>
      </c>
      <c r="E425" t="s">
        <v>3964</v>
      </c>
      <c r="F425" s="2">
        <v>90</v>
      </c>
    </row>
    <row r="426" spans="1:6" x14ac:dyDescent="0.3">
      <c r="A426" s="1">
        <v>43510</v>
      </c>
      <c r="B426" t="s">
        <v>4415</v>
      </c>
      <c r="C426" t="s">
        <v>3995</v>
      </c>
      <c r="D426" t="s">
        <v>3989</v>
      </c>
      <c r="E426" t="s">
        <v>3974</v>
      </c>
      <c r="F426" s="2">
        <v>50</v>
      </c>
    </row>
    <row r="427" spans="1:6" x14ac:dyDescent="0.3">
      <c r="A427" s="1">
        <v>43510</v>
      </c>
      <c r="B427" t="s">
        <v>4416</v>
      </c>
      <c r="C427" t="s">
        <v>4010</v>
      </c>
      <c r="D427" t="s">
        <v>3973</v>
      </c>
      <c r="E427" t="s">
        <v>3977</v>
      </c>
      <c r="F427" s="2">
        <v>100</v>
      </c>
    </row>
    <row r="428" spans="1:6" x14ac:dyDescent="0.3">
      <c r="A428" s="1">
        <v>43510</v>
      </c>
      <c r="B428" t="s">
        <v>4417</v>
      </c>
      <c r="C428" t="s">
        <v>3962</v>
      </c>
      <c r="D428" t="s">
        <v>3973</v>
      </c>
      <c r="E428" t="s">
        <v>3970</v>
      </c>
      <c r="F428" s="2">
        <v>100</v>
      </c>
    </row>
    <row r="429" spans="1:6" x14ac:dyDescent="0.3">
      <c r="A429" s="1">
        <v>43510</v>
      </c>
      <c r="B429" t="s">
        <v>4418</v>
      </c>
      <c r="C429" t="s">
        <v>3988</v>
      </c>
      <c r="D429" t="s">
        <v>3984</v>
      </c>
      <c r="E429" t="s">
        <v>3964</v>
      </c>
      <c r="F429" s="2">
        <v>180</v>
      </c>
    </row>
    <row r="430" spans="1:6" x14ac:dyDescent="0.3">
      <c r="A430" s="1">
        <v>43510</v>
      </c>
      <c r="B430" t="s">
        <v>4419</v>
      </c>
      <c r="C430" t="s">
        <v>3972</v>
      </c>
      <c r="D430" t="s">
        <v>3969</v>
      </c>
      <c r="E430" t="s">
        <v>3996</v>
      </c>
      <c r="F430" s="2">
        <v>160</v>
      </c>
    </row>
    <row r="431" spans="1:6" x14ac:dyDescent="0.3">
      <c r="A431" s="1">
        <v>43510</v>
      </c>
      <c r="B431" t="s">
        <v>4420</v>
      </c>
      <c r="C431" t="s">
        <v>4010</v>
      </c>
      <c r="D431" t="s">
        <v>3984</v>
      </c>
      <c r="E431" t="s">
        <v>3970</v>
      </c>
      <c r="F431" s="2">
        <v>180</v>
      </c>
    </row>
    <row r="432" spans="1:6" x14ac:dyDescent="0.3">
      <c r="A432" s="1">
        <v>43511</v>
      </c>
      <c r="B432" t="s">
        <v>4421</v>
      </c>
      <c r="C432" t="s">
        <v>4000</v>
      </c>
      <c r="D432" t="s">
        <v>3973</v>
      </c>
      <c r="E432" t="s">
        <v>3964</v>
      </c>
      <c r="F432" s="2">
        <v>100</v>
      </c>
    </row>
    <row r="433" spans="1:6" x14ac:dyDescent="0.3">
      <c r="A433" s="1">
        <v>43511</v>
      </c>
      <c r="B433" t="s">
        <v>4422</v>
      </c>
      <c r="C433" t="s">
        <v>4025</v>
      </c>
      <c r="D433" t="s">
        <v>3976</v>
      </c>
      <c r="E433" t="s">
        <v>3974</v>
      </c>
      <c r="F433" s="2">
        <v>30</v>
      </c>
    </row>
    <row r="434" spans="1:6" x14ac:dyDescent="0.3">
      <c r="A434" s="1">
        <v>43511</v>
      </c>
      <c r="B434" t="s">
        <v>4423</v>
      </c>
      <c r="C434" t="s">
        <v>4066</v>
      </c>
      <c r="D434" t="s">
        <v>3984</v>
      </c>
      <c r="E434" t="s">
        <v>3996</v>
      </c>
      <c r="F434" s="2">
        <v>180</v>
      </c>
    </row>
    <row r="435" spans="1:6" x14ac:dyDescent="0.3">
      <c r="A435" s="1">
        <v>43511</v>
      </c>
      <c r="B435" t="s">
        <v>4424</v>
      </c>
      <c r="C435" t="s">
        <v>4025</v>
      </c>
      <c r="D435" t="s">
        <v>3982</v>
      </c>
      <c r="E435" t="s">
        <v>3977</v>
      </c>
      <c r="F435" s="2">
        <v>80</v>
      </c>
    </row>
    <row r="436" spans="1:6" x14ac:dyDescent="0.3">
      <c r="A436" s="1">
        <v>43511</v>
      </c>
      <c r="B436" t="s">
        <v>4425</v>
      </c>
      <c r="C436" t="s">
        <v>3981</v>
      </c>
      <c r="D436" t="s">
        <v>3969</v>
      </c>
      <c r="E436" t="s">
        <v>3996</v>
      </c>
      <c r="F436" s="2">
        <v>160</v>
      </c>
    </row>
    <row r="437" spans="1:6" x14ac:dyDescent="0.3">
      <c r="A437" s="1">
        <v>43511</v>
      </c>
      <c r="B437" t="s">
        <v>4426</v>
      </c>
      <c r="C437" t="s">
        <v>4066</v>
      </c>
      <c r="D437" t="s">
        <v>3976</v>
      </c>
      <c r="E437" t="s">
        <v>3977</v>
      </c>
      <c r="F437" s="2">
        <v>30</v>
      </c>
    </row>
    <row r="438" spans="1:6" x14ac:dyDescent="0.3">
      <c r="A438" s="1">
        <v>43511</v>
      </c>
      <c r="B438" t="s">
        <v>4427</v>
      </c>
      <c r="C438" t="s">
        <v>3962</v>
      </c>
      <c r="D438" t="s">
        <v>3969</v>
      </c>
      <c r="E438" t="s">
        <v>3974</v>
      </c>
      <c r="F438" s="2">
        <v>160</v>
      </c>
    </row>
    <row r="439" spans="1:6" x14ac:dyDescent="0.3">
      <c r="A439" s="1">
        <v>43511</v>
      </c>
      <c r="B439" t="s">
        <v>4428</v>
      </c>
      <c r="C439" t="s">
        <v>3966</v>
      </c>
      <c r="D439" t="s">
        <v>3969</v>
      </c>
      <c r="E439" t="s">
        <v>3964</v>
      </c>
      <c r="F439" s="2">
        <v>160</v>
      </c>
    </row>
    <row r="440" spans="1:6" x14ac:dyDescent="0.3">
      <c r="A440" s="1">
        <v>43511</v>
      </c>
      <c r="B440" t="s">
        <v>4429</v>
      </c>
      <c r="C440" t="s">
        <v>3991</v>
      </c>
      <c r="D440" t="s">
        <v>3982</v>
      </c>
      <c r="E440" t="s">
        <v>3964</v>
      </c>
      <c r="F440" s="2">
        <v>80</v>
      </c>
    </row>
    <row r="441" spans="1:6" x14ac:dyDescent="0.3">
      <c r="A441" s="1">
        <v>43512</v>
      </c>
      <c r="B441" t="s">
        <v>4430</v>
      </c>
      <c r="C441" t="s">
        <v>3988</v>
      </c>
      <c r="D441" t="s">
        <v>3963</v>
      </c>
      <c r="E441" t="s">
        <v>3964</v>
      </c>
      <c r="F441" s="2">
        <v>90</v>
      </c>
    </row>
    <row r="442" spans="1:6" x14ac:dyDescent="0.3">
      <c r="A442" s="1">
        <v>43512</v>
      </c>
      <c r="B442" t="s">
        <v>4431</v>
      </c>
      <c r="C442" t="s">
        <v>4025</v>
      </c>
      <c r="D442" t="s">
        <v>3989</v>
      </c>
      <c r="E442" t="s">
        <v>3964</v>
      </c>
      <c r="F442" s="2">
        <v>50</v>
      </c>
    </row>
    <row r="443" spans="1:6" x14ac:dyDescent="0.3">
      <c r="A443" s="1">
        <v>43512</v>
      </c>
      <c r="B443" t="s">
        <v>4432</v>
      </c>
      <c r="C443" t="s">
        <v>3986</v>
      </c>
      <c r="D443" t="s">
        <v>3989</v>
      </c>
      <c r="E443" t="s">
        <v>3970</v>
      </c>
      <c r="F443" s="2">
        <v>50</v>
      </c>
    </row>
    <row r="444" spans="1:6" x14ac:dyDescent="0.3">
      <c r="A444" s="1">
        <v>43512</v>
      </c>
      <c r="B444" t="s">
        <v>4433</v>
      </c>
      <c r="C444" t="s">
        <v>4010</v>
      </c>
      <c r="D444" t="s">
        <v>3973</v>
      </c>
      <c r="E444" t="s">
        <v>3974</v>
      </c>
      <c r="F444" s="2">
        <v>100</v>
      </c>
    </row>
    <row r="445" spans="1:6" x14ac:dyDescent="0.3">
      <c r="A445" s="1">
        <v>43512</v>
      </c>
      <c r="B445" t="s">
        <v>4434</v>
      </c>
      <c r="C445" t="s">
        <v>3991</v>
      </c>
      <c r="D445" t="s">
        <v>3984</v>
      </c>
      <c r="E445" t="s">
        <v>3970</v>
      </c>
      <c r="F445" s="2">
        <v>180</v>
      </c>
    </row>
    <row r="446" spans="1:6" x14ac:dyDescent="0.3">
      <c r="A446" s="1">
        <v>43512</v>
      </c>
      <c r="B446" t="s">
        <v>4435</v>
      </c>
      <c r="C446" t="s">
        <v>3995</v>
      </c>
      <c r="D446" t="s">
        <v>3973</v>
      </c>
      <c r="E446" t="s">
        <v>3964</v>
      </c>
      <c r="F446" s="2">
        <v>100</v>
      </c>
    </row>
    <row r="447" spans="1:6" x14ac:dyDescent="0.3">
      <c r="A447" s="1">
        <v>43512</v>
      </c>
      <c r="B447" t="s">
        <v>4436</v>
      </c>
      <c r="C447" t="s">
        <v>4007</v>
      </c>
      <c r="D447" t="s">
        <v>3969</v>
      </c>
      <c r="E447" t="s">
        <v>3970</v>
      </c>
      <c r="F447" s="2">
        <v>160</v>
      </c>
    </row>
    <row r="448" spans="1:6" x14ac:dyDescent="0.3">
      <c r="A448" s="1">
        <v>43512</v>
      </c>
      <c r="B448" t="s">
        <v>4437</v>
      </c>
      <c r="C448" t="s">
        <v>3979</v>
      </c>
      <c r="D448" t="s">
        <v>3989</v>
      </c>
      <c r="E448" t="s">
        <v>3964</v>
      </c>
      <c r="F448" s="2">
        <v>50</v>
      </c>
    </row>
    <row r="449" spans="1:6" x14ac:dyDescent="0.3">
      <c r="A449" s="1">
        <v>43512</v>
      </c>
      <c r="B449" t="s">
        <v>4438</v>
      </c>
      <c r="C449" t="s">
        <v>4000</v>
      </c>
      <c r="D449" t="s">
        <v>3969</v>
      </c>
      <c r="E449" t="s">
        <v>3977</v>
      </c>
      <c r="F449" s="2">
        <v>160</v>
      </c>
    </row>
    <row r="450" spans="1:6" x14ac:dyDescent="0.3">
      <c r="A450" s="1">
        <v>43513</v>
      </c>
      <c r="B450" t="s">
        <v>4439</v>
      </c>
      <c r="C450" t="s">
        <v>3966</v>
      </c>
      <c r="D450" t="s">
        <v>3973</v>
      </c>
      <c r="E450" t="s">
        <v>3977</v>
      </c>
      <c r="F450" s="2">
        <v>100</v>
      </c>
    </row>
    <row r="451" spans="1:6" x14ac:dyDescent="0.3">
      <c r="A451" s="1">
        <v>43513</v>
      </c>
      <c r="B451" t="s">
        <v>4440</v>
      </c>
      <c r="C451" t="s">
        <v>3981</v>
      </c>
      <c r="D451" t="s">
        <v>3984</v>
      </c>
      <c r="E451" t="s">
        <v>3964</v>
      </c>
      <c r="F451" s="2">
        <v>180</v>
      </c>
    </row>
    <row r="452" spans="1:6" x14ac:dyDescent="0.3">
      <c r="A452" s="1">
        <v>43513</v>
      </c>
      <c r="B452" t="s">
        <v>4441</v>
      </c>
      <c r="C452" t="s">
        <v>3968</v>
      </c>
      <c r="D452" t="s">
        <v>3963</v>
      </c>
      <c r="E452" t="s">
        <v>3970</v>
      </c>
      <c r="F452" s="2">
        <v>90</v>
      </c>
    </row>
    <row r="453" spans="1:6" x14ac:dyDescent="0.3">
      <c r="A453" s="1">
        <v>43513</v>
      </c>
      <c r="B453" t="s">
        <v>4442</v>
      </c>
      <c r="C453" t="s">
        <v>3968</v>
      </c>
      <c r="D453" t="s">
        <v>3982</v>
      </c>
      <c r="E453" t="s">
        <v>3970</v>
      </c>
      <c r="F453" s="2">
        <v>80</v>
      </c>
    </row>
    <row r="454" spans="1:6" x14ac:dyDescent="0.3">
      <c r="A454" s="1">
        <v>43513</v>
      </c>
      <c r="B454" t="s">
        <v>4443</v>
      </c>
      <c r="C454" t="s">
        <v>3962</v>
      </c>
      <c r="D454" t="s">
        <v>3982</v>
      </c>
      <c r="E454" t="s">
        <v>3977</v>
      </c>
      <c r="F454" s="2">
        <v>80</v>
      </c>
    </row>
    <row r="455" spans="1:6" x14ac:dyDescent="0.3">
      <c r="A455" s="1">
        <v>43513</v>
      </c>
      <c r="B455" t="s">
        <v>4444</v>
      </c>
      <c r="C455" t="s">
        <v>3979</v>
      </c>
      <c r="D455" t="s">
        <v>3976</v>
      </c>
      <c r="E455" t="s">
        <v>3996</v>
      </c>
      <c r="F455" s="2">
        <v>30</v>
      </c>
    </row>
    <row r="456" spans="1:6" x14ac:dyDescent="0.3">
      <c r="A456" s="1">
        <v>43513</v>
      </c>
      <c r="B456" t="s">
        <v>4445</v>
      </c>
      <c r="C456" t="s">
        <v>3981</v>
      </c>
      <c r="D456" t="s">
        <v>3973</v>
      </c>
      <c r="E456" t="s">
        <v>3974</v>
      </c>
      <c r="F456" s="2">
        <v>100</v>
      </c>
    </row>
    <row r="457" spans="1:6" x14ac:dyDescent="0.3">
      <c r="A457" s="1">
        <v>43514</v>
      </c>
      <c r="B457" t="s">
        <v>4446</v>
      </c>
      <c r="C457" t="s">
        <v>4000</v>
      </c>
      <c r="D457" t="s">
        <v>3982</v>
      </c>
      <c r="E457" t="s">
        <v>3970</v>
      </c>
      <c r="F457" s="2">
        <v>80</v>
      </c>
    </row>
    <row r="458" spans="1:6" x14ac:dyDescent="0.3">
      <c r="A458" s="1">
        <v>43514</v>
      </c>
      <c r="B458" t="s">
        <v>4447</v>
      </c>
      <c r="C458" t="s">
        <v>4010</v>
      </c>
      <c r="D458" t="s">
        <v>3973</v>
      </c>
      <c r="E458" t="s">
        <v>3964</v>
      </c>
      <c r="F458" s="2">
        <v>100</v>
      </c>
    </row>
    <row r="459" spans="1:6" x14ac:dyDescent="0.3">
      <c r="A459" s="1">
        <v>43514</v>
      </c>
      <c r="B459" t="s">
        <v>4448</v>
      </c>
      <c r="C459" t="s">
        <v>4000</v>
      </c>
      <c r="D459" t="s">
        <v>3976</v>
      </c>
      <c r="E459" t="s">
        <v>3974</v>
      </c>
      <c r="F459" s="2">
        <v>30</v>
      </c>
    </row>
    <row r="460" spans="1:6" x14ac:dyDescent="0.3">
      <c r="A460" s="1">
        <v>43514</v>
      </c>
      <c r="B460" t="s">
        <v>4449</v>
      </c>
      <c r="C460" t="s">
        <v>4007</v>
      </c>
      <c r="D460" t="s">
        <v>4002</v>
      </c>
      <c r="E460" t="s">
        <v>3996</v>
      </c>
      <c r="F460" s="2">
        <v>150</v>
      </c>
    </row>
    <row r="461" spans="1:6" x14ac:dyDescent="0.3">
      <c r="A461" s="1">
        <v>43514</v>
      </c>
      <c r="B461" t="s">
        <v>4450</v>
      </c>
      <c r="C461" t="s">
        <v>4030</v>
      </c>
      <c r="D461" t="s">
        <v>3969</v>
      </c>
      <c r="E461" t="s">
        <v>3996</v>
      </c>
      <c r="F461" s="2">
        <v>160</v>
      </c>
    </row>
    <row r="462" spans="1:6" x14ac:dyDescent="0.3">
      <c r="A462" s="1">
        <v>43514</v>
      </c>
      <c r="B462" t="s">
        <v>4451</v>
      </c>
      <c r="C462" t="s">
        <v>3981</v>
      </c>
      <c r="D462" t="s">
        <v>3989</v>
      </c>
      <c r="E462" t="s">
        <v>3996</v>
      </c>
      <c r="F462" s="2">
        <v>50</v>
      </c>
    </row>
    <row r="463" spans="1:6" x14ac:dyDescent="0.3">
      <c r="A463" s="1">
        <v>43514</v>
      </c>
      <c r="B463" t="s">
        <v>4452</v>
      </c>
      <c r="C463" t="s">
        <v>3966</v>
      </c>
      <c r="D463" t="s">
        <v>3973</v>
      </c>
      <c r="E463" t="s">
        <v>3977</v>
      </c>
      <c r="F463" s="2">
        <v>100</v>
      </c>
    </row>
    <row r="464" spans="1:6" x14ac:dyDescent="0.3">
      <c r="A464" s="1">
        <v>43514</v>
      </c>
      <c r="B464" t="s">
        <v>4453</v>
      </c>
      <c r="C464" t="s">
        <v>4010</v>
      </c>
      <c r="D464" t="s">
        <v>3969</v>
      </c>
      <c r="E464" t="s">
        <v>3974</v>
      </c>
      <c r="F464" s="2">
        <v>160</v>
      </c>
    </row>
    <row r="465" spans="1:6" x14ac:dyDescent="0.3">
      <c r="A465" s="1">
        <v>43514</v>
      </c>
      <c r="B465" t="s">
        <v>4454</v>
      </c>
      <c r="C465" t="s">
        <v>3968</v>
      </c>
      <c r="D465" t="s">
        <v>4002</v>
      </c>
      <c r="E465" t="s">
        <v>3996</v>
      </c>
      <c r="F465" s="2">
        <v>150</v>
      </c>
    </row>
    <row r="466" spans="1:6" x14ac:dyDescent="0.3">
      <c r="A466" s="1">
        <v>43514</v>
      </c>
      <c r="B466" t="s">
        <v>4455</v>
      </c>
      <c r="C466" t="s">
        <v>3991</v>
      </c>
      <c r="D466" t="s">
        <v>3969</v>
      </c>
      <c r="E466" t="s">
        <v>3970</v>
      </c>
      <c r="F466" s="2">
        <v>160</v>
      </c>
    </row>
    <row r="467" spans="1:6" x14ac:dyDescent="0.3">
      <c r="A467" s="1">
        <v>43514</v>
      </c>
      <c r="B467" t="s">
        <v>4456</v>
      </c>
      <c r="C467" t="s">
        <v>4007</v>
      </c>
      <c r="D467" t="s">
        <v>3984</v>
      </c>
      <c r="E467" t="s">
        <v>3977</v>
      </c>
      <c r="F467" s="2">
        <v>180</v>
      </c>
    </row>
    <row r="468" spans="1:6" x14ac:dyDescent="0.3">
      <c r="A468" s="1">
        <v>43514</v>
      </c>
      <c r="B468" t="s">
        <v>4457</v>
      </c>
      <c r="C468" t="s">
        <v>4030</v>
      </c>
      <c r="D468" t="s">
        <v>4002</v>
      </c>
      <c r="E468" t="s">
        <v>3970</v>
      </c>
      <c r="F468" s="2">
        <v>150</v>
      </c>
    </row>
    <row r="469" spans="1:6" x14ac:dyDescent="0.3">
      <c r="A469" s="1">
        <v>43515</v>
      </c>
      <c r="B469" t="s">
        <v>4458</v>
      </c>
      <c r="C469" t="s">
        <v>4030</v>
      </c>
      <c r="D469" t="s">
        <v>3984</v>
      </c>
      <c r="E469" t="s">
        <v>3964</v>
      </c>
      <c r="F469" s="2">
        <v>180</v>
      </c>
    </row>
    <row r="470" spans="1:6" x14ac:dyDescent="0.3">
      <c r="A470" s="1">
        <v>43515</v>
      </c>
      <c r="B470" t="s">
        <v>4459</v>
      </c>
      <c r="C470" t="s">
        <v>3962</v>
      </c>
      <c r="D470" t="s">
        <v>3976</v>
      </c>
      <c r="E470" t="s">
        <v>3996</v>
      </c>
      <c r="F470" s="2">
        <v>30</v>
      </c>
    </row>
    <row r="471" spans="1:6" x14ac:dyDescent="0.3">
      <c r="A471" s="1">
        <v>43515</v>
      </c>
      <c r="B471" t="s">
        <v>4460</v>
      </c>
      <c r="C471" t="s">
        <v>4010</v>
      </c>
      <c r="D471" t="s">
        <v>3989</v>
      </c>
      <c r="E471" t="s">
        <v>3977</v>
      </c>
      <c r="F471" s="2">
        <v>50</v>
      </c>
    </row>
    <row r="472" spans="1:6" x14ac:dyDescent="0.3">
      <c r="A472" s="1">
        <v>43515</v>
      </c>
      <c r="B472" t="s">
        <v>4461</v>
      </c>
      <c r="C472" t="s">
        <v>3995</v>
      </c>
      <c r="D472" t="s">
        <v>3963</v>
      </c>
      <c r="E472" t="s">
        <v>3974</v>
      </c>
      <c r="F472" s="2">
        <v>90</v>
      </c>
    </row>
    <row r="473" spans="1:6" x14ac:dyDescent="0.3">
      <c r="A473" s="1">
        <v>43515</v>
      </c>
      <c r="B473" t="s">
        <v>4462</v>
      </c>
      <c r="C473" t="s">
        <v>4030</v>
      </c>
      <c r="D473" t="s">
        <v>3973</v>
      </c>
      <c r="E473" t="s">
        <v>3977</v>
      </c>
      <c r="F473" s="2">
        <v>100</v>
      </c>
    </row>
    <row r="474" spans="1:6" x14ac:dyDescent="0.3">
      <c r="A474" s="1">
        <v>43515</v>
      </c>
      <c r="B474" t="s">
        <v>4463</v>
      </c>
      <c r="C474" t="s">
        <v>3995</v>
      </c>
      <c r="D474" t="s">
        <v>3982</v>
      </c>
      <c r="E474" t="s">
        <v>3996</v>
      </c>
      <c r="F474" s="2">
        <v>80</v>
      </c>
    </row>
    <row r="475" spans="1:6" x14ac:dyDescent="0.3">
      <c r="A475" s="1">
        <v>43515</v>
      </c>
      <c r="B475" t="s">
        <v>4464</v>
      </c>
      <c r="C475" t="s">
        <v>3962</v>
      </c>
      <c r="D475" t="s">
        <v>3982</v>
      </c>
      <c r="E475" t="s">
        <v>3974</v>
      </c>
      <c r="F475" s="2">
        <v>80</v>
      </c>
    </row>
    <row r="476" spans="1:6" x14ac:dyDescent="0.3">
      <c r="A476" s="1">
        <v>43515</v>
      </c>
      <c r="B476" t="s">
        <v>4465</v>
      </c>
      <c r="C476" t="s">
        <v>4007</v>
      </c>
      <c r="D476" t="s">
        <v>3973</v>
      </c>
      <c r="E476" t="s">
        <v>3964</v>
      </c>
      <c r="F476" s="2">
        <v>100</v>
      </c>
    </row>
    <row r="477" spans="1:6" x14ac:dyDescent="0.3">
      <c r="A477" s="1">
        <v>43515</v>
      </c>
      <c r="B477" t="s">
        <v>4466</v>
      </c>
      <c r="C477" t="s">
        <v>3979</v>
      </c>
      <c r="D477" t="s">
        <v>3984</v>
      </c>
      <c r="E477" t="s">
        <v>3996</v>
      </c>
      <c r="F477" s="2">
        <v>180</v>
      </c>
    </row>
    <row r="478" spans="1:6" x14ac:dyDescent="0.3">
      <c r="A478" s="1">
        <v>43515</v>
      </c>
      <c r="B478" t="s">
        <v>4467</v>
      </c>
      <c r="C478" t="s">
        <v>3972</v>
      </c>
      <c r="D478" t="s">
        <v>3989</v>
      </c>
      <c r="E478" t="s">
        <v>3970</v>
      </c>
      <c r="F478" s="2">
        <v>50</v>
      </c>
    </row>
    <row r="479" spans="1:6" x14ac:dyDescent="0.3">
      <c r="A479" s="1">
        <v>43515</v>
      </c>
      <c r="B479" t="s">
        <v>4468</v>
      </c>
      <c r="C479" t="s">
        <v>3986</v>
      </c>
      <c r="D479" t="s">
        <v>3963</v>
      </c>
      <c r="E479" t="s">
        <v>3974</v>
      </c>
      <c r="F479" s="2">
        <v>90</v>
      </c>
    </row>
    <row r="480" spans="1:6" x14ac:dyDescent="0.3">
      <c r="A480" s="1">
        <v>43515</v>
      </c>
      <c r="B480" t="s">
        <v>4469</v>
      </c>
      <c r="C480" t="s">
        <v>4030</v>
      </c>
      <c r="D480" t="s">
        <v>3973</v>
      </c>
      <c r="E480" t="s">
        <v>3996</v>
      </c>
      <c r="F480" s="2">
        <v>100</v>
      </c>
    </row>
    <row r="481" spans="1:6" x14ac:dyDescent="0.3">
      <c r="A481" s="1">
        <v>43516</v>
      </c>
      <c r="B481" t="s">
        <v>4470</v>
      </c>
      <c r="C481" t="s">
        <v>3979</v>
      </c>
      <c r="D481" t="s">
        <v>3984</v>
      </c>
      <c r="E481" t="s">
        <v>3996</v>
      </c>
      <c r="F481" s="2">
        <v>180</v>
      </c>
    </row>
    <row r="482" spans="1:6" x14ac:dyDescent="0.3">
      <c r="A482" s="1">
        <v>43516</v>
      </c>
      <c r="B482" t="s">
        <v>4471</v>
      </c>
      <c r="C482" t="s">
        <v>4032</v>
      </c>
      <c r="D482" t="s">
        <v>3984</v>
      </c>
      <c r="E482" t="s">
        <v>3970</v>
      </c>
      <c r="F482" s="2">
        <v>180</v>
      </c>
    </row>
    <row r="483" spans="1:6" x14ac:dyDescent="0.3">
      <c r="A483" s="1">
        <v>43516</v>
      </c>
      <c r="B483" t="s">
        <v>4472</v>
      </c>
      <c r="C483" t="s">
        <v>4032</v>
      </c>
      <c r="D483" t="s">
        <v>3973</v>
      </c>
      <c r="E483" t="s">
        <v>3977</v>
      </c>
      <c r="F483" s="2">
        <v>100</v>
      </c>
    </row>
    <row r="484" spans="1:6" x14ac:dyDescent="0.3">
      <c r="A484" s="1">
        <v>43516</v>
      </c>
      <c r="B484" t="s">
        <v>4473</v>
      </c>
      <c r="C484" t="s">
        <v>3966</v>
      </c>
      <c r="D484" t="s">
        <v>3976</v>
      </c>
      <c r="E484" t="s">
        <v>3964</v>
      </c>
      <c r="F484" s="2">
        <v>30</v>
      </c>
    </row>
    <row r="485" spans="1:6" x14ac:dyDescent="0.3">
      <c r="A485" s="1">
        <v>43516</v>
      </c>
      <c r="B485" t="s">
        <v>4474</v>
      </c>
      <c r="C485" t="s">
        <v>4000</v>
      </c>
      <c r="D485" t="s">
        <v>3969</v>
      </c>
      <c r="E485" t="s">
        <v>3977</v>
      </c>
      <c r="F485" s="2">
        <v>160</v>
      </c>
    </row>
    <row r="486" spans="1:6" x14ac:dyDescent="0.3">
      <c r="A486" s="1">
        <v>43516</v>
      </c>
      <c r="B486" t="s">
        <v>4475</v>
      </c>
      <c r="C486" t="s">
        <v>3979</v>
      </c>
      <c r="D486" t="s">
        <v>3982</v>
      </c>
      <c r="E486" t="s">
        <v>3974</v>
      </c>
      <c r="F486" s="2">
        <v>80</v>
      </c>
    </row>
    <row r="487" spans="1:6" x14ac:dyDescent="0.3">
      <c r="A487" s="1">
        <v>43517</v>
      </c>
      <c r="B487" t="s">
        <v>4476</v>
      </c>
      <c r="C487" t="s">
        <v>4030</v>
      </c>
      <c r="D487" t="s">
        <v>3969</v>
      </c>
      <c r="E487" t="s">
        <v>3977</v>
      </c>
      <c r="F487" s="2">
        <v>160</v>
      </c>
    </row>
    <row r="488" spans="1:6" x14ac:dyDescent="0.3">
      <c r="A488" s="1">
        <v>43517</v>
      </c>
      <c r="B488" t="s">
        <v>4477</v>
      </c>
      <c r="C488" t="s">
        <v>4025</v>
      </c>
      <c r="D488" t="s">
        <v>3963</v>
      </c>
      <c r="E488" t="s">
        <v>3977</v>
      </c>
      <c r="F488" s="2">
        <v>90</v>
      </c>
    </row>
    <row r="489" spans="1:6" x14ac:dyDescent="0.3">
      <c r="A489" s="1">
        <v>43517</v>
      </c>
      <c r="B489" t="s">
        <v>4478</v>
      </c>
      <c r="C489" t="s">
        <v>4007</v>
      </c>
      <c r="D489" t="s">
        <v>3976</v>
      </c>
      <c r="E489" t="s">
        <v>3974</v>
      </c>
      <c r="F489" s="2">
        <v>30</v>
      </c>
    </row>
    <row r="490" spans="1:6" x14ac:dyDescent="0.3">
      <c r="A490" s="1">
        <v>43517</v>
      </c>
      <c r="B490" t="s">
        <v>4479</v>
      </c>
      <c r="C490" t="s">
        <v>3968</v>
      </c>
      <c r="D490" t="s">
        <v>3969</v>
      </c>
      <c r="E490" t="s">
        <v>3996</v>
      </c>
      <c r="F490" s="2">
        <v>160</v>
      </c>
    </row>
    <row r="491" spans="1:6" x14ac:dyDescent="0.3">
      <c r="A491" s="1">
        <v>43517</v>
      </c>
      <c r="B491" t="s">
        <v>4480</v>
      </c>
      <c r="C491" t="s">
        <v>4025</v>
      </c>
      <c r="D491" t="s">
        <v>3963</v>
      </c>
      <c r="E491" t="s">
        <v>3996</v>
      </c>
      <c r="F491" s="2">
        <v>90</v>
      </c>
    </row>
    <row r="492" spans="1:6" x14ac:dyDescent="0.3">
      <c r="A492" s="1">
        <v>43517</v>
      </c>
      <c r="B492" t="s">
        <v>4481</v>
      </c>
      <c r="C492" t="s">
        <v>3986</v>
      </c>
      <c r="D492" t="s">
        <v>3976</v>
      </c>
      <c r="E492" t="s">
        <v>3996</v>
      </c>
      <c r="F492" s="2">
        <v>30</v>
      </c>
    </row>
    <row r="493" spans="1:6" x14ac:dyDescent="0.3">
      <c r="A493" s="1">
        <v>43517</v>
      </c>
      <c r="B493" t="s">
        <v>4482</v>
      </c>
      <c r="C493" t="s">
        <v>4010</v>
      </c>
      <c r="D493" t="s">
        <v>3989</v>
      </c>
      <c r="E493" t="s">
        <v>3977</v>
      </c>
      <c r="F493" s="2">
        <v>50</v>
      </c>
    </row>
    <row r="494" spans="1:6" x14ac:dyDescent="0.3">
      <c r="A494" s="1">
        <v>43517</v>
      </c>
      <c r="B494" t="s">
        <v>4483</v>
      </c>
      <c r="C494" t="s">
        <v>3979</v>
      </c>
      <c r="D494" t="s">
        <v>4002</v>
      </c>
      <c r="E494" t="s">
        <v>3970</v>
      </c>
      <c r="F494" s="2">
        <v>150</v>
      </c>
    </row>
    <row r="495" spans="1:6" x14ac:dyDescent="0.3">
      <c r="A495" s="1">
        <v>43517</v>
      </c>
      <c r="B495" t="s">
        <v>4484</v>
      </c>
      <c r="C495" t="s">
        <v>3966</v>
      </c>
      <c r="D495" t="s">
        <v>3989</v>
      </c>
      <c r="E495" t="s">
        <v>3977</v>
      </c>
      <c r="F495" s="2">
        <v>50</v>
      </c>
    </row>
    <row r="496" spans="1:6" x14ac:dyDescent="0.3">
      <c r="A496" s="1">
        <v>43517</v>
      </c>
      <c r="B496" t="s">
        <v>4485</v>
      </c>
      <c r="C496" t="s">
        <v>3981</v>
      </c>
      <c r="D496" t="s">
        <v>3989</v>
      </c>
      <c r="E496" t="s">
        <v>3974</v>
      </c>
      <c r="F496" s="2">
        <v>50</v>
      </c>
    </row>
    <row r="497" spans="1:6" x14ac:dyDescent="0.3">
      <c r="A497" s="1">
        <v>43517</v>
      </c>
      <c r="B497" t="s">
        <v>4486</v>
      </c>
      <c r="C497" t="s">
        <v>4000</v>
      </c>
      <c r="D497" t="s">
        <v>4002</v>
      </c>
      <c r="E497" t="s">
        <v>3964</v>
      </c>
      <c r="F497" s="2">
        <v>150</v>
      </c>
    </row>
    <row r="498" spans="1:6" x14ac:dyDescent="0.3">
      <c r="A498" s="1">
        <v>43517</v>
      </c>
      <c r="B498" t="s">
        <v>4487</v>
      </c>
      <c r="C498" t="s">
        <v>4007</v>
      </c>
      <c r="D498" t="s">
        <v>3963</v>
      </c>
      <c r="E498" t="s">
        <v>3996</v>
      </c>
      <c r="F498" s="2">
        <v>90</v>
      </c>
    </row>
    <row r="499" spans="1:6" x14ac:dyDescent="0.3">
      <c r="A499" s="1">
        <v>43517</v>
      </c>
      <c r="B499" t="s">
        <v>4488</v>
      </c>
      <c r="C499" t="s">
        <v>3981</v>
      </c>
      <c r="D499" t="s">
        <v>3976</v>
      </c>
      <c r="E499" t="s">
        <v>3964</v>
      </c>
      <c r="F499" s="2">
        <v>30</v>
      </c>
    </row>
    <row r="500" spans="1:6" x14ac:dyDescent="0.3">
      <c r="A500" s="1">
        <v>43517</v>
      </c>
      <c r="B500" t="s">
        <v>4489</v>
      </c>
      <c r="C500" t="s">
        <v>3968</v>
      </c>
      <c r="D500" t="s">
        <v>3982</v>
      </c>
      <c r="E500" t="s">
        <v>3964</v>
      </c>
      <c r="F500" s="2">
        <v>80</v>
      </c>
    </row>
    <row r="501" spans="1:6" x14ac:dyDescent="0.3">
      <c r="A501" s="1">
        <v>43518</v>
      </c>
      <c r="B501" t="s">
        <v>4490</v>
      </c>
      <c r="C501" t="s">
        <v>3986</v>
      </c>
      <c r="D501" t="s">
        <v>3963</v>
      </c>
      <c r="E501" t="s">
        <v>3964</v>
      </c>
      <c r="F501" s="2">
        <v>90</v>
      </c>
    </row>
    <row r="502" spans="1:6" x14ac:dyDescent="0.3">
      <c r="A502" s="1">
        <v>43518</v>
      </c>
      <c r="B502" t="s">
        <v>4491</v>
      </c>
      <c r="C502" t="s">
        <v>3995</v>
      </c>
      <c r="D502" t="s">
        <v>3973</v>
      </c>
      <c r="E502" t="s">
        <v>3974</v>
      </c>
      <c r="F502" s="2">
        <v>100</v>
      </c>
    </row>
    <row r="503" spans="1:6" x14ac:dyDescent="0.3">
      <c r="A503" s="1">
        <v>43518</v>
      </c>
      <c r="B503" t="s">
        <v>4492</v>
      </c>
      <c r="C503" t="s">
        <v>3995</v>
      </c>
      <c r="D503" t="s">
        <v>3976</v>
      </c>
      <c r="E503" t="s">
        <v>3996</v>
      </c>
      <c r="F503" s="2">
        <v>30</v>
      </c>
    </row>
    <row r="504" spans="1:6" x14ac:dyDescent="0.3">
      <c r="A504" s="1">
        <v>43518</v>
      </c>
      <c r="B504" t="s">
        <v>4493</v>
      </c>
      <c r="C504" t="s">
        <v>4066</v>
      </c>
      <c r="D504" t="s">
        <v>3973</v>
      </c>
      <c r="E504" t="s">
        <v>3977</v>
      </c>
      <c r="F504" s="2">
        <v>100</v>
      </c>
    </row>
    <row r="505" spans="1:6" x14ac:dyDescent="0.3">
      <c r="A505" s="1">
        <v>43518</v>
      </c>
      <c r="B505" t="s">
        <v>4494</v>
      </c>
      <c r="C505" t="s">
        <v>4000</v>
      </c>
      <c r="D505" t="s">
        <v>3963</v>
      </c>
      <c r="E505" t="s">
        <v>3974</v>
      </c>
      <c r="F505" s="2">
        <v>90</v>
      </c>
    </row>
    <row r="506" spans="1:6" x14ac:dyDescent="0.3">
      <c r="A506" s="1">
        <v>43518</v>
      </c>
      <c r="B506" t="s">
        <v>4495</v>
      </c>
      <c r="C506" t="s">
        <v>3968</v>
      </c>
      <c r="D506" t="s">
        <v>3982</v>
      </c>
      <c r="E506" t="s">
        <v>3964</v>
      </c>
      <c r="F506" s="2">
        <v>80</v>
      </c>
    </row>
    <row r="507" spans="1:6" x14ac:dyDescent="0.3">
      <c r="A507" s="1">
        <v>43518</v>
      </c>
      <c r="B507" t="s">
        <v>4496</v>
      </c>
      <c r="C507" t="s">
        <v>4030</v>
      </c>
      <c r="D507" t="s">
        <v>3976</v>
      </c>
      <c r="E507" t="s">
        <v>3977</v>
      </c>
      <c r="F507" s="2">
        <v>30</v>
      </c>
    </row>
    <row r="508" spans="1:6" x14ac:dyDescent="0.3">
      <c r="A508" s="1">
        <v>43519</v>
      </c>
      <c r="B508" t="s">
        <v>4497</v>
      </c>
      <c r="C508" t="s">
        <v>3979</v>
      </c>
      <c r="D508" t="s">
        <v>3969</v>
      </c>
      <c r="E508" t="s">
        <v>3996</v>
      </c>
      <c r="F508" s="2">
        <v>160</v>
      </c>
    </row>
    <row r="509" spans="1:6" x14ac:dyDescent="0.3">
      <c r="A509" s="1">
        <v>43519</v>
      </c>
      <c r="B509" t="s">
        <v>4498</v>
      </c>
      <c r="C509" t="s">
        <v>3968</v>
      </c>
      <c r="D509" t="s">
        <v>3976</v>
      </c>
      <c r="E509" t="s">
        <v>3964</v>
      </c>
      <c r="F509" s="2">
        <v>30</v>
      </c>
    </row>
    <row r="510" spans="1:6" x14ac:dyDescent="0.3">
      <c r="A510" s="1">
        <v>43519</v>
      </c>
      <c r="B510" t="s">
        <v>4499</v>
      </c>
      <c r="C510" t="s">
        <v>4030</v>
      </c>
      <c r="D510" t="s">
        <v>4002</v>
      </c>
      <c r="E510" t="s">
        <v>3970</v>
      </c>
      <c r="F510" s="2">
        <v>150</v>
      </c>
    </row>
    <row r="511" spans="1:6" x14ac:dyDescent="0.3">
      <c r="A511" s="1">
        <v>43519</v>
      </c>
      <c r="B511" t="s">
        <v>4500</v>
      </c>
      <c r="C511" t="s">
        <v>3972</v>
      </c>
      <c r="D511" t="s">
        <v>3963</v>
      </c>
      <c r="E511" t="s">
        <v>3964</v>
      </c>
      <c r="F511" s="2">
        <v>90</v>
      </c>
    </row>
    <row r="512" spans="1:6" x14ac:dyDescent="0.3">
      <c r="A512" s="1">
        <v>43519</v>
      </c>
      <c r="B512" t="s">
        <v>4501</v>
      </c>
      <c r="C512" t="s">
        <v>3981</v>
      </c>
      <c r="D512" t="s">
        <v>4002</v>
      </c>
      <c r="E512" t="s">
        <v>3996</v>
      </c>
      <c r="F512" s="2">
        <v>150</v>
      </c>
    </row>
    <row r="513" spans="1:6" x14ac:dyDescent="0.3">
      <c r="A513" s="1">
        <v>43519</v>
      </c>
      <c r="B513" t="s">
        <v>4502</v>
      </c>
      <c r="C513" t="s">
        <v>3995</v>
      </c>
      <c r="D513" t="s">
        <v>3969</v>
      </c>
      <c r="E513" t="s">
        <v>3974</v>
      </c>
      <c r="F513" s="2">
        <v>160</v>
      </c>
    </row>
    <row r="514" spans="1:6" x14ac:dyDescent="0.3">
      <c r="A514" s="1">
        <v>43519</v>
      </c>
      <c r="B514" t="s">
        <v>4503</v>
      </c>
      <c r="C514" t="s">
        <v>4032</v>
      </c>
      <c r="D514" t="s">
        <v>3963</v>
      </c>
      <c r="E514" t="s">
        <v>3996</v>
      </c>
      <c r="F514" s="2">
        <v>90</v>
      </c>
    </row>
    <row r="515" spans="1:6" x14ac:dyDescent="0.3">
      <c r="A515" s="1">
        <v>43519</v>
      </c>
      <c r="B515" t="s">
        <v>4504</v>
      </c>
      <c r="C515" t="s">
        <v>4032</v>
      </c>
      <c r="D515" t="s">
        <v>4002</v>
      </c>
      <c r="E515" t="s">
        <v>3974</v>
      </c>
      <c r="F515" s="2">
        <v>150</v>
      </c>
    </row>
    <row r="516" spans="1:6" x14ac:dyDescent="0.3">
      <c r="A516" s="1">
        <v>43519</v>
      </c>
      <c r="B516" t="s">
        <v>4505</v>
      </c>
      <c r="C516" t="s">
        <v>4025</v>
      </c>
      <c r="D516" t="s">
        <v>3963</v>
      </c>
      <c r="E516" t="s">
        <v>3964</v>
      </c>
      <c r="F516" s="2">
        <v>90</v>
      </c>
    </row>
    <row r="517" spans="1:6" x14ac:dyDescent="0.3">
      <c r="A517" s="1">
        <v>43519</v>
      </c>
      <c r="B517" t="s">
        <v>4506</v>
      </c>
      <c r="C517" t="s">
        <v>4007</v>
      </c>
      <c r="D517" t="s">
        <v>4002</v>
      </c>
      <c r="E517" t="s">
        <v>3970</v>
      </c>
      <c r="F517" s="2">
        <v>150</v>
      </c>
    </row>
    <row r="518" spans="1:6" x14ac:dyDescent="0.3">
      <c r="A518" s="1">
        <v>43519</v>
      </c>
      <c r="B518" t="s">
        <v>4507</v>
      </c>
      <c r="C518" t="s">
        <v>4030</v>
      </c>
      <c r="D518" t="s">
        <v>3989</v>
      </c>
      <c r="E518" t="s">
        <v>3970</v>
      </c>
      <c r="F518" s="2">
        <v>50</v>
      </c>
    </row>
    <row r="519" spans="1:6" x14ac:dyDescent="0.3">
      <c r="A519" s="1">
        <v>43519</v>
      </c>
      <c r="B519" t="s">
        <v>4508</v>
      </c>
      <c r="C519" t="s">
        <v>4030</v>
      </c>
      <c r="D519" t="s">
        <v>3973</v>
      </c>
      <c r="E519" t="s">
        <v>3970</v>
      </c>
      <c r="F519" s="2">
        <v>100</v>
      </c>
    </row>
    <row r="520" spans="1:6" x14ac:dyDescent="0.3">
      <c r="A520" s="1">
        <v>43520</v>
      </c>
      <c r="B520" t="s">
        <v>4509</v>
      </c>
      <c r="C520" t="s">
        <v>3986</v>
      </c>
      <c r="D520" t="s">
        <v>3976</v>
      </c>
      <c r="E520" t="s">
        <v>3996</v>
      </c>
      <c r="F520" s="2">
        <v>30</v>
      </c>
    </row>
    <row r="521" spans="1:6" x14ac:dyDescent="0.3">
      <c r="A521" s="1">
        <v>43520</v>
      </c>
      <c r="B521" t="s">
        <v>4510</v>
      </c>
      <c r="C521" t="s">
        <v>3981</v>
      </c>
      <c r="D521" t="s">
        <v>3982</v>
      </c>
      <c r="E521" t="s">
        <v>3964</v>
      </c>
      <c r="F521" s="2">
        <v>80</v>
      </c>
    </row>
    <row r="522" spans="1:6" x14ac:dyDescent="0.3">
      <c r="A522" s="1">
        <v>43520</v>
      </c>
      <c r="B522" t="s">
        <v>4511</v>
      </c>
      <c r="C522" t="s">
        <v>4000</v>
      </c>
      <c r="D522" t="s">
        <v>3976</v>
      </c>
      <c r="E522" t="s">
        <v>3977</v>
      </c>
      <c r="F522" s="2">
        <v>30</v>
      </c>
    </row>
    <row r="523" spans="1:6" x14ac:dyDescent="0.3">
      <c r="A523" s="1">
        <v>43520</v>
      </c>
      <c r="B523" t="s">
        <v>4512</v>
      </c>
      <c r="C523" t="s">
        <v>4025</v>
      </c>
      <c r="D523" t="s">
        <v>3973</v>
      </c>
      <c r="E523" t="s">
        <v>3977</v>
      </c>
      <c r="F523" s="2">
        <v>100</v>
      </c>
    </row>
    <row r="524" spans="1:6" x14ac:dyDescent="0.3">
      <c r="A524" s="1">
        <v>43520</v>
      </c>
      <c r="B524" t="s">
        <v>4513</v>
      </c>
      <c r="C524" t="s">
        <v>4007</v>
      </c>
      <c r="D524" t="s">
        <v>3982</v>
      </c>
      <c r="E524" t="s">
        <v>3970</v>
      </c>
      <c r="F524" s="2">
        <v>80</v>
      </c>
    </row>
    <row r="525" spans="1:6" x14ac:dyDescent="0.3">
      <c r="A525" s="1">
        <v>43520</v>
      </c>
      <c r="B525" t="s">
        <v>4514</v>
      </c>
      <c r="C525" t="s">
        <v>4030</v>
      </c>
      <c r="D525" t="s">
        <v>3969</v>
      </c>
      <c r="E525" t="s">
        <v>3977</v>
      </c>
      <c r="F525" s="2">
        <v>160</v>
      </c>
    </row>
    <row r="526" spans="1:6" x14ac:dyDescent="0.3">
      <c r="A526" s="1">
        <v>43520</v>
      </c>
      <c r="B526" t="s">
        <v>4515</v>
      </c>
      <c r="C526" t="s">
        <v>3968</v>
      </c>
      <c r="D526" t="s">
        <v>3982</v>
      </c>
      <c r="E526" t="s">
        <v>3974</v>
      </c>
      <c r="F526" s="2">
        <v>80</v>
      </c>
    </row>
    <row r="527" spans="1:6" x14ac:dyDescent="0.3">
      <c r="A527" s="1">
        <v>43520</v>
      </c>
      <c r="B527" t="s">
        <v>4516</v>
      </c>
      <c r="C527" t="s">
        <v>3991</v>
      </c>
      <c r="D527" t="s">
        <v>3976</v>
      </c>
      <c r="E527" t="s">
        <v>3977</v>
      </c>
      <c r="F527" s="2">
        <v>30</v>
      </c>
    </row>
    <row r="528" spans="1:6" x14ac:dyDescent="0.3">
      <c r="A528" s="1">
        <v>43520</v>
      </c>
      <c r="B528" t="s">
        <v>4517</v>
      </c>
      <c r="C528" t="s">
        <v>3986</v>
      </c>
      <c r="D528" t="s">
        <v>3984</v>
      </c>
      <c r="E528" t="s">
        <v>3964</v>
      </c>
      <c r="F528" s="2">
        <v>180</v>
      </c>
    </row>
    <row r="529" spans="1:6" x14ac:dyDescent="0.3">
      <c r="A529" s="1">
        <v>43520</v>
      </c>
      <c r="B529" t="s">
        <v>4518</v>
      </c>
      <c r="C529" t="s">
        <v>4032</v>
      </c>
      <c r="D529" t="s">
        <v>3976</v>
      </c>
      <c r="E529" t="s">
        <v>3970</v>
      </c>
      <c r="F529" s="2">
        <v>30</v>
      </c>
    </row>
    <row r="530" spans="1:6" x14ac:dyDescent="0.3">
      <c r="A530" s="1">
        <v>43520</v>
      </c>
      <c r="B530" t="s">
        <v>4519</v>
      </c>
      <c r="C530" t="s">
        <v>4010</v>
      </c>
      <c r="D530" t="s">
        <v>3976</v>
      </c>
      <c r="E530" t="s">
        <v>3996</v>
      </c>
      <c r="F530" s="2">
        <v>30</v>
      </c>
    </row>
    <row r="531" spans="1:6" x14ac:dyDescent="0.3">
      <c r="A531" s="1">
        <v>43521</v>
      </c>
      <c r="B531" t="s">
        <v>4520</v>
      </c>
      <c r="C531" t="s">
        <v>4000</v>
      </c>
      <c r="D531" t="s">
        <v>3982</v>
      </c>
      <c r="E531" t="s">
        <v>3970</v>
      </c>
      <c r="F531" s="2">
        <v>80</v>
      </c>
    </row>
    <row r="532" spans="1:6" x14ac:dyDescent="0.3">
      <c r="A532" s="1">
        <v>43521</v>
      </c>
      <c r="B532" t="s">
        <v>4521</v>
      </c>
      <c r="C532" t="s">
        <v>4032</v>
      </c>
      <c r="D532" t="s">
        <v>3973</v>
      </c>
      <c r="E532" t="s">
        <v>3977</v>
      </c>
      <c r="F532" s="2">
        <v>100</v>
      </c>
    </row>
    <row r="533" spans="1:6" x14ac:dyDescent="0.3">
      <c r="A533" s="1">
        <v>43521</v>
      </c>
      <c r="B533" t="s">
        <v>4522</v>
      </c>
      <c r="C533" t="s">
        <v>3962</v>
      </c>
      <c r="D533" t="s">
        <v>3976</v>
      </c>
      <c r="E533" t="s">
        <v>3977</v>
      </c>
      <c r="F533" s="2">
        <v>30</v>
      </c>
    </row>
    <row r="534" spans="1:6" x14ac:dyDescent="0.3">
      <c r="A534" s="1">
        <v>43521</v>
      </c>
      <c r="B534" t="s">
        <v>4523</v>
      </c>
      <c r="C534" t="s">
        <v>3991</v>
      </c>
      <c r="D534" t="s">
        <v>3973</v>
      </c>
      <c r="E534" t="s">
        <v>3974</v>
      </c>
      <c r="F534" s="2">
        <v>100</v>
      </c>
    </row>
    <row r="535" spans="1:6" x14ac:dyDescent="0.3">
      <c r="A535" s="1">
        <v>43521</v>
      </c>
      <c r="B535" t="s">
        <v>4524</v>
      </c>
      <c r="C535" t="s">
        <v>4030</v>
      </c>
      <c r="D535" t="s">
        <v>3982</v>
      </c>
      <c r="E535" t="s">
        <v>3977</v>
      </c>
      <c r="F535" s="2">
        <v>80</v>
      </c>
    </row>
    <row r="536" spans="1:6" x14ac:dyDescent="0.3">
      <c r="A536" s="1">
        <v>43521</v>
      </c>
      <c r="B536" t="s">
        <v>4525</v>
      </c>
      <c r="C536" t="s">
        <v>3962</v>
      </c>
      <c r="D536" t="s">
        <v>3963</v>
      </c>
      <c r="E536" t="s">
        <v>3964</v>
      </c>
      <c r="F536" s="2">
        <v>90</v>
      </c>
    </row>
    <row r="537" spans="1:6" x14ac:dyDescent="0.3">
      <c r="A537" s="1">
        <v>43521</v>
      </c>
      <c r="B537" t="s">
        <v>4526</v>
      </c>
      <c r="C537" t="s">
        <v>4010</v>
      </c>
      <c r="D537" t="s">
        <v>3963</v>
      </c>
      <c r="E537" t="s">
        <v>3996</v>
      </c>
      <c r="F537" s="2">
        <v>90</v>
      </c>
    </row>
    <row r="538" spans="1:6" x14ac:dyDescent="0.3">
      <c r="A538" s="1">
        <v>43521</v>
      </c>
      <c r="B538" t="s">
        <v>4527</v>
      </c>
      <c r="C538" t="s">
        <v>3986</v>
      </c>
      <c r="D538" t="s">
        <v>3976</v>
      </c>
      <c r="E538" t="s">
        <v>3996</v>
      </c>
      <c r="F538" s="2">
        <v>30</v>
      </c>
    </row>
    <row r="539" spans="1:6" x14ac:dyDescent="0.3">
      <c r="A539" s="1">
        <v>43521</v>
      </c>
      <c r="B539" t="s">
        <v>4528</v>
      </c>
      <c r="C539" t="s">
        <v>4032</v>
      </c>
      <c r="D539" t="s">
        <v>3973</v>
      </c>
      <c r="E539" t="s">
        <v>3964</v>
      </c>
      <c r="F539" s="2">
        <v>100</v>
      </c>
    </row>
    <row r="540" spans="1:6" x14ac:dyDescent="0.3">
      <c r="A540" s="1">
        <v>43521</v>
      </c>
      <c r="B540" t="s">
        <v>4529</v>
      </c>
      <c r="C540" t="s">
        <v>3972</v>
      </c>
      <c r="D540" t="s">
        <v>3969</v>
      </c>
      <c r="E540" t="s">
        <v>3996</v>
      </c>
      <c r="F540" s="2">
        <v>160</v>
      </c>
    </row>
    <row r="541" spans="1:6" x14ac:dyDescent="0.3">
      <c r="A541" s="1">
        <v>43521</v>
      </c>
      <c r="B541" t="s">
        <v>4530</v>
      </c>
      <c r="C541" t="s">
        <v>4010</v>
      </c>
      <c r="D541" t="s">
        <v>3969</v>
      </c>
      <c r="E541" t="s">
        <v>3977</v>
      </c>
      <c r="F541" s="2">
        <v>160</v>
      </c>
    </row>
    <row r="542" spans="1:6" x14ac:dyDescent="0.3">
      <c r="A542" s="1">
        <v>43521</v>
      </c>
      <c r="B542" t="s">
        <v>4531</v>
      </c>
      <c r="C542" t="s">
        <v>4007</v>
      </c>
      <c r="D542" t="s">
        <v>3969</v>
      </c>
      <c r="E542" t="s">
        <v>3977</v>
      </c>
      <c r="F542" s="2">
        <v>160</v>
      </c>
    </row>
    <row r="543" spans="1:6" x14ac:dyDescent="0.3">
      <c r="A543" s="1">
        <v>43521</v>
      </c>
      <c r="B543" t="s">
        <v>4532</v>
      </c>
      <c r="C543" t="s">
        <v>3981</v>
      </c>
      <c r="D543" t="s">
        <v>3969</v>
      </c>
      <c r="E543" t="s">
        <v>3970</v>
      </c>
      <c r="F543" s="2">
        <v>160</v>
      </c>
    </row>
    <row r="544" spans="1:6" x14ac:dyDescent="0.3">
      <c r="A544" s="1">
        <v>43522</v>
      </c>
      <c r="B544" t="s">
        <v>4533</v>
      </c>
      <c r="C544" t="s">
        <v>4010</v>
      </c>
      <c r="D544" t="s">
        <v>3982</v>
      </c>
      <c r="E544" t="s">
        <v>3970</v>
      </c>
      <c r="F544" s="2">
        <v>80</v>
      </c>
    </row>
    <row r="545" spans="1:6" x14ac:dyDescent="0.3">
      <c r="A545" s="1">
        <v>43522</v>
      </c>
      <c r="B545" t="s">
        <v>4534</v>
      </c>
      <c r="C545" t="s">
        <v>4025</v>
      </c>
      <c r="D545" t="s">
        <v>3989</v>
      </c>
      <c r="E545" t="s">
        <v>3977</v>
      </c>
      <c r="F545" s="2">
        <v>50</v>
      </c>
    </row>
    <row r="546" spans="1:6" x14ac:dyDescent="0.3">
      <c r="A546" s="1">
        <v>43522</v>
      </c>
      <c r="B546" t="s">
        <v>4535</v>
      </c>
      <c r="C546" t="s">
        <v>3968</v>
      </c>
      <c r="D546" t="s">
        <v>3976</v>
      </c>
      <c r="E546" t="s">
        <v>3974</v>
      </c>
      <c r="F546" s="2">
        <v>30</v>
      </c>
    </row>
    <row r="547" spans="1:6" x14ac:dyDescent="0.3">
      <c r="A547" s="1">
        <v>43522</v>
      </c>
      <c r="B547" t="s">
        <v>4536</v>
      </c>
      <c r="C547" t="s">
        <v>4010</v>
      </c>
      <c r="D547" t="s">
        <v>3976</v>
      </c>
      <c r="E547" t="s">
        <v>3996</v>
      </c>
      <c r="F547" s="2">
        <v>30</v>
      </c>
    </row>
    <row r="548" spans="1:6" x14ac:dyDescent="0.3">
      <c r="A548" s="1">
        <v>43522</v>
      </c>
      <c r="B548" t="s">
        <v>4537</v>
      </c>
      <c r="C548" t="s">
        <v>3979</v>
      </c>
      <c r="D548" t="s">
        <v>3989</v>
      </c>
      <c r="E548" t="s">
        <v>3977</v>
      </c>
      <c r="F548" s="2">
        <v>50</v>
      </c>
    </row>
    <row r="549" spans="1:6" x14ac:dyDescent="0.3">
      <c r="A549" s="1">
        <v>43522</v>
      </c>
      <c r="B549" t="s">
        <v>4538</v>
      </c>
      <c r="C549" t="s">
        <v>3966</v>
      </c>
      <c r="D549" t="s">
        <v>3969</v>
      </c>
      <c r="E549" t="s">
        <v>3964</v>
      </c>
      <c r="F549" s="2">
        <v>160</v>
      </c>
    </row>
    <row r="550" spans="1:6" x14ac:dyDescent="0.3">
      <c r="A550" s="1">
        <v>43523</v>
      </c>
      <c r="B550" t="s">
        <v>4539</v>
      </c>
      <c r="C550" t="s">
        <v>4010</v>
      </c>
      <c r="D550" t="s">
        <v>3984</v>
      </c>
      <c r="E550" t="s">
        <v>3964</v>
      </c>
      <c r="F550" s="2">
        <v>180</v>
      </c>
    </row>
    <row r="551" spans="1:6" x14ac:dyDescent="0.3">
      <c r="A551" s="1">
        <v>43523</v>
      </c>
      <c r="B551" t="s">
        <v>4540</v>
      </c>
      <c r="C551" t="s">
        <v>3966</v>
      </c>
      <c r="D551" t="s">
        <v>3984</v>
      </c>
      <c r="E551" t="s">
        <v>3977</v>
      </c>
      <c r="F551" s="2">
        <v>180</v>
      </c>
    </row>
    <row r="552" spans="1:6" x14ac:dyDescent="0.3">
      <c r="A552" s="1">
        <v>43523</v>
      </c>
      <c r="B552" t="s">
        <v>4541</v>
      </c>
      <c r="C552" t="s">
        <v>3968</v>
      </c>
      <c r="D552" t="s">
        <v>3969</v>
      </c>
      <c r="E552" t="s">
        <v>3977</v>
      </c>
      <c r="F552" s="2">
        <v>160</v>
      </c>
    </row>
    <row r="553" spans="1:6" x14ac:dyDescent="0.3">
      <c r="A553" s="1">
        <v>43523</v>
      </c>
      <c r="B553" t="s">
        <v>4542</v>
      </c>
      <c r="C553" t="s">
        <v>3962</v>
      </c>
      <c r="D553" t="s">
        <v>4002</v>
      </c>
      <c r="E553" t="s">
        <v>3970</v>
      </c>
      <c r="F553" s="2">
        <v>150</v>
      </c>
    </row>
    <row r="554" spans="1:6" x14ac:dyDescent="0.3">
      <c r="A554" s="1">
        <v>43523</v>
      </c>
      <c r="B554" t="s">
        <v>4543</v>
      </c>
      <c r="C554" t="s">
        <v>3972</v>
      </c>
      <c r="D554" t="s">
        <v>3976</v>
      </c>
      <c r="E554" t="s">
        <v>3970</v>
      </c>
      <c r="F554" s="2">
        <v>30</v>
      </c>
    </row>
    <row r="555" spans="1:6" x14ac:dyDescent="0.3">
      <c r="A555" s="1">
        <v>43523</v>
      </c>
      <c r="B555" t="s">
        <v>4544</v>
      </c>
      <c r="C555" t="s">
        <v>3962</v>
      </c>
      <c r="D555" t="s">
        <v>3963</v>
      </c>
      <c r="E555" t="s">
        <v>3996</v>
      </c>
      <c r="F555" s="2">
        <v>90</v>
      </c>
    </row>
    <row r="556" spans="1:6" x14ac:dyDescent="0.3">
      <c r="A556" s="1">
        <v>43523</v>
      </c>
      <c r="B556" t="s">
        <v>4545</v>
      </c>
      <c r="C556" t="s">
        <v>4007</v>
      </c>
      <c r="D556" t="s">
        <v>3982</v>
      </c>
      <c r="E556" t="s">
        <v>3996</v>
      </c>
      <c r="F556" s="2">
        <v>80</v>
      </c>
    </row>
    <row r="557" spans="1:6" x14ac:dyDescent="0.3">
      <c r="A557" s="1">
        <v>43523</v>
      </c>
      <c r="B557" t="s">
        <v>4546</v>
      </c>
      <c r="C557" t="s">
        <v>3986</v>
      </c>
      <c r="D557" t="s">
        <v>3984</v>
      </c>
      <c r="E557" t="s">
        <v>3964</v>
      </c>
      <c r="F557" s="2">
        <v>180</v>
      </c>
    </row>
    <row r="558" spans="1:6" x14ac:dyDescent="0.3">
      <c r="A558" s="1">
        <v>43523</v>
      </c>
      <c r="B558" t="s">
        <v>4547</v>
      </c>
      <c r="C558" t="s">
        <v>4000</v>
      </c>
      <c r="D558" t="s">
        <v>3984</v>
      </c>
      <c r="E558" t="s">
        <v>3977</v>
      </c>
      <c r="F558" s="2">
        <v>180</v>
      </c>
    </row>
    <row r="559" spans="1:6" x14ac:dyDescent="0.3">
      <c r="A559" s="1">
        <v>43523</v>
      </c>
      <c r="B559" t="s">
        <v>4548</v>
      </c>
      <c r="C559" t="s">
        <v>4032</v>
      </c>
      <c r="D559" t="s">
        <v>3982</v>
      </c>
      <c r="E559" t="s">
        <v>3970</v>
      </c>
      <c r="F559" s="2">
        <v>80</v>
      </c>
    </row>
    <row r="560" spans="1:6" x14ac:dyDescent="0.3">
      <c r="A560" s="1">
        <v>43524</v>
      </c>
      <c r="B560" t="s">
        <v>4549</v>
      </c>
      <c r="C560" t="s">
        <v>3979</v>
      </c>
      <c r="D560" t="s">
        <v>4002</v>
      </c>
      <c r="E560" t="s">
        <v>3996</v>
      </c>
      <c r="F560" s="2">
        <v>150</v>
      </c>
    </row>
    <row r="561" spans="1:6" x14ac:dyDescent="0.3">
      <c r="A561" s="1">
        <v>43524</v>
      </c>
      <c r="B561" t="s">
        <v>4550</v>
      </c>
      <c r="C561" t="s">
        <v>3988</v>
      </c>
      <c r="D561" t="s">
        <v>3969</v>
      </c>
      <c r="E561" t="s">
        <v>3996</v>
      </c>
      <c r="F561" s="2">
        <v>160</v>
      </c>
    </row>
    <row r="562" spans="1:6" x14ac:dyDescent="0.3">
      <c r="A562" s="1">
        <v>43524</v>
      </c>
      <c r="B562" t="s">
        <v>4551</v>
      </c>
      <c r="C562" t="s">
        <v>3979</v>
      </c>
      <c r="D562" t="s">
        <v>4002</v>
      </c>
      <c r="E562" t="s">
        <v>3977</v>
      </c>
      <c r="F562" s="2">
        <v>150</v>
      </c>
    </row>
    <row r="563" spans="1:6" x14ac:dyDescent="0.3">
      <c r="A563" s="1">
        <v>43524</v>
      </c>
      <c r="B563" t="s">
        <v>4552</v>
      </c>
      <c r="C563" t="s">
        <v>4010</v>
      </c>
      <c r="D563" t="s">
        <v>3969</v>
      </c>
      <c r="E563" t="s">
        <v>3974</v>
      </c>
      <c r="F563" s="2">
        <v>160</v>
      </c>
    </row>
    <row r="564" spans="1:6" x14ac:dyDescent="0.3">
      <c r="A564" s="1">
        <v>43524</v>
      </c>
      <c r="B564" t="s">
        <v>4553</v>
      </c>
      <c r="C564" t="s">
        <v>3979</v>
      </c>
      <c r="D564" t="s">
        <v>4002</v>
      </c>
      <c r="E564" t="s">
        <v>3996</v>
      </c>
      <c r="F564" s="2">
        <v>150</v>
      </c>
    </row>
    <row r="565" spans="1:6" x14ac:dyDescent="0.3">
      <c r="A565" s="1">
        <v>43524</v>
      </c>
      <c r="B565" t="s">
        <v>4554</v>
      </c>
      <c r="C565" t="s">
        <v>3986</v>
      </c>
      <c r="D565" t="s">
        <v>3973</v>
      </c>
      <c r="E565" t="s">
        <v>3974</v>
      </c>
      <c r="F565" s="2">
        <v>100</v>
      </c>
    </row>
    <row r="566" spans="1:6" x14ac:dyDescent="0.3">
      <c r="A566" s="1">
        <v>43524</v>
      </c>
      <c r="B566" t="s">
        <v>4555</v>
      </c>
      <c r="C566" t="s">
        <v>3972</v>
      </c>
      <c r="D566" t="s">
        <v>3973</v>
      </c>
      <c r="E566" t="s">
        <v>3970</v>
      </c>
      <c r="F566" s="2">
        <v>100</v>
      </c>
    </row>
    <row r="567" spans="1:6" x14ac:dyDescent="0.3">
      <c r="A567" s="1">
        <v>43524</v>
      </c>
      <c r="B567" t="s">
        <v>4556</v>
      </c>
      <c r="C567" t="s">
        <v>4000</v>
      </c>
      <c r="D567" t="s">
        <v>3982</v>
      </c>
      <c r="E567" t="s">
        <v>3970</v>
      </c>
      <c r="F567" s="2">
        <v>80</v>
      </c>
    </row>
    <row r="568" spans="1:6" x14ac:dyDescent="0.3">
      <c r="A568" s="1">
        <v>43524</v>
      </c>
      <c r="B568" t="s">
        <v>4557</v>
      </c>
      <c r="C568" t="s">
        <v>3972</v>
      </c>
      <c r="D568" t="s">
        <v>3984</v>
      </c>
      <c r="E568" t="s">
        <v>3964</v>
      </c>
      <c r="F568" s="2">
        <v>180</v>
      </c>
    </row>
    <row r="569" spans="1:6" x14ac:dyDescent="0.3">
      <c r="A569" s="1">
        <v>43525</v>
      </c>
      <c r="B569" t="s">
        <v>4558</v>
      </c>
      <c r="C569" t="s">
        <v>4000</v>
      </c>
      <c r="D569" t="s">
        <v>3982</v>
      </c>
      <c r="E569" t="s">
        <v>3970</v>
      </c>
      <c r="F569" s="2">
        <v>80</v>
      </c>
    </row>
    <row r="570" spans="1:6" x14ac:dyDescent="0.3">
      <c r="A570" s="1">
        <v>43525</v>
      </c>
      <c r="B570" t="s">
        <v>4559</v>
      </c>
      <c r="C570" t="s">
        <v>3979</v>
      </c>
      <c r="D570" t="s">
        <v>3984</v>
      </c>
      <c r="E570" t="s">
        <v>3970</v>
      </c>
      <c r="F570" s="2">
        <v>180</v>
      </c>
    </row>
    <row r="571" spans="1:6" x14ac:dyDescent="0.3">
      <c r="A571" s="1">
        <v>43525</v>
      </c>
      <c r="B571" t="s">
        <v>4560</v>
      </c>
      <c r="C571" t="s">
        <v>4030</v>
      </c>
      <c r="D571" t="s">
        <v>3984</v>
      </c>
      <c r="E571" t="s">
        <v>3996</v>
      </c>
      <c r="F571" s="2">
        <v>180</v>
      </c>
    </row>
    <row r="572" spans="1:6" x14ac:dyDescent="0.3">
      <c r="A572" s="1">
        <v>43525</v>
      </c>
      <c r="B572" t="s">
        <v>4561</v>
      </c>
      <c r="C572" t="s">
        <v>3968</v>
      </c>
      <c r="D572" t="s">
        <v>3969</v>
      </c>
      <c r="E572" t="s">
        <v>3970</v>
      </c>
      <c r="F572" s="2">
        <v>160</v>
      </c>
    </row>
    <row r="573" spans="1:6" x14ac:dyDescent="0.3">
      <c r="A573" s="1">
        <v>43525</v>
      </c>
      <c r="B573" t="s">
        <v>4562</v>
      </c>
      <c r="C573" t="s">
        <v>4010</v>
      </c>
      <c r="D573" t="s">
        <v>3982</v>
      </c>
      <c r="E573" t="s">
        <v>3974</v>
      </c>
      <c r="F573" s="2">
        <v>80</v>
      </c>
    </row>
    <row r="574" spans="1:6" x14ac:dyDescent="0.3">
      <c r="A574" s="1">
        <v>43525</v>
      </c>
      <c r="B574" t="s">
        <v>4563</v>
      </c>
      <c r="C574" t="s">
        <v>3968</v>
      </c>
      <c r="D574" t="s">
        <v>3969</v>
      </c>
      <c r="E574" t="s">
        <v>3964</v>
      </c>
      <c r="F574" s="2">
        <v>160</v>
      </c>
    </row>
    <row r="575" spans="1:6" x14ac:dyDescent="0.3">
      <c r="A575" s="1">
        <v>43525</v>
      </c>
      <c r="B575" t="s">
        <v>4564</v>
      </c>
      <c r="C575" t="s">
        <v>4025</v>
      </c>
      <c r="D575" t="s">
        <v>3973</v>
      </c>
      <c r="E575" t="s">
        <v>3996</v>
      </c>
      <c r="F575" s="2">
        <v>100</v>
      </c>
    </row>
    <row r="576" spans="1:6" x14ac:dyDescent="0.3">
      <c r="A576" s="1">
        <v>43525</v>
      </c>
      <c r="B576" t="s">
        <v>4565</v>
      </c>
      <c r="C576" t="s">
        <v>4007</v>
      </c>
      <c r="D576" t="s">
        <v>3982</v>
      </c>
      <c r="E576" t="s">
        <v>3964</v>
      </c>
      <c r="F576" s="2">
        <v>80</v>
      </c>
    </row>
    <row r="577" spans="1:6" x14ac:dyDescent="0.3">
      <c r="A577" s="1">
        <v>43525</v>
      </c>
      <c r="B577" t="s">
        <v>4566</v>
      </c>
      <c r="C577" t="s">
        <v>4007</v>
      </c>
      <c r="D577" t="s">
        <v>3963</v>
      </c>
      <c r="E577" t="s">
        <v>3970</v>
      </c>
      <c r="F577" s="2">
        <v>90</v>
      </c>
    </row>
    <row r="578" spans="1:6" x14ac:dyDescent="0.3">
      <c r="A578" s="1">
        <v>43525</v>
      </c>
      <c r="B578" t="s">
        <v>4567</v>
      </c>
      <c r="C578" t="s">
        <v>3995</v>
      </c>
      <c r="D578" t="s">
        <v>3989</v>
      </c>
      <c r="E578" t="s">
        <v>3970</v>
      </c>
      <c r="F578" s="2">
        <v>50</v>
      </c>
    </row>
    <row r="579" spans="1:6" x14ac:dyDescent="0.3">
      <c r="A579" s="1">
        <v>43525</v>
      </c>
      <c r="B579" t="s">
        <v>4568</v>
      </c>
      <c r="C579" t="s">
        <v>4066</v>
      </c>
      <c r="D579" t="s">
        <v>3963</v>
      </c>
      <c r="E579" t="s">
        <v>3970</v>
      </c>
      <c r="F579" s="2">
        <v>90</v>
      </c>
    </row>
    <row r="580" spans="1:6" x14ac:dyDescent="0.3">
      <c r="A580" s="1">
        <v>43525</v>
      </c>
      <c r="B580" t="s">
        <v>4569</v>
      </c>
      <c r="C580" t="s">
        <v>3986</v>
      </c>
      <c r="D580" t="s">
        <v>4002</v>
      </c>
      <c r="E580" t="s">
        <v>3970</v>
      </c>
      <c r="F580" s="2">
        <v>150</v>
      </c>
    </row>
    <row r="581" spans="1:6" x14ac:dyDescent="0.3">
      <c r="A581" s="1">
        <v>43525</v>
      </c>
      <c r="B581" t="s">
        <v>4570</v>
      </c>
      <c r="C581" t="s">
        <v>3968</v>
      </c>
      <c r="D581" t="s">
        <v>3963</v>
      </c>
      <c r="E581" t="s">
        <v>3974</v>
      </c>
      <c r="F581" s="2">
        <v>90</v>
      </c>
    </row>
    <row r="582" spans="1:6" x14ac:dyDescent="0.3">
      <c r="A582" s="1">
        <v>43526</v>
      </c>
      <c r="B582" t="s">
        <v>4571</v>
      </c>
      <c r="C582" t="s">
        <v>3972</v>
      </c>
      <c r="D582" t="s">
        <v>3982</v>
      </c>
      <c r="E582" t="s">
        <v>3974</v>
      </c>
      <c r="F582" s="2">
        <v>80</v>
      </c>
    </row>
    <row r="583" spans="1:6" x14ac:dyDescent="0.3">
      <c r="A583" s="1">
        <v>43527</v>
      </c>
      <c r="B583" t="s">
        <v>4572</v>
      </c>
      <c r="C583" t="s">
        <v>3966</v>
      </c>
      <c r="D583" t="s">
        <v>3963</v>
      </c>
      <c r="E583" t="s">
        <v>3996</v>
      </c>
      <c r="F583" s="2">
        <v>90</v>
      </c>
    </row>
    <row r="584" spans="1:6" x14ac:dyDescent="0.3">
      <c r="A584" s="1">
        <v>43527</v>
      </c>
      <c r="B584" t="s">
        <v>4573</v>
      </c>
      <c r="C584" t="s">
        <v>3995</v>
      </c>
      <c r="D584" t="s">
        <v>3984</v>
      </c>
      <c r="E584" t="s">
        <v>3977</v>
      </c>
      <c r="F584" s="2">
        <v>180</v>
      </c>
    </row>
    <row r="585" spans="1:6" x14ac:dyDescent="0.3">
      <c r="A585" s="1">
        <v>43527</v>
      </c>
      <c r="B585" t="s">
        <v>4574</v>
      </c>
      <c r="C585" t="s">
        <v>3991</v>
      </c>
      <c r="D585" t="s">
        <v>3984</v>
      </c>
      <c r="E585" t="s">
        <v>3964</v>
      </c>
      <c r="F585" s="2">
        <v>180</v>
      </c>
    </row>
    <row r="586" spans="1:6" x14ac:dyDescent="0.3">
      <c r="A586" s="1">
        <v>43527</v>
      </c>
      <c r="B586" t="s">
        <v>4575</v>
      </c>
      <c r="C586" t="s">
        <v>4007</v>
      </c>
      <c r="D586" t="s">
        <v>3982</v>
      </c>
      <c r="E586" t="s">
        <v>3996</v>
      </c>
      <c r="F586" s="2">
        <v>80</v>
      </c>
    </row>
    <row r="587" spans="1:6" x14ac:dyDescent="0.3">
      <c r="A587" s="1">
        <v>43527</v>
      </c>
      <c r="B587" t="s">
        <v>4576</v>
      </c>
      <c r="C587" t="s">
        <v>3979</v>
      </c>
      <c r="D587" t="s">
        <v>3976</v>
      </c>
      <c r="E587" t="s">
        <v>3964</v>
      </c>
      <c r="F587" s="2">
        <v>30</v>
      </c>
    </row>
    <row r="588" spans="1:6" x14ac:dyDescent="0.3">
      <c r="A588" s="1">
        <v>43527</v>
      </c>
      <c r="B588" t="s">
        <v>4577</v>
      </c>
      <c r="C588" t="s">
        <v>4007</v>
      </c>
      <c r="D588" t="s">
        <v>3984</v>
      </c>
      <c r="E588" t="s">
        <v>3996</v>
      </c>
      <c r="F588" s="2">
        <v>180</v>
      </c>
    </row>
    <row r="589" spans="1:6" x14ac:dyDescent="0.3">
      <c r="A589" s="1">
        <v>43527</v>
      </c>
      <c r="B589" t="s">
        <v>4578</v>
      </c>
      <c r="C589" t="s">
        <v>3966</v>
      </c>
      <c r="D589" t="s">
        <v>3982</v>
      </c>
      <c r="E589" t="s">
        <v>3977</v>
      </c>
      <c r="F589" s="2">
        <v>80</v>
      </c>
    </row>
    <row r="590" spans="1:6" x14ac:dyDescent="0.3">
      <c r="A590" s="1">
        <v>43527</v>
      </c>
      <c r="B590" t="s">
        <v>4579</v>
      </c>
      <c r="C590" t="s">
        <v>4010</v>
      </c>
      <c r="D590" t="s">
        <v>3969</v>
      </c>
      <c r="E590" t="s">
        <v>3977</v>
      </c>
      <c r="F590" s="2">
        <v>160</v>
      </c>
    </row>
    <row r="591" spans="1:6" x14ac:dyDescent="0.3">
      <c r="A591" s="1">
        <v>43528</v>
      </c>
      <c r="B591" t="s">
        <v>4580</v>
      </c>
      <c r="C591" t="s">
        <v>4010</v>
      </c>
      <c r="D591" t="s">
        <v>3963</v>
      </c>
      <c r="E591" t="s">
        <v>3977</v>
      </c>
      <c r="F591" s="2">
        <v>90</v>
      </c>
    </row>
    <row r="592" spans="1:6" x14ac:dyDescent="0.3">
      <c r="A592" s="1">
        <v>43528</v>
      </c>
      <c r="B592" t="s">
        <v>4581</v>
      </c>
      <c r="C592" t="s">
        <v>3981</v>
      </c>
      <c r="D592" t="s">
        <v>3969</v>
      </c>
      <c r="E592" t="s">
        <v>3977</v>
      </c>
      <c r="F592" s="2">
        <v>160</v>
      </c>
    </row>
    <row r="593" spans="1:6" x14ac:dyDescent="0.3">
      <c r="A593" s="1">
        <v>43528</v>
      </c>
      <c r="B593" t="s">
        <v>4582</v>
      </c>
      <c r="C593" t="s">
        <v>4000</v>
      </c>
      <c r="D593" t="s">
        <v>3969</v>
      </c>
      <c r="E593" t="s">
        <v>3996</v>
      </c>
      <c r="F593" s="2">
        <v>160</v>
      </c>
    </row>
    <row r="594" spans="1:6" x14ac:dyDescent="0.3">
      <c r="A594" s="1">
        <v>43528</v>
      </c>
      <c r="B594" t="s">
        <v>4583</v>
      </c>
      <c r="C594" t="s">
        <v>3988</v>
      </c>
      <c r="D594" t="s">
        <v>3969</v>
      </c>
      <c r="E594" t="s">
        <v>3996</v>
      </c>
      <c r="F594" s="2">
        <v>160</v>
      </c>
    </row>
    <row r="595" spans="1:6" x14ac:dyDescent="0.3">
      <c r="A595" s="1">
        <v>43528</v>
      </c>
      <c r="B595" t="s">
        <v>4584</v>
      </c>
      <c r="C595" t="s">
        <v>3986</v>
      </c>
      <c r="D595" t="s">
        <v>3989</v>
      </c>
      <c r="E595" t="s">
        <v>3964</v>
      </c>
      <c r="F595" s="2">
        <v>50</v>
      </c>
    </row>
    <row r="596" spans="1:6" x14ac:dyDescent="0.3">
      <c r="A596" s="1">
        <v>43528</v>
      </c>
      <c r="B596" t="s">
        <v>4585</v>
      </c>
      <c r="C596" t="s">
        <v>3968</v>
      </c>
      <c r="D596" t="s">
        <v>4002</v>
      </c>
      <c r="E596" t="s">
        <v>3970</v>
      </c>
      <c r="F596" s="2">
        <v>150</v>
      </c>
    </row>
    <row r="597" spans="1:6" x14ac:dyDescent="0.3">
      <c r="A597" s="1">
        <v>43528</v>
      </c>
      <c r="B597" t="s">
        <v>4586</v>
      </c>
      <c r="C597" t="s">
        <v>3968</v>
      </c>
      <c r="D597" t="s">
        <v>3969</v>
      </c>
      <c r="E597" t="s">
        <v>3977</v>
      </c>
      <c r="F597" s="2">
        <v>160</v>
      </c>
    </row>
    <row r="598" spans="1:6" x14ac:dyDescent="0.3">
      <c r="A598" s="1">
        <v>43528</v>
      </c>
      <c r="B598" t="s">
        <v>4587</v>
      </c>
      <c r="C598" t="s">
        <v>3988</v>
      </c>
      <c r="D598" t="s">
        <v>3963</v>
      </c>
      <c r="E598" t="s">
        <v>3964</v>
      </c>
      <c r="F598" s="2">
        <v>90</v>
      </c>
    </row>
    <row r="599" spans="1:6" x14ac:dyDescent="0.3">
      <c r="A599" s="1">
        <v>43528</v>
      </c>
      <c r="B599" t="s">
        <v>4588</v>
      </c>
      <c r="C599" t="s">
        <v>3988</v>
      </c>
      <c r="D599" t="s">
        <v>3969</v>
      </c>
      <c r="E599" t="s">
        <v>3970</v>
      </c>
      <c r="F599" s="2">
        <v>160</v>
      </c>
    </row>
    <row r="600" spans="1:6" x14ac:dyDescent="0.3">
      <c r="A600" s="1">
        <v>43528</v>
      </c>
      <c r="B600" t="s">
        <v>4589</v>
      </c>
      <c r="C600" t="s">
        <v>4010</v>
      </c>
      <c r="D600" t="s">
        <v>3984</v>
      </c>
      <c r="E600" t="s">
        <v>3996</v>
      </c>
      <c r="F600" s="2">
        <v>180</v>
      </c>
    </row>
    <row r="601" spans="1:6" x14ac:dyDescent="0.3">
      <c r="A601" s="1">
        <v>43528</v>
      </c>
      <c r="B601" t="s">
        <v>4590</v>
      </c>
      <c r="C601" t="s">
        <v>3968</v>
      </c>
      <c r="D601" t="s">
        <v>3982</v>
      </c>
      <c r="E601" t="s">
        <v>3964</v>
      </c>
      <c r="F601" s="2">
        <v>80</v>
      </c>
    </row>
    <row r="602" spans="1:6" x14ac:dyDescent="0.3">
      <c r="A602" s="1">
        <v>43529</v>
      </c>
      <c r="B602" t="s">
        <v>4591</v>
      </c>
      <c r="C602" t="s">
        <v>3962</v>
      </c>
      <c r="D602" t="s">
        <v>3982</v>
      </c>
      <c r="E602" t="s">
        <v>3977</v>
      </c>
      <c r="F602" s="2">
        <v>80</v>
      </c>
    </row>
    <row r="603" spans="1:6" x14ac:dyDescent="0.3">
      <c r="A603" s="1">
        <v>43529</v>
      </c>
      <c r="B603" t="s">
        <v>4592</v>
      </c>
      <c r="C603" t="s">
        <v>3986</v>
      </c>
      <c r="D603" t="s">
        <v>3984</v>
      </c>
      <c r="E603" t="s">
        <v>3970</v>
      </c>
      <c r="F603" s="2">
        <v>180</v>
      </c>
    </row>
    <row r="604" spans="1:6" x14ac:dyDescent="0.3">
      <c r="A604" s="1">
        <v>43529</v>
      </c>
      <c r="B604" t="s">
        <v>4593</v>
      </c>
      <c r="C604" t="s">
        <v>4066</v>
      </c>
      <c r="D604" t="s">
        <v>3989</v>
      </c>
      <c r="E604" t="s">
        <v>3996</v>
      </c>
      <c r="F604" s="2">
        <v>50</v>
      </c>
    </row>
    <row r="605" spans="1:6" x14ac:dyDescent="0.3">
      <c r="A605" s="1">
        <v>43529</v>
      </c>
      <c r="B605" t="s">
        <v>4594</v>
      </c>
      <c r="C605" t="s">
        <v>4066</v>
      </c>
      <c r="D605" t="s">
        <v>4002</v>
      </c>
      <c r="E605" t="s">
        <v>3970</v>
      </c>
      <c r="F605" s="2">
        <v>150</v>
      </c>
    </row>
    <row r="606" spans="1:6" x14ac:dyDescent="0.3">
      <c r="A606" s="1">
        <v>43529</v>
      </c>
      <c r="B606" t="s">
        <v>4595</v>
      </c>
      <c r="C606" t="s">
        <v>3995</v>
      </c>
      <c r="D606" t="s">
        <v>3984</v>
      </c>
      <c r="E606" t="s">
        <v>3970</v>
      </c>
      <c r="F606" s="2">
        <v>180</v>
      </c>
    </row>
    <row r="607" spans="1:6" x14ac:dyDescent="0.3">
      <c r="A607" s="1">
        <v>43529</v>
      </c>
      <c r="B607" t="s">
        <v>4596</v>
      </c>
      <c r="C607" t="s">
        <v>3995</v>
      </c>
      <c r="D607" t="s">
        <v>3984</v>
      </c>
      <c r="E607" t="s">
        <v>3964</v>
      </c>
      <c r="F607" s="2">
        <v>180</v>
      </c>
    </row>
    <row r="608" spans="1:6" x14ac:dyDescent="0.3">
      <c r="A608" s="1">
        <v>43529</v>
      </c>
      <c r="B608" t="s">
        <v>4597</v>
      </c>
      <c r="C608" t="s">
        <v>3988</v>
      </c>
      <c r="D608" t="s">
        <v>3989</v>
      </c>
      <c r="E608" t="s">
        <v>3970</v>
      </c>
      <c r="F608" s="2">
        <v>50</v>
      </c>
    </row>
    <row r="609" spans="1:6" x14ac:dyDescent="0.3">
      <c r="A609" s="1">
        <v>43529</v>
      </c>
      <c r="B609" t="s">
        <v>4598</v>
      </c>
      <c r="C609" t="s">
        <v>3979</v>
      </c>
      <c r="D609" t="s">
        <v>3982</v>
      </c>
      <c r="E609" t="s">
        <v>3970</v>
      </c>
      <c r="F609" s="2">
        <v>80</v>
      </c>
    </row>
    <row r="610" spans="1:6" x14ac:dyDescent="0.3">
      <c r="A610" s="1">
        <v>43529</v>
      </c>
      <c r="B610" t="s">
        <v>4599</v>
      </c>
      <c r="C610" t="s">
        <v>3988</v>
      </c>
      <c r="D610" t="s">
        <v>3984</v>
      </c>
      <c r="E610" t="s">
        <v>3964</v>
      </c>
      <c r="F610" s="2">
        <v>180</v>
      </c>
    </row>
    <row r="611" spans="1:6" x14ac:dyDescent="0.3">
      <c r="A611" s="1">
        <v>43529</v>
      </c>
      <c r="B611" t="s">
        <v>4600</v>
      </c>
      <c r="C611" t="s">
        <v>4030</v>
      </c>
      <c r="D611" t="s">
        <v>3969</v>
      </c>
      <c r="E611" t="s">
        <v>3970</v>
      </c>
      <c r="F611" s="2">
        <v>160</v>
      </c>
    </row>
    <row r="612" spans="1:6" x14ac:dyDescent="0.3">
      <c r="A612" s="1">
        <v>43529</v>
      </c>
      <c r="B612" t="s">
        <v>4601</v>
      </c>
      <c r="C612" t="s">
        <v>4066</v>
      </c>
      <c r="D612" t="s">
        <v>4002</v>
      </c>
      <c r="E612" t="s">
        <v>3974</v>
      </c>
      <c r="F612" s="2">
        <v>150</v>
      </c>
    </row>
    <row r="613" spans="1:6" x14ac:dyDescent="0.3">
      <c r="A613" s="1">
        <v>43529</v>
      </c>
      <c r="B613" t="s">
        <v>4602</v>
      </c>
      <c r="C613" t="s">
        <v>3991</v>
      </c>
      <c r="D613" t="s">
        <v>3984</v>
      </c>
      <c r="E613" t="s">
        <v>3970</v>
      </c>
      <c r="F613" s="2">
        <v>180</v>
      </c>
    </row>
    <row r="614" spans="1:6" x14ac:dyDescent="0.3">
      <c r="A614" s="1">
        <v>43530</v>
      </c>
      <c r="B614" t="s">
        <v>4603</v>
      </c>
      <c r="C614" t="s">
        <v>4010</v>
      </c>
      <c r="D614" t="s">
        <v>3969</v>
      </c>
      <c r="E614" t="s">
        <v>3974</v>
      </c>
      <c r="F614" s="2">
        <v>160</v>
      </c>
    </row>
    <row r="615" spans="1:6" x14ac:dyDescent="0.3">
      <c r="A615" s="1">
        <v>43530</v>
      </c>
      <c r="B615" t="s">
        <v>4604</v>
      </c>
      <c r="C615" t="s">
        <v>4032</v>
      </c>
      <c r="D615" t="s">
        <v>3989</v>
      </c>
      <c r="E615" t="s">
        <v>3974</v>
      </c>
      <c r="F615" s="2">
        <v>50</v>
      </c>
    </row>
    <row r="616" spans="1:6" x14ac:dyDescent="0.3">
      <c r="A616" s="1">
        <v>43530</v>
      </c>
      <c r="B616" t="s">
        <v>4605</v>
      </c>
      <c r="C616" t="s">
        <v>3962</v>
      </c>
      <c r="D616" t="s">
        <v>3976</v>
      </c>
      <c r="E616" t="s">
        <v>3974</v>
      </c>
      <c r="F616" s="2">
        <v>30</v>
      </c>
    </row>
    <row r="617" spans="1:6" x14ac:dyDescent="0.3">
      <c r="A617" s="1">
        <v>43530</v>
      </c>
      <c r="B617" t="s">
        <v>4606</v>
      </c>
      <c r="C617" t="s">
        <v>4030</v>
      </c>
      <c r="D617" t="s">
        <v>3982</v>
      </c>
      <c r="E617" t="s">
        <v>3977</v>
      </c>
      <c r="F617" s="2">
        <v>80</v>
      </c>
    </row>
    <row r="618" spans="1:6" x14ac:dyDescent="0.3">
      <c r="A618" s="1">
        <v>43530</v>
      </c>
      <c r="B618" t="s">
        <v>4607</v>
      </c>
      <c r="C618" t="s">
        <v>3995</v>
      </c>
      <c r="D618" t="s">
        <v>4002</v>
      </c>
      <c r="E618" t="s">
        <v>3974</v>
      </c>
      <c r="F618" s="2">
        <v>150</v>
      </c>
    </row>
    <row r="619" spans="1:6" x14ac:dyDescent="0.3">
      <c r="A619" s="1">
        <v>43531</v>
      </c>
      <c r="B619" t="s">
        <v>4608</v>
      </c>
      <c r="C619" t="s">
        <v>3972</v>
      </c>
      <c r="D619" t="s">
        <v>3969</v>
      </c>
      <c r="E619" t="s">
        <v>3977</v>
      </c>
      <c r="F619" s="2">
        <v>160</v>
      </c>
    </row>
    <row r="620" spans="1:6" x14ac:dyDescent="0.3">
      <c r="A620" s="1">
        <v>43531</v>
      </c>
      <c r="B620" t="s">
        <v>4609</v>
      </c>
      <c r="C620" t="s">
        <v>4025</v>
      </c>
      <c r="D620" t="s">
        <v>3982</v>
      </c>
      <c r="E620" t="s">
        <v>3977</v>
      </c>
      <c r="F620" s="2">
        <v>80</v>
      </c>
    </row>
    <row r="621" spans="1:6" x14ac:dyDescent="0.3">
      <c r="A621" s="1">
        <v>43531</v>
      </c>
      <c r="B621" t="s">
        <v>4610</v>
      </c>
      <c r="C621" t="s">
        <v>4007</v>
      </c>
      <c r="D621" t="s">
        <v>3976</v>
      </c>
      <c r="E621" t="s">
        <v>3964</v>
      </c>
      <c r="F621" s="2">
        <v>30</v>
      </c>
    </row>
    <row r="622" spans="1:6" x14ac:dyDescent="0.3">
      <c r="A622" s="1">
        <v>43531</v>
      </c>
      <c r="B622" t="s">
        <v>4611</v>
      </c>
      <c r="C622" t="s">
        <v>3968</v>
      </c>
      <c r="D622" t="s">
        <v>4002</v>
      </c>
      <c r="E622" t="s">
        <v>3977</v>
      </c>
      <c r="F622" s="2">
        <v>150</v>
      </c>
    </row>
    <row r="623" spans="1:6" x14ac:dyDescent="0.3">
      <c r="A623" s="1">
        <v>43531</v>
      </c>
      <c r="B623" t="s">
        <v>4612</v>
      </c>
      <c r="C623" t="s">
        <v>3991</v>
      </c>
      <c r="D623" t="s">
        <v>3973</v>
      </c>
      <c r="E623" t="s">
        <v>3964</v>
      </c>
      <c r="F623" s="2">
        <v>100</v>
      </c>
    </row>
    <row r="624" spans="1:6" x14ac:dyDescent="0.3">
      <c r="A624" s="1">
        <v>43531</v>
      </c>
      <c r="B624" t="s">
        <v>4613</v>
      </c>
      <c r="C624" t="s">
        <v>4010</v>
      </c>
      <c r="D624" t="s">
        <v>3969</v>
      </c>
      <c r="E624" t="s">
        <v>3964</v>
      </c>
      <c r="F624" s="2">
        <v>160</v>
      </c>
    </row>
    <row r="625" spans="1:6" x14ac:dyDescent="0.3">
      <c r="A625" s="1">
        <v>43531</v>
      </c>
      <c r="B625" t="s">
        <v>4614</v>
      </c>
      <c r="C625" t="s">
        <v>3986</v>
      </c>
      <c r="D625" t="s">
        <v>3969</v>
      </c>
      <c r="E625" t="s">
        <v>3974</v>
      </c>
      <c r="F625" s="2">
        <v>160</v>
      </c>
    </row>
    <row r="626" spans="1:6" x14ac:dyDescent="0.3">
      <c r="A626" s="1">
        <v>43531</v>
      </c>
      <c r="B626" t="s">
        <v>4615</v>
      </c>
      <c r="C626" t="s">
        <v>3986</v>
      </c>
      <c r="D626" t="s">
        <v>3963</v>
      </c>
      <c r="E626" t="s">
        <v>3996</v>
      </c>
      <c r="F626" s="2">
        <v>90</v>
      </c>
    </row>
    <row r="627" spans="1:6" x14ac:dyDescent="0.3">
      <c r="A627" s="1">
        <v>43531</v>
      </c>
      <c r="B627" t="s">
        <v>4616</v>
      </c>
      <c r="C627" t="s">
        <v>4007</v>
      </c>
      <c r="D627" t="s">
        <v>3976</v>
      </c>
      <c r="E627" t="s">
        <v>3974</v>
      </c>
      <c r="F627" s="2">
        <v>30</v>
      </c>
    </row>
    <row r="628" spans="1:6" x14ac:dyDescent="0.3">
      <c r="A628" s="1">
        <v>43531</v>
      </c>
      <c r="B628" t="s">
        <v>4617</v>
      </c>
      <c r="C628" t="s">
        <v>4066</v>
      </c>
      <c r="D628" t="s">
        <v>3976</v>
      </c>
      <c r="E628" t="s">
        <v>3964</v>
      </c>
      <c r="F628" s="2">
        <v>30</v>
      </c>
    </row>
    <row r="629" spans="1:6" x14ac:dyDescent="0.3">
      <c r="A629" s="1">
        <v>43531</v>
      </c>
      <c r="B629" t="s">
        <v>4618</v>
      </c>
      <c r="C629" t="s">
        <v>3979</v>
      </c>
      <c r="D629" t="s">
        <v>3963</v>
      </c>
      <c r="E629" t="s">
        <v>3977</v>
      </c>
      <c r="F629" s="2">
        <v>90</v>
      </c>
    </row>
    <row r="630" spans="1:6" x14ac:dyDescent="0.3">
      <c r="A630" s="1">
        <v>43531</v>
      </c>
      <c r="B630" t="s">
        <v>4619</v>
      </c>
      <c r="C630" t="s">
        <v>4000</v>
      </c>
      <c r="D630" t="s">
        <v>3973</v>
      </c>
      <c r="E630" t="s">
        <v>3970</v>
      </c>
      <c r="F630" s="2">
        <v>100</v>
      </c>
    </row>
    <row r="631" spans="1:6" x14ac:dyDescent="0.3">
      <c r="A631" s="1">
        <v>43532</v>
      </c>
      <c r="B631" t="s">
        <v>4620</v>
      </c>
      <c r="C631" t="s">
        <v>4007</v>
      </c>
      <c r="D631" t="s">
        <v>3969</v>
      </c>
      <c r="E631" t="s">
        <v>3974</v>
      </c>
      <c r="F631" s="2">
        <v>160</v>
      </c>
    </row>
    <row r="632" spans="1:6" x14ac:dyDescent="0.3">
      <c r="A632" s="1">
        <v>43532</v>
      </c>
      <c r="B632" t="s">
        <v>4621</v>
      </c>
      <c r="C632" t="s">
        <v>4032</v>
      </c>
      <c r="D632" t="s">
        <v>3982</v>
      </c>
      <c r="E632" t="s">
        <v>3964</v>
      </c>
      <c r="F632" s="2">
        <v>80</v>
      </c>
    </row>
    <row r="633" spans="1:6" x14ac:dyDescent="0.3">
      <c r="A633" s="1">
        <v>43532</v>
      </c>
      <c r="B633" t="s">
        <v>4622</v>
      </c>
      <c r="C633" t="s">
        <v>3972</v>
      </c>
      <c r="D633" t="s">
        <v>3982</v>
      </c>
      <c r="E633" t="s">
        <v>3964</v>
      </c>
      <c r="F633" s="2">
        <v>80</v>
      </c>
    </row>
    <row r="634" spans="1:6" x14ac:dyDescent="0.3">
      <c r="A634" s="1">
        <v>43532</v>
      </c>
      <c r="B634" t="s">
        <v>4623</v>
      </c>
      <c r="C634" t="s">
        <v>3962</v>
      </c>
      <c r="D634" t="s">
        <v>3973</v>
      </c>
      <c r="E634" t="s">
        <v>3977</v>
      </c>
      <c r="F634" s="2">
        <v>100</v>
      </c>
    </row>
    <row r="635" spans="1:6" x14ac:dyDescent="0.3">
      <c r="A635" s="1">
        <v>43532</v>
      </c>
      <c r="B635" t="s">
        <v>4624</v>
      </c>
      <c r="C635" t="s">
        <v>3962</v>
      </c>
      <c r="D635" t="s">
        <v>3969</v>
      </c>
      <c r="E635" t="s">
        <v>3974</v>
      </c>
      <c r="F635" s="2">
        <v>160</v>
      </c>
    </row>
    <row r="636" spans="1:6" x14ac:dyDescent="0.3">
      <c r="A636" s="1">
        <v>43532</v>
      </c>
      <c r="B636" t="s">
        <v>4625</v>
      </c>
      <c r="C636" t="s">
        <v>4007</v>
      </c>
      <c r="D636" t="s">
        <v>3984</v>
      </c>
      <c r="E636" t="s">
        <v>3964</v>
      </c>
      <c r="F636" s="2">
        <v>180</v>
      </c>
    </row>
    <row r="637" spans="1:6" x14ac:dyDescent="0.3">
      <c r="A637" s="1">
        <v>43532</v>
      </c>
      <c r="B637" t="s">
        <v>4626</v>
      </c>
      <c r="C637" t="s">
        <v>3986</v>
      </c>
      <c r="D637" t="s">
        <v>3984</v>
      </c>
      <c r="E637" t="s">
        <v>3996</v>
      </c>
      <c r="F637" s="2">
        <v>180</v>
      </c>
    </row>
    <row r="638" spans="1:6" x14ac:dyDescent="0.3">
      <c r="A638" s="1">
        <v>43532</v>
      </c>
      <c r="B638" t="s">
        <v>4627</v>
      </c>
      <c r="C638" t="s">
        <v>4007</v>
      </c>
      <c r="D638" t="s">
        <v>3969</v>
      </c>
      <c r="E638" t="s">
        <v>3970</v>
      </c>
      <c r="F638" s="2">
        <v>160</v>
      </c>
    </row>
    <row r="639" spans="1:6" x14ac:dyDescent="0.3">
      <c r="A639" s="1">
        <v>43532</v>
      </c>
      <c r="B639" t="s">
        <v>4628</v>
      </c>
      <c r="C639" t="s">
        <v>4032</v>
      </c>
      <c r="D639" t="s">
        <v>3963</v>
      </c>
      <c r="E639" t="s">
        <v>3964</v>
      </c>
      <c r="F639" s="2">
        <v>90</v>
      </c>
    </row>
    <row r="640" spans="1:6" x14ac:dyDescent="0.3">
      <c r="A640" s="1">
        <v>43532</v>
      </c>
      <c r="B640" t="s">
        <v>4629</v>
      </c>
      <c r="C640" t="s">
        <v>3986</v>
      </c>
      <c r="D640" t="s">
        <v>4002</v>
      </c>
      <c r="E640" t="s">
        <v>3977</v>
      </c>
      <c r="F640" s="2">
        <v>150</v>
      </c>
    </row>
    <row r="641" spans="1:6" x14ac:dyDescent="0.3">
      <c r="A641" s="1">
        <v>43533</v>
      </c>
      <c r="B641" t="s">
        <v>4630</v>
      </c>
      <c r="C641" t="s">
        <v>4032</v>
      </c>
      <c r="D641" t="s">
        <v>3969</v>
      </c>
      <c r="E641" t="s">
        <v>3974</v>
      </c>
      <c r="F641" s="2">
        <v>160</v>
      </c>
    </row>
    <row r="642" spans="1:6" x14ac:dyDescent="0.3">
      <c r="A642" s="1">
        <v>43533</v>
      </c>
      <c r="B642" t="s">
        <v>4631</v>
      </c>
      <c r="C642" t="s">
        <v>3991</v>
      </c>
      <c r="D642" t="s">
        <v>3982</v>
      </c>
      <c r="E642" t="s">
        <v>3996</v>
      </c>
      <c r="F642" s="2">
        <v>80</v>
      </c>
    </row>
    <row r="643" spans="1:6" x14ac:dyDescent="0.3">
      <c r="A643" s="1">
        <v>43533</v>
      </c>
      <c r="B643" t="s">
        <v>4632</v>
      </c>
      <c r="C643" t="s">
        <v>4000</v>
      </c>
      <c r="D643" t="s">
        <v>3963</v>
      </c>
      <c r="E643" t="s">
        <v>3974</v>
      </c>
      <c r="F643" s="2">
        <v>90</v>
      </c>
    </row>
    <row r="644" spans="1:6" x14ac:dyDescent="0.3">
      <c r="A644" s="1">
        <v>43533</v>
      </c>
      <c r="B644" t="s">
        <v>4633</v>
      </c>
      <c r="C644" t="s">
        <v>3981</v>
      </c>
      <c r="D644" t="s">
        <v>4002</v>
      </c>
      <c r="E644" t="s">
        <v>3970</v>
      </c>
      <c r="F644" s="2">
        <v>150</v>
      </c>
    </row>
    <row r="645" spans="1:6" x14ac:dyDescent="0.3">
      <c r="A645" s="1">
        <v>43533</v>
      </c>
      <c r="B645" t="s">
        <v>4634</v>
      </c>
      <c r="C645" t="s">
        <v>4030</v>
      </c>
      <c r="D645" t="s">
        <v>3976</v>
      </c>
      <c r="E645" t="s">
        <v>3974</v>
      </c>
      <c r="F645" s="2">
        <v>30</v>
      </c>
    </row>
    <row r="646" spans="1:6" x14ac:dyDescent="0.3">
      <c r="A646" s="1">
        <v>43533</v>
      </c>
      <c r="B646" t="s">
        <v>4635</v>
      </c>
      <c r="C646" t="s">
        <v>3986</v>
      </c>
      <c r="D646" t="s">
        <v>3982</v>
      </c>
      <c r="E646" t="s">
        <v>3970</v>
      </c>
      <c r="F646" s="2">
        <v>80</v>
      </c>
    </row>
    <row r="647" spans="1:6" x14ac:dyDescent="0.3">
      <c r="A647" s="1">
        <v>43533</v>
      </c>
      <c r="B647" t="s">
        <v>4636</v>
      </c>
      <c r="C647" t="s">
        <v>3968</v>
      </c>
      <c r="D647" t="s">
        <v>3989</v>
      </c>
      <c r="E647" t="s">
        <v>3977</v>
      </c>
      <c r="F647" s="2">
        <v>50</v>
      </c>
    </row>
    <row r="648" spans="1:6" x14ac:dyDescent="0.3">
      <c r="A648" s="1">
        <v>43533</v>
      </c>
      <c r="B648" t="s">
        <v>4637</v>
      </c>
      <c r="C648" t="s">
        <v>3966</v>
      </c>
      <c r="D648" t="s">
        <v>3973</v>
      </c>
      <c r="E648" t="s">
        <v>3970</v>
      </c>
      <c r="F648" s="2">
        <v>100</v>
      </c>
    </row>
    <row r="649" spans="1:6" x14ac:dyDescent="0.3">
      <c r="A649" s="1">
        <v>43534</v>
      </c>
      <c r="B649" t="s">
        <v>4638</v>
      </c>
      <c r="C649" t="s">
        <v>4030</v>
      </c>
      <c r="D649" t="s">
        <v>3982</v>
      </c>
      <c r="E649" t="s">
        <v>3996</v>
      </c>
      <c r="F649" s="2">
        <v>80</v>
      </c>
    </row>
    <row r="650" spans="1:6" x14ac:dyDescent="0.3">
      <c r="A650" s="1">
        <v>43534</v>
      </c>
      <c r="B650" t="s">
        <v>4639</v>
      </c>
      <c r="C650" t="s">
        <v>4025</v>
      </c>
      <c r="D650" t="s">
        <v>3969</v>
      </c>
      <c r="E650" t="s">
        <v>3974</v>
      </c>
      <c r="F650" s="2">
        <v>160</v>
      </c>
    </row>
    <row r="651" spans="1:6" x14ac:dyDescent="0.3">
      <c r="A651" s="1">
        <v>43534</v>
      </c>
      <c r="B651" t="s">
        <v>4640</v>
      </c>
      <c r="C651" t="s">
        <v>3966</v>
      </c>
      <c r="D651" t="s">
        <v>3984</v>
      </c>
      <c r="E651" t="s">
        <v>3964</v>
      </c>
      <c r="F651" s="2">
        <v>180</v>
      </c>
    </row>
    <row r="652" spans="1:6" x14ac:dyDescent="0.3">
      <c r="A652" s="1">
        <v>43534</v>
      </c>
      <c r="B652" t="s">
        <v>4641</v>
      </c>
      <c r="C652" t="s">
        <v>4066</v>
      </c>
      <c r="D652" t="s">
        <v>3969</v>
      </c>
      <c r="E652" t="s">
        <v>3977</v>
      </c>
      <c r="F652" s="2">
        <v>160</v>
      </c>
    </row>
    <row r="653" spans="1:6" x14ac:dyDescent="0.3">
      <c r="A653" s="1">
        <v>43534</v>
      </c>
      <c r="B653" t="s">
        <v>4642</v>
      </c>
      <c r="C653" t="s">
        <v>3995</v>
      </c>
      <c r="D653" t="s">
        <v>3969</v>
      </c>
      <c r="E653" t="s">
        <v>3977</v>
      </c>
      <c r="F653" s="2">
        <v>160</v>
      </c>
    </row>
    <row r="654" spans="1:6" x14ac:dyDescent="0.3">
      <c r="A654" s="1">
        <v>43534</v>
      </c>
      <c r="B654" t="s">
        <v>4643</v>
      </c>
      <c r="C654" t="s">
        <v>3962</v>
      </c>
      <c r="D654" t="s">
        <v>3976</v>
      </c>
      <c r="E654" t="s">
        <v>3974</v>
      </c>
      <c r="F654" s="2">
        <v>30</v>
      </c>
    </row>
    <row r="655" spans="1:6" x14ac:dyDescent="0.3">
      <c r="A655" s="1">
        <v>43534</v>
      </c>
      <c r="B655" t="s">
        <v>4644</v>
      </c>
      <c r="C655" t="s">
        <v>3995</v>
      </c>
      <c r="D655" t="s">
        <v>4002</v>
      </c>
      <c r="E655" t="s">
        <v>3977</v>
      </c>
      <c r="F655" s="2">
        <v>150</v>
      </c>
    </row>
    <row r="656" spans="1:6" x14ac:dyDescent="0.3">
      <c r="A656" s="1">
        <v>43534</v>
      </c>
      <c r="B656" t="s">
        <v>4645</v>
      </c>
      <c r="C656" t="s">
        <v>4032</v>
      </c>
      <c r="D656" t="s">
        <v>4002</v>
      </c>
      <c r="E656" t="s">
        <v>3996</v>
      </c>
      <c r="F656" s="2">
        <v>150</v>
      </c>
    </row>
    <row r="657" spans="1:6" x14ac:dyDescent="0.3">
      <c r="A657" s="1">
        <v>43535</v>
      </c>
      <c r="B657" t="s">
        <v>4646</v>
      </c>
      <c r="C657" t="s">
        <v>3981</v>
      </c>
      <c r="D657" t="s">
        <v>3976</v>
      </c>
      <c r="E657" t="s">
        <v>3964</v>
      </c>
      <c r="F657" s="2">
        <v>30</v>
      </c>
    </row>
    <row r="658" spans="1:6" x14ac:dyDescent="0.3">
      <c r="A658" s="1">
        <v>43535</v>
      </c>
      <c r="B658" t="s">
        <v>4647</v>
      </c>
      <c r="C658" t="s">
        <v>3981</v>
      </c>
      <c r="D658" t="s">
        <v>4002</v>
      </c>
      <c r="E658" t="s">
        <v>3974</v>
      </c>
      <c r="F658" s="2">
        <v>150</v>
      </c>
    </row>
    <row r="659" spans="1:6" x14ac:dyDescent="0.3">
      <c r="A659" s="1">
        <v>43535</v>
      </c>
      <c r="B659" t="s">
        <v>4648</v>
      </c>
      <c r="C659" t="s">
        <v>3991</v>
      </c>
      <c r="D659" t="s">
        <v>3989</v>
      </c>
      <c r="E659" t="s">
        <v>3970</v>
      </c>
      <c r="F659" s="2">
        <v>50</v>
      </c>
    </row>
    <row r="660" spans="1:6" x14ac:dyDescent="0.3">
      <c r="A660" s="1">
        <v>43535</v>
      </c>
      <c r="B660" t="s">
        <v>4649</v>
      </c>
      <c r="C660" t="s">
        <v>3966</v>
      </c>
      <c r="D660" t="s">
        <v>3976</v>
      </c>
      <c r="E660" t="s">
        <v>3996</v>
      </c>
      <c r="F660" s="2">
        <v>30</v>
      </c>
    </row>
    <row r="661" spans="1:6" x14ac:dyDescent="0.3">
      <c r="A661" s="1">
        <v>43535</v>
      </c>
      <c r="B661" t="s">
        <v>4650</v>
      </c>
      <c r="C661" t="s">
        <v>3986</v>
      </c>
      <c r="D661" t="s">
        <v>3963</v>
      </c>
      <c r="E661" t="s">
        <v>3964</v>
      </c>
      <c r="F661" s="2">
        <v>90</v>
      </c>
    </row>
    <row r="662" spans="1:6" x14ac:dyDescent="0.3">
      <c r="A662" s="1">
        <v>43535</v>
      </c>
      <c r="B662" t="s">
        <v>4651</v>
      </c>
      <c r="C662" t="s">
        <v>3995</v>
      </c>
      <c r="D662" t="s">
        <v>3963</v>
      </c>
      <c r="E662" t="s">
        <v>3996</v>
      </c>
      <c r="F662" s="2">
        <v>90</v>
      </c>
    </row>
    <row r="663" spans="1:6" x14ac:dyDescent="0.3">
      <c r="A663" s="1">
        <v>43535</v>
      </c>
      <c r="B663" t="s">
        <v>4652</v>
      </c>
      <c r="C663" t="s">
        <v>3986</v>
      </c>
      <c r="D663" t="s">
        <v>3976</v>
      </c>
      <c r="E663" t="s">
        <v>3977</v>
      </c>
      <c r="F663" s="2">
        <v>30</v>
      </c>
    </row>
    <row r="664" spans="1:6" x14ac:dyDescent="0.3">
      <c r="A664" s="1">
        <v>43535</v>
      </c>
      <c r="B664" t="s">
        <v>4653</v>
      </c>
      <c r="C664" t="s">
        <v>3981</v>
      </c>
      <c r="D664" t="s">
        <v>3969</v>
      </c>
      <c r="E664" t="s">
        <v>3974</v>
      </c>
      <c r="F664" s="2">
        <v>160</v>
      </c>
    </row>
    <row r="665" spans="1:6" x14ac:dyDescent="0.3">
      <c r="A665" s="1">
        <v>43536</v>
      </c>
      <c r="B665" t="s">
        <v>4654</v>
      </c>
      <c r="C665" t="s">
        <v>4032</v>
      </c>
      <c r="D665" t="s">
        <v>4002</v>
      </c>
      <c r="E665" t="s">
        <v>3977</v>
      </c>
      <c r="F665" s="2">
        <v>150</v>
      </c>
    </row>
    <row r="666" spans="1:6" x14ac:dyDescent="0.3">
      <c r="A666" s="1">
        <v>43536</v>
      </c>
      <c r="B666" t="s">
        <v>4655</v>
      </c>
      <c r="C666" t="s">
        <v>4066</v>
      </c>
      <c r="D666" t="s">
        <v>3984</v>
      </c>
      <c r="E666" t="s">
        <v>3974</v>
      </c>
      <c r="F666" s="2">
        <v>180</v>
      </c>
    </row>
    <row r="667" spans="1:6" x14ac:dyDescent="0.3">
      <c r="A667" s="1">
        <v>43536</v>
      </c>
      <c r="B667" t="s">
        <v>4656</v>
      </c>
      <c r="C667" t="s">
        <v>3981</v>
      </c>
      <c r="D667" t="s">
        <v>3989</v>
      </c>
      <c r="E667" t="s">
        <v>3974</v>
      </c>
      <c r="F667" s="2">
        <v>50</v>
      </c>
    </row>
    <row r="668" spans="1:6" x14ac:dyDescent="0.3">
      <c r="A668" s="1">
        <v>43536</v>
      </c>
      <c r="B668" t="s">
        <v>4657</v>
      </c>
      <c r="C668" t="s">
        <v>3991</v>
      </c>
      <c r="D668" t="s">
        <v>3984</v>
      </c>
      <c r="E668" t="s">
        <v>3964</v>
      </c>
      <c r="F668" s="2">
        <v>180</v>
      </c>
    </row>
    <row r="669" spans="1:6" x14ac:dyDescent="0.3">
      <c r="A669" s="1">
        <v>43536</v>
      </c>
      <c r="B669" t="s">
        <v>4658</v>
      </c>
      <c r="C669" t="s">
        <v>3986</v>
      </c>
      <c r="D669" t="s">
        <v>3973</v>
      </c>
      <c r="E669" t="s">
        <v>3977</v>
      </c>
      <c r="F669" s="2">
        <v>100</v>
      </c>
    </row>
    <row r="670" spans="1:6" x14ac:dyDescent="0.3">
      <c r="A670" s="1">
        <v>43536</v>
      </c>
      <c r="B670" t="s">
        <v>4659</v>
      </c>
      <c r="C670" t="s">
        <v>3986</v>
      </c>
      <c r="D670" t="s">
        <v>4002</v>
      </c>
      <c r="E670" t="s">
        <v>3996</v>
      </c>
      <c r="F670" s="2">
        <v>150</v>
      </c>
    </row>
    <row r="671" spans="1:6" x14ac:dyDescent="0.3">
      <c r="A671" s="1">
        <v>43536</v>
      </c>
      <c r="B671" t="s">
        <v>4660</v>
      </c>
      <c r="C671" t="s">
        <v>3968</v>
      </c>
      <c r="D671" t="s">
        <v>3989</v>
      </c>
      <c r="E671" t="s">
        <v>3970</v>
      </c>
      <c r="F671" s="2">
        <v>50</v>
      </c>
    </row>
    <row r="672" spans="1:6" x14ac:dyDescent="0.3">
      <c r="A672" s="1">
        <v>43536</v>
      </c>
      <c r="B672" t="s">
        <v>4661</v>
      </c>
      <c r="C672" t="s">
        <v>3991</v>
      </c>
      <c r="D672" t="s">
        <v>3989</v>
      </c>
      <c r="E672" t="s">
        <v>3974</v>
      </c>
      <c r="F672" s="2">
        <v>50</v>
      </c>
    </row>
    <row r="673" spans="1:6" x14ac:dyDescent="0.3">
      <c r="A673" s="1">
        <v>43536</v>
      </c>
      <c r="B673" t="s">
        <v>4662</v>
      </c>
      <c r="C673" t="s">
        <v>3986</v>
      </c>
      <c r="D673" t="s">
        <v>3976</v>
      </c>
      <c r="E673" t="s">
        <v>3977</v>
      </c>
      <c r="F673" s="2">
        <v>30</v>
      </c>
    </row>
    <row r="674" spans="1:6" x14ac:dyDescent="0.3">
      <c r="A674" s="1">
        <v>43536</v>
      </c>
      <c r="B674" t="s">
        <v>4663</v>
      </c>
      <c r="C674" t="s">
        <v>4007</v>
      </c>
      <c r="D674" t="s">
        <v>3976</v>
      </c>
      <c r="E674" t="s">
        <v>3970</v>
      </c>
      <c r="F674" s="2">
        <v>30</v>
      </c>
    </row>
    <row r="675" spans="1:6" x14ac:dyDescent="0.3">
      <c r="A675" s="1">
        <v>43536</v>
      </c>
      <c r="B675" t="s">
        <v>4664</v>
      </c>
      <c r="C675" t="s">
        <v>4030</v>
      </c>
      <c r="D675" t="s">
        <v>4002</v>
      </c>
      <c r="E675" t="s">
        <v>3974</v>
      </c>
      <c r="F675" s="2">
        <v>150</v>
      </c>
    </row>
    <row r="676" spans="1:6" x14ac:dyDescent="0.3">
      <c r="A676" s="1">
        <v>43536</v>
      </c>
      <c r="B676" t="s">
        <v>4665</v>
      </c>
      <c r="C676" t="s">
        <v>4007</v>
      </c>
      <c r="D676" t="s">
        <v>3989</v>
      </c>
      <c r="E676" t="s">
        <v>3964</v>
      </c>
      <c r="F676" s="2">
        <v>50</v>
      </c>
    </row>
    <row r="677" spans="1:6" x14ac:dyDescent="0.3">
      <c r="A677" s="1">
        <v>43537</v>
      </c>
      <c r="B677" t="s">
        <v>4666</v>
      </c>
      <c r="C677" t="s">
        <v>4066</v>
      </c>
      <c r="D677" t="s">
        <v>3989</v>
      </c>
      <c r="E677" t="s">
        <v>3996</v>
      </c>
      <c r="F677" s="2">
        <v>50</v>
      </c>
    </row>
    <row r="678" spans="1:6" x14ac:dyDescent="0.3">
      <c r="A678" s="1">
        <v>43537</v>
      </c>
      <c r="B678" t="s">
        <v>4667</v>
      </c>
      <c r="C678" t="s">
        <v>3968</v>
      </c>
      <c r="D678" t="s">
        <v>3973</v>
      </c>
      <c r="E678" t="s">
        <v>3996</v>
      </c>
      <c r="F678" s="2">
        <v>100</v>
      </c>
    </row>
    <row r="679" spans="1:6" x14ac:dyDescent="0.3">
      <c r="A679" s="1">
        <v>43537</v>
      </c>
      <c r="B679" t="s">
        <v>4668</v>
      </c>
      <c r="C679" t="s">
        <v>3986</v>
      </c>
      <c r="D679" t="s">
        <v>3969</v>
      </c>
      <c r="E679" t="s">
        <v>3964</v>
      </c>
      <c r="F679" s="2">
        <v>160</v>
      </c>
    </row>
    <row r="680" spans="1:6" x14ac:dyDescent="0.3">
      <c r="A680" s="1">
        <v>43537</v>
      </c>
      <c r="B680" t="s">
        <v>4669</v>
      </c>
      <c r="C680" t="s">
        <v>4025</v>
      </c>
      <c r="D680" t="s">
        <v>3973</v>
      </c>
      <c r="E680" t="s">
        <v>3974</v>
      </c>
      <c r="F680" s="2">
        <v>100</v>
      </c>
    </row>
    <row r="681" spans="1:6" x14ac:dyDescent="0.3">
      <c r="A681" s="1">
        <v>43537</v>
      </c>
      <c r="B681" t="s">
        <v>4670</v>
      </c>
      <c r="C681" t="s">
        <v>3962</v>
      </c>
      <c r="D681" t="s">
        <v>3976</v>
      </c>
      <c r="E681" t="s">
        <v>3970</v>
      </c>
      <c r="F681" s="2">
        <v>30</v>
      </c>
    </row>
    <row r="682" spans="1:6" x14ac:dyDescent="0.3">
      <c r="A682" s="1">
        <v>43537</v>
      </c>
      <c r="B682" t="s">
        <v>4671</v>
      </c>
      <c r="C682" t="s">
        <v>3995</v>
      </c>
      <c r="D682" t="s">
        <v>3984</v>
      </c>
      <c r="E682" t="s">
        <v>3974</v>
      </c>
      <c r="F682" s="2">
        <v>180</v>
      </c>
    </row>
    <row r="683" spans="1:6" x14ac:dyDescent="0.3">
      <c r="A683" s="1">
        <v>43537</v>
      </c>
      <c r="B683" t="s">
        <v>4672</v>
      </c>
      <c r="C683" t="s">
        <v>3995</v>
      </c>
      <c r="D683" t="s">
        <v>3989</v>
      </c>
      <c r="E683" t="s">
        <v>3996</v>
      </c>
      <c r="F683" s="2">
        <v>50</v>
      </c>
    </row>
    <row r="684" spans="1:6" x14ac:dyDescent="0.3">
      <c r="A684" s="1">
        <v>43537</v>
      </c>
      <c r="B684" t="s">
        <v>4673</v>
      </c>
      <c r="C684" t="s">
        <v>3981</v>
      </c>
      <c r="D684" t="s">
        <v>4002</v>
      </c>
      <c r="E684" t="s">
        <v>3970</v>
      </c>
      <c r="F684" s="2">
        <v>150</v>
      </c>
    </row>
    <row r="685" spans="1:6" x14ac:dyDescent="0.3">
      <c r="A685" s="1">
        <v>43537</v>
      </c>
      <c r="B685" t="s">
        <v>4674</v>
      </c>
      <c r="C685" t="s">
        <v>4066</v>
      </c>
      <c r="D685" t="s">
        <v>4002</v>
      </c>
      <c r="E685" t="s">
        <v>3996</v>
      </c>
      <c r="F685" s="2">
        <v>150</v>
      </c>
    </row>
    <row r="686" spans="1:6" x14ac:dyDescent="0.3">
      <c r="A686" s="1">
        <v>43537</v>
      </c>
      <c r="B686" t="s">
        <v>4675</v>
      </c>
      <c r="C686" t="s">
        <v>4030</v>
      </c>
      <c r="D686" t="s">
        <v>3973</v>
      </c>
      <c r="E686" t="s">
        <v>3974</v>
      </c>
      <c r="F686" s="2">
        <v>100</v>
      </c>
    </row>
    <row r="687" spans="1:6" x14ac:dyDescent="0.3">
      <c r="A687" s="1">
        <v>43537</v>
      </c>
      <c r="B687" t="s">
        <v>4676</v>
      </c>
      <c r="C687" t="s">
        <v>4010</v>
      </c>
      <c r="D687" t="s">
        <v>3973</v>
      </c>
      <c r="E687" t="s">
        <v>3996</v>
      </c>
      <c r="F687" s="2">
        <v>100</v>
      </c>
    </row>
    <row r="688" spans="1:6" x14ac:dyDescent="0.3">
      <c r="A688" s="1">
        <v>43537</v>
      </c>
      <c r="B688" t="s">
        <v>4677</v>
      </c>
      <c r="C688" t="s">
        <v>3991</v>
      </c>
      <c r="D688" t="s">
        <v>3976</v>
      </c>
      <c r="E688" t="s">
        <v>3970</v>
      </c>
      <c r="F688" s="2">
        <v>30</v>
      </c>
    </row>
    <row r="689" spans="1:6" x14ac:dyDescent="0.3">
      <c r="A689" s="1">
        <v>43538</v>
      </c>
      <c r="B689" t="s">
        <v>4678</v>
      </c>
      <c r="C689" t="s">
        <v>4025</v>
      </c>
      <c r="D689" t="s">
        <v>3984</v>
      </c>
      <c r="E689" t="s">
        <v>3964</v>
      </c>
      <c r="F689" s="2">
        <v>180</v>
      </c>
    </row>
    <row r="690" spans="1:6" x14ac:dyDescent="0.3">
      <c r="A690" s="1">
        <v>43538</v>
      </c>
      <c r="B690" t="s">
        <v>4679</v>
      </c>
      <c r="C690" t="s">
        <v>3981</v>
      </c>
      <c r="D690" t="s">
        <v>4002</v>
      </c>
      <c r="E690" t="s">
        <v>3977</v>
      </c>
      <c r="F690" s="2">
        <v>150</v>
      </c>
    </row>
    <row r="691" spans="1:6" x14ac:dyDescent="0.3">
      <c r="A691" s="1">
        <v>43538</v>
      </c>
      <c r="B691" t="s">
        <v>4680</v>
      </c>
      <c r="C691" t="s">
        <v>3986</v>
      </c>
      <c r="D691" t="s">
        <v>3963</v>
      </c>
      <c r="E691" t="s">
        <v>3974</v>
      </c>
      <c r="F691" s="2">
        <v>90</v>
      </c>
    </row>
    <row r="692" spans="1:6" x14ac:dyDescent="0.3">
      <c r="A692" s="1">
        <v>43538</v>
      </c>
      <c r="B692" t="s">
        <v>4681</v>
      </c>
      <c r="C692" t="s">
        <v>4007</v>
      </c>
      <c r="D692" t="s">
        <v>3969</v>
      </c>
      <c r="E692" t="s">
        <v>3996</v>
      </c>
      <c r="F692" s="2">
        <v>160</v>
      </c>
    </row>
    <row r="693" spans="1:6" x14ac:dyDescent="0.3">
      <c r="A693" s="1">
        <v>43538</v>
      </c>
      <c r="B693" t="s">
        <v>4682</v>
      </c>
      <c r="C693" t="s">
        <v>3988</v>
      </c>
      <c r="D693" t="s">
        <v>3963</v>
      </c>
      <c r="E693" t="s">
        <v>3970</v>
      </c>
      <c r="F693" s="2">
        <v>90</v>
      </c>
    </row>
    <row r="694" spans="1:6" x14ac:dyDescent="0.3">
      <c r="A694" s="1">
        <v>43539</v>
      </c>
      <c r="B694" t="s">
        <v>4683</v>
      </c>
      <c r="C694" t="s">
        <v>3991</v>
      </c>
      <c r="D694" t="s">
        <v>3976</v>
      </c>
      <c r="E694" t="s">
        <v>3974</v>
      </c>
      <c r="F694" s="2">
        <v>30</v>
      </c>
    </row>
    <row r="695" spans="1:6" x14ac:dyDescent="0.3">
      <c r="A695" s="1">
        <v>43539</v>
      </c>
      <c r="B695" t="s">
        <v>4684</v>
      </c>
      <c r="C695" t="s">
        <v>4025</v>
      </c>
      <c r="D695" t="s">
        <v>4002</v>
      </c>
      <c r="E695" t="s">
        <v>3977</v>
      </c>
      <c r="F695" s="2">
        <v>150</v>
      </c>
    </row>
    <row r="696" spans="1:6" x14ac:dyDescent="0.3">
      <c r="A696" s="1">
        <v>43539</v>
      </c>
      <c r="B696" t="s">
        <v>4685</v>
      </c>
      <c r="C696" t="s">
        <v>3972</v>
      </c>
      <c r="D696" t="s">
        <v>4002</v>
      </c>
      <c r="E696" t="s">
        <v>3964</v>
      </c>
      <c r="F696" s="2">
        <v>150</v>
      </c>
    </row>
    <row r="697" spans="1:6" x14ac:dyDescent="0.3">
      <c r="A697" s="1">
        <v>43539</v>
      </c>
      <c r="B697" t="s">
        <v>4686</v>
      </c>
      <c r="C697" t="s">
        <v>4007</v>
      </c>
      <c r="D697" t="s">
        <v>3969</v>
      </c>
      <c r="E697" t="s">
        <v>3996</v>
      </c>
      <c r="F697" s="2">
        <v>160</v>
      </c>
    </row>
    <row r="698" spans="1:6" x14ac:dyDescent="0.3">
      <c r="A698" s="1">
        <v>43539</v>
      </c>
      <c r="B698" t="s">
        <v>4687</v>
      </c>
      <c r="C698" t="s">
        <v>4030</v>
      </c>
      <c r="D698" t="s">
        <v>3969</v>
      </c>
      <c r="E698" t="s">
        <v>3970</v>
      </c>
      <c r="F698" s="2">
        <v>160</v>
      </c>
    </row>
    <row r="699" spans="1:6" x14ac:dyDescent="0.3">
      <c r="A699" s="1">
        <v>43539</v>
      </c>
      <c r="B699" t="s">
        <v>4688</v>
      </c>
      <c r="C699" t="s">
        <v>4000</v>
      </c>
      <c r="D699" t="s">
        <v>3984</v>
      </c>
      <c r="E699" t="s">
        <v>3996</v>
      </c>
      <c r="F699" s="2">
        <v>180</v>
      </c>
    </row>
    <row r="700" spans="1:6" x14ac:dyDescent="0.3">
      <c r="A700" s="1">
        <v>43539</v>
      </c>
      <c r="B700" t="s">
        <v>4689</v>
      </c>
      <c r="C700" t="s">
        <v>3991</v>
      </c>
      <c r="D700" t="s">
        <v>3989</v>
      </c>
      <c r="E700" t="s">
        <v>3970</v>
      </c>
      <c r="F700" s="2">
        <v>50</v>
      </c>
    </row>
    <row r="701" spans="1:6" x14ac:dyDescent="0.3">
      <c r="A701" s="1">
        <v>43539</v>
      </c>
      <c r="B701" t="s">
        <v>4690</v>
      </c>
      <c r="C701" t="s">
        <v>3968</v>
      </c>
      <c r="D701" t="s">
        <v>3963</v>
      </c>
      <c r="E701" t="s">
        <v>3964</v>
      </c>
      <c r="F701" s="2">
        <v>90</v>
      </c>
    </row>
    <row r="702" spans="1:6" x14ac:dyDescent="0.3">
      <c r="A702" s="1">
        <v>43539</v>
      </c>
      <c r="B702" t="s">
        <v>4691</v>
      </c>
      <c r="C702" t="s">
        <v>4000</v>
      </c>
      <c r="D702" t="s">
        <v>3989</v>
      </c>
      <c r="E702" t="s">
        <v>3974</v>
      </c>
      <c r="F702" s="2">
        <v>50</v>
      </c>
    </row>
    <row r="703" spans="1:6" x14ac:dyDescent="0.3">
      <c r="A703" s="1">
        <v>43539</v>
      </c>
      <c r="B703" t="s">
        <v>4692</v>
      </c>
      <c r="C703" t="s">
        <v>4010</v>
      </c>
      <c r="D703" t="s">
        <v>3984</v>
      </c>
      <c r="E703" t="s">
        <v>3977</v>
      </c>
      <c r="F703" s="2">
        <v>180</v>
      </c>
    </row>
    <row r="704" spans="1:6" x14ac:dyDescent="0.3">
      <c r="A704" s="1">
        <v>43539</v>
      </c>
      <c r="B704" t="s">
        <v>4693</v>
      </c>
      <c r="C704" t="s">
        <v>3988</v>
      </c>
      <c r="D704" t="s">
        <v>3969</v>
      </c>
      <c r="E704" t="s">
        <v>3977</v>
      </c>
      <c r="F704" s="2">
        <v>160</v>
      </c>
    </row>
    <row r="705" spans="1:6" x14ac:dyDescent="0.3">
      <c r="A705" s="1">
        <v>43539</v>
      </c>
      <c r="B705" t="s">
        <v>4694</v>
      </c>
      <c r="C705" t="s">
        <v>3986</v>
      </c>
      <c r="D705" t="s">
        <v>4002</v>
      </c>
      <c r="E705" t="s">
        <v>3996</v>
      </c>
      <c r="F705" s="2">
        <v>150</v>
      </c>
    </row>
    <row r="706" spans="1:6" x14ac:dyDescent="0.3">
      <c r="A706" s="1">
        <v>43539</v>
      </c>
      <c r="B706" t="s">
        <v>4695</v>
      </c>
      <c r="C706" t="s">
        <v>3968</v>
      </c>
      <c r="D706" t="s">
        <v>3963</v>
      </c>
      <c r="E706" t="s">
        <v>3970</v>
      </c>
      <c r="F706" s="2">
        <v>90</v>
      </c>
    </row>
    <row r="707" spans="1:6" x14ac:dyDescent="0.3">
      <c r="A707" s="1">
        <v>43540</v>
      </c>
      <c r="B707" t="s">
        <v>4696</v>
      </c>
      <c r="C707" t="s">
        <v>3981</v>
      </c>
      <c r="D707" t="s">
        <v>3973</v>
      </c>
      <c r="E707" t="s">
        <v>3974</v>
      </c>
      <c r="F707" s="2">
        <v>100</v>
      </c>
    </row>
    <row r="708" spans="1:6" x14ac:dyDescent="0.3">
      <c r="A708" s="1">
        <v>43540</v>
      </c>
      <c r="B708" t="s">
        <v>4697</v>
      </c>
      <c r="C708" t="s">
        <v>4030</v>
      </c>
      <c r="D708" t="s">
        <v>3973</v>
      </c>
      <c r="E708" t="s">
        <v>3964</v>
      </c>
      <c r="F708" s="2">
        <v>100</v>
      </c>
    </row>
    <row r="709" spans="1:6" x14ac:dyDescent="0.3">
      <c r="A709" s="1">
        <v>43540</v>
      </c>
      <c r="B709" t="s">
        <v>4698</v>
      </c>
      <c r="C709" t="s">
        <v>3968</v>
      </c>
      <c r="D709" t="s">
        <v>3973</v>
      </c>
      <c r="E709" t="s">
        <v>3996</v>
      </c>
      <c r="F709" s="2">
        <v>100</v>
      </c>
    </row>
    <row r="710" spans="1:6" x14ac:dyDescent="0.3">
      <c r="A710" s="1">
        <v>43540</v>
      </c>
      <c r="B710" t="s">
        <v>4699</v>
      </c>
      <c r="C710" t="s">
        <v>4066</v>
      </c>
      <c r="D710" t="s">
        <v>3973</v>
      </c>
      <c r="E710" t="s">
        <v>3970</v>
      </c>
      <c r="F710" s="2">
        <v>100</v>
      </c>
    </row>
    <row r="711" spans="1:6" x14ac:dyDescent="0.3">
      <c r="A711" s="1">
        <v>43540</v>
      </c>
      <c r="B711" t="s">
        <v>4700</v>
      </c>
      <c r="C711" t="s">
        <v>3972</v>
      </c>
      <c r="D711" t="s">
        <v>3982</v>
      </c>
      <c r="E711" t="s">
        <v>3977</v>
      </c>
      <c r="F711" s="2">
        <v>80</v>
      </c>
    </row>
    <row r="712" spans="1:6" x14ac:dyDescent="0.3">
      <c r="A712" s="1">
        <v>43540</v>
      </c>
      <c r="B712" t="s">
        <v>4701</v>
      </c>
      <c r="C712" t="s">
        <v>3968</v>
      </c>
      <c r="D712" t="s">
        <v>3973</v>
      </c>
      <c r="E712" t="s">
        <v>3974</v>
      </c>
      <c r="F712" s="2">
        <v>100</v>
      </c>
    </row>
    <row r="713" spans="1:6" x14ac:dyDescent="0.3">
      <c r="A713" s="1">
        <v>43540</v>
      </c>
      <c r="B713" t="s">
        <v>4702</v>
      </c>
      <c r="C713" t="s">
        <v>3968</v>
      </c>
      <c r="D713" t="s">
        <v>4002</v>
      </c>
      <c r="E713" t="s">
        <v>3977</v>
      </c>
      <c r="F713" s="2">
        <v>150</v>
      </c>
    </row>
    <row r="714" spans="1:6" x14ac:dyDescent="0.3">
      <c r="A714" s="1">
        <v>43540</v>
      </c>
      <c r="B714" t="s">
        <v>4703</v>
      </c>
      <c r="C714" t="s">
        <v>3988</v>
      </c>
      <c r="D714" t="s">
        <v>3963</v>
      </c>
      <c r="E714" t="s">
        <v>3996</v>
      </c>
      <c r="F714" s="2">
        <v>90</v>
      </c>
    </row>
    <row r="715" spans="1:6" x14ac:dyDescent="0.3">
      <c r="A715" s="1">
        <v>43540</v>
      </c>
      <c r="B715" t="s">
        <v>4704</v>
      </c>
      <c r="C715" t="s">
        <v>3972</v>
      </c>
      <c r="D715" t="s">
        <v>3973</v>
      </c>
      <c r="E715" t="s">
        <v>3977</v>
      </c>
      <c r="F715" s="2">
        <v>100</v>
      </c>
    </row>
    <row r="716" spans="1:6" x14ac:dyDescent="0.3">
      <c r="A716" s="1">
        <v>43540</v>
      </c>
      <c r="B716" t="s">
        <v>4705</v>
      </c>
      <c r="C716" t="s">
        <v>4000</v>
      </c>
      <c r="D716" t="s">
        <v>3982</v>
      </c>
      <c r="E716" t="s">
        <v>3964</v>
      </c>
      <c r="F716" s="2">
        <v>80</v>
      </c>
    </row>
    <row r="717" spans="1:6" x14ac:dyDescent="0.3">
      <c r="A717" s="1">
        <v>43540</v>
      </c>
      <c r="B717" t="s">
        <v>4706</v>
      </c>
      <c r="C717" t="s">
        <v>3972</v>
      </c>
      <c r="D717" t="s">
        <v>3963</v>
      </c>
      <c r="E717" t="s">
        <v>3996</v>
      </c>
      <c r="F717" s="2">
        <v>90</v>
      </c>
    </row>
    <row r="718" spans="1:6" x14ac:dyDescent="0.3">
      <c r="A718" s="1">
        <v>43540</v>
      </c>
      <c r="B718" t="s">
        <v>4707</v>
      </c>
      <c r="C718" t="s">
        <v>4007</v>
      </c>
      <c r="D718" t="s">
        <v>3989</v>
      </c>
      <c r="E718" t="s">
        <v>3977</v>
      </c>
      <c r="F718" s="2">
        <v>50</v>
      </c>
    </row>
    <row r="719" spans="1:6" x14ac:dyDescent="0.3">
      <c r="A719" s="1">
        <v>43540</v>
      </c>
      <c r="B719" t="s">
        <v>4708</v>
      </c>
      <c r="C719" t="s">
        <v>4010</v>
      </c>
      <c r="D719" t="s">
        <v>3969</v>
      </c>
      <c r="E719" t="s">
        <v>3996</v>
      </c>
      <c r="F719" s="2">
        <v>160</v>
      </c>
    </row>
    <row r="720" spans="1:6" x14ac:dyDescent="0.3">
      <c r="A720" s="1">
        <v>43540</v>
      </c>
      <c r="B720" t="s">
        <v>4709</v>
      </c>
      <c r="C720" t="s">
        <v>4066</v>
      </c>
      <c r="D720" t="s">
        <v>3963</v>
      </c>
      <c r="E720" t="s">
        <v>3974</v>
      </c>
      <c r="F720" s="2">
        <v>90</v>
      </c>
    </row>
    <row r="721" spans="1:6" x14ac:dyDescent="0.3">
      <c r="A721" s="1">
        <v>43540</v>
      </c>
      <c r="B721" t="s">
        <v>4710</v>
      </c>
      <c r="C721" t="s">
        <v>3991</v>
      </c>
      <c r="D721" t="s">
        <v>3976</v>
      </c>
      <c r="E721" t="s">
        <v>3964</v>
      </c>
      <c r="F721" s="2">
        <v>30</v>
      </c>
    </row>
    <row r="722" spans="1:6" x14ac:dyDescent="0.3">
      <c r="A722" s="1">
        <v>43540</v>
      </c>
      <c r="B722" t="s">
        <v>4711</v>
      </c>
      <c r="C722" t="s">
        <v>3979</v>
      </c>
      <c r="D722" t="s">
        <v>3989</v>
      </c>
      <c r="E722" t="s">
        <v>3964</v>
      </c>
      <c r="F722" s="2">
        <v>50</v>
      </c>
    </row>
    <row r="723" spans="1:6" x14ac:dyDescent="0.3">
      <c r="A723" s="1">
        <v>43540</v>
      </c>
      <c r="B723" t="s">
        <v>4712</v>
      </c>
      <c r="C723" t="s">
        <v>3988</v>
      </c>
      <c r="D723" t="s">
        <v>3984</v>
      </c>
      <c r="E723" t="s">
        <v>3970</v>
      </c>
      <c r="F723" s="2">
        <v>180</v>
      </c>
    </row>
    <row r="724" spans="1:6" x14ac:dyDescent="0.3">
      <c r="A724" s="1">
        <v>43541</v>
      </c>
      <c r="B724" t="s">
        <v>4713</v>
      </c>
      <c r="C724" t="s">
        <v>4066</v>
      </c>
      <c r="D724" t="s">
        <v>3969</v>
      </c>
      <c r="E724" t="s">
        <v>3996</v>
      </c>
      <c r="F724" s="2">
        <v>160</v>
      </c>
    </row>
    <row r="725" spans="1:6" x14ac:dyDescent="0.3">
      <c r="A725" s="1">
        <v>43541</v>
      </c>
      <c r="B725" t="s">
        <v>4714</v>
      </c>
      <c r="C725" t="s">
        <v>3962</v>
      </c>
      <c r="D725" t="s">
        <v>3976</v>
      </c>
      <c r="E725" t="s">
        <v>3964</v>
      </c>
      <c r="F725" s="2">
        <v>30</v>
      </c>
    </row>
    <row r="726" spans="1:6" x14ac:dyDescent="0.3">
      <c r="A726" s="1">
        <v>43541</v>
      </c>
      <c r="B726" t="s">
        <v>4715</v>
      </c>
      <c r="C726" t="s">
        <v>4066</v>
      </c>
      <c r="D726" t="s">
        <v>3963</v>
      </c>
      <c r="E726" t="s">
        <v>3996</v>
      </c>
      <c r="F726" s="2">
        <v>90</v>
      </c>
    </row>
    <row r="727" spans="1:6" x14ac:dyDescent="0.3">
      <c r="A727" s="1">
        <v>43541</v>
      </c>
      <c r="B727" t="s">
        <v>4716</v>
      </c>
      <c r="C727" t="s">
        <v>3995</v>
      </c>
      <c r="D727" t="s">
        <v>4002</v>
      </c>
      <c r="E727" t="s">
        <v>3964</v>
      </c>
      <c r="F727" s="2">
        <v>150</v>
      </c>
    </row>
    <row r="728" spans="1:6" x14ac:dyDescent="0.3">
      <c r="A728" s="1">
        <v>43541</v>
      </c>
      <c r="B728" t="s">
        <v>4717</v>
      </c>
      <c r="C728" t="s">
        <v>3995</v>
      </c>
      <c r="D728" t="s">
        <v>3982</v>
      </c>
      <c r="E728" t="s">
        <v>3974</v>
      </c>
      <c r="F728" s="2">
        <v>80</v>
      </c>
    </row>
    <row r="729" spans="1:6" x14ac:dyDescent="0.3">
      <c r="A729" s="1">
        <v>43541</v>
      </c>
      <c r="B729" t="s">
        <v>4718</v>
      </c>
      <c r="C729" t="s">
        <v>4030</v>
      </c>
      <c r="D729" t="s">
        <v>3982</v>
      </c>
      <c r="E729" t="s">
        <v>3977</v>
      </c>
      <c r="F729" s="2">
        <v>80</v>
      </c>
    </row>
    <row r="730" spans="1:6" x14ac:dyDescent="0.3">
      <c r="A730" s="1">
        <v>43541</v>
      </c>
      <c r="B730" t="s">
        <v>4719</v>
      </c>
      <c r="C730" t="s">
        <v>4030</v>
      </c>
      <c r="D730" t="s">
        <v>3973</v>
      </c>
      <c r="E730" t="s">
        <v>3974</v>
      </c>
      <c r="F730" s="2">
        <v>100</v>
      </c>
    </row>
    <row r="731" spans="1:6" x14ac:dyDescent="0.3">
      <c r="A731" s="1">
        <v>43541</v>
      </c>
      <c r="B731" t="s">
        <v>4720</v>
      </c>
      <c r="C731" t="s">
        <v>4066</v>
      </c>
      <c r="D731" t="s">
        <v>3973</v>
      </c>
      <c r="E731" t="s">
        <v>3977</v>
      </c>
      <c r="F731" s="2">
        <v>100</v>
      </c>
    </row>
    <row r="732" spans="1:6" x14ac:dyDescent="0.3">
      <c r="A732" s="1">
        <v>43542</v>
      </c>
      <c r="B732" t="s">
        <v>4721</v>
      </c>
      <c r="C732" t="s">
        <v>3995</v>
      </c>
      <c r="D732" t="s">
        <v>3973</v>
      </c>
      <c r="E732" t="s">
        <v>3964</v>
      </c>
      <c r="F732" s="2">
        <v>100</v>
      </c>
    </row>
    <row r="733" spans="1:6" x14ac:dyDescent="0.3">
      <c r="A733" s="1">
        <v>43542</v>
      </c>
      <c r="B733" t="s">
        <v>4722</v>
      </c>
      <c r="C733" t="s">
        <v>3991</v>
      </c>
      <c r="D733" t="s">
        <v>3982</v>
      </c>
      <c r="E733" t="s">
        <v>3970</v>
      </c>
      <c r="F733" s="2">
        <v>80</v>
      </c>
    </row>
    <row r="734" spans="1:6" x14ac:dyDescent="0.3">
      <c r="A734" s="1">
        <v>43542</v>
      </c>
      <c r="B734" t="s">
        <v>4723</v>
      </c>
      <c r="C734" t="s">
        <v>3962</v>
      </c>
      <c r="D734" t="s">
        <v>3963</v>
      </c>
      <c r="E734" t="s">
        <v>3964</v>
      </c>
      <c r="F734" s="2">
        <v>90</v>
      </c>
    </row>
    <row r="735" spans="1:6" x14ac:dyDescent="0.3">
      <c r="A735" s="1">
        <v>43542</v>
      </c>
      <c r="B735" t="s">
        <v>4724</v>
      </c>
      <c r="C735" t="s">
        <v>4010</v>
      </c>
      <c r="D735" t="s">
        <v>3989</v>
      </c>
      <c r="E735" t="s">
        <v>3977</v>
      </c>
      <c r="F735" s="2">
        <v>50</v>
      </c>
    </row>
    <row r="736" spans="1:6" x14ac:dyDescent="0.3">
      <c r="A736" s="1">
        <v>43542</v>
      </c>
      <c r="B736" t="s">
        <v>4725</v>
      </c>
      <c r="C736" t="s">
        <v>4000</v>
      </c>
      <c r="D736" t="s">
        <v>3982</v>
      </c>
      <c r="E736" t="s">
        <v>3970</v>
      </c>
      <c r="F736" s="2">
        <v>80</v>
      </c>
    </row>
    <row r="737" spans="1:6" x14ac:dyDescent="0.3">
      <c r="A737" s="1">
        <v>43542</v>
      </c>
      <c r="B737" t="s">
        <v>4726</v>
      </c>
      <c r="C737" t="s">
        <v>4010</v>
      </c>
      <c r="D737" t="s">
        <v>4002</v>
      </c>
      <c r="E737" t="s">
        <v>3964</v>
      </c>
      <c r="F737" s="2">
        <v>150</v>
      </c>
    </row>
    <row r="738" spans="1:6" x14ac:dyDescent="0.3">
      <c r="A738" s="1">
        <v>43543</v>
      </c>
      <c r="B738" t="s">
        <v>4727</v>
      </c>
      <c r="C738" t="s">
        <v>3981</v>
      </c>
      <c r="D738" t="s">
        <v>3963</v>
      </c>
      <c r="E738" t="s">
        <v>3974</v>
      </c>
      <c r="F738" s="2">
        <v>90</v>
      </c>
    </row>
    <row r="739" spans="1:6" x14ac:dyDescent="0.3">
      <c r="A739" s="1">
        <v>43543</v>
      </c>
      <c r="B739" t="s">
        <v>4728</v>
      </c>
      <c r="C739" t="s">
        <v>4032</v>
      </c>
      <c r="D739" t="s">
        <v>3989</v>
      </c>
      <c r="E739" t="s">
        <v>3970</v>
      </c>
      <c r="F739" s="2">
        <v>50</v>
      </c>
    </row>
    <row r="740" spans="1:6" x14ac:dyDescent="0.3">
      <c r="A740" s="1">
        <v>43543</v>
      </c>
      <c r="B740" t="s">
        <v>4729</v>
      </c>
      <c r="C740" t="s">
        <v>3968</v>
      </c>
      <c r="D740" t="s">
        <v>3969</v>
      </c>
      <c r="E740" t="s">
        <v>3977</v>
      </c>
      <c r="F740" s="2">
        <v>160</v>
      </c>
    </row>
    <row r="741" spans="1:6" x14ac:dyDescent="0.3">
      <c r="A741" s="1">
        <v>43543</v>
      </c>
      <c r="B741" t="s">
        <v>4730</v>
      </c>
      <c r="C741" t="s">
        <v>4007</v>
      </c>
      <c r="D741" t="s">
        <v>3973</v>
      </c>
      <c r="E741" t="s">
        <v>3996</v>
      </c>
      <c r="F741" s="2">
        <v>100</v>
      </c>
    </row>
    <row r="742" spans="1:6" x14ac:dyDescent="0.3">
      <c r="A742" s="1">
        <v>43543</v>
      </c>
      <c r="B742" t="s">
        <v>4731</v>
      </c>
      <c r="C742" t="s">
        <v>4025</v>
      </c>
      <c r="D742" t="s">
        <v>3984</v>
      </c>
      <c r="E742" t="s">
        <v>3977</v>
      </c>
      <c r="F742" s="2">
        <v>180</v>
      </c>
    </row>
    <row r="743" spans="1:6" x14ac:dyDescent="0.3">
      <c r="A743" s="1">
        <v>43543</v>
      </c>
      <c r="B743" t="s">
        <v>4732</v>
      </c>
      <c r="C743" t="s">
        <v>4000</v>
      </c>
      <c r="D743" t="s">
        <v>3963</v>
      </c>
      <c r="E743" t="s">
        <v>3970</v>
      </c>
      <c r="F743" s="2">
        <v>90</v>
      </c>
    </row>
    <row r="744" spans="1:6" x14ac:dyDescent="0.3">
      <c r="A744" s="1">
        <v>43543</v>
      </c>
      <c r="B744" t="s">
        <v>4733</v>
      </c>
      <c r="C744" t="s">
        <v>3979</v>
      </c>
      <c r="D744" t="s">
        <v>3963</v>
      </c>
      <c r="E744" t="s">
        <v>3964</v>
      </c>
      <c r="F744" s="2">
        <v>90</v>
      </c>
    </row>
    <row r="745" spans="1:6" x14ac:dyDescent="0.3">
      <c r="A745" s="1">
        <v>43544</v>
      </c>
      <c r="B745" t="s">
        <v>4734</v>
      </c>
      <c r="C745" t="s">
        <v>3966</v>
      </c>
      <c r="D745" t="s">
        <v>3989</v>
      </c>
      <c r="E745" t="s">
        <v>3974</v>
      </c>
      <c r="F745" s="2">
        <v>50</v>
      </c>
    </row>
    <row r="746" spans="1:6" x14ac:dyDescent="0.3">
      <c r="A746" s="1">
        <v>43544</v>
      </c>
      <c r="B746" t="s">
        <v>4735</v>
      </c>
      <c r="C746" t="s">
        <v>3991</v>
      </c>
      <c r="D746" t="s">
        <v>3984</v>
      </c>
      <c r="E746" t="s">
        <v>3970</v>
      </c>
      <c r="F746" s="2">
        <v>180</v>
      </c>
    </row>
    <row r="747" spans="1:6" x14ac:dyDescent="0.3">
      <c r="A747" s="1">
        <v>43544</v>
      </c>
      <c r="B747" t="s">
        <v>4736</v>
      </c>
      <c r="C747" t="s">
        <v>4032</v>
      </c>
      <c r="D747" t="s">
        <v>4002</v>
      </c>
      <c r="E747" t="s">
        <v>3977</v>
      </c>
      <c r="F747" s="2">
        <v>150</v>
      </c>
    </row>
    <row r="748" spans="1:6" x14ac:dyDescent="0.3">
      <c r="A748" s="1">
        <v>43544</v>
      </c>
      <c r="B748" t="s">
        <v>4737</v>
      </c>
      <c r="C748" t="s">
        <v>4032</v>
      </c>
      <c r="D748" t="s">
        <v>3973</v>
      </c>
      <c r="E748" t="s">
        <v>3970</v>
      </c>
      <c r="F748" s="2">
        <v>100</v>
      </c>
    </row>
    <row r="749" spans="1:6" x14ac:dyDescent="0.3">
      <c r="A749" s="1">
        <v>43545</v>
      </c>
      <c r="B749" t="s">
        <v>4738</v>
      </c>
      <c r="C749" t="s">
        <v>3979</v>
      </c>
      <c r="D749" t="s">
        <v>3969</v>
      </c>
      <c r="E749" t="s">
        <v>3977</v>
      </c>
      <c r="F749" s="2">
        <v>160</v>
      </c>
    </row>
    <row r="750" spans="1:6" x14ac:dyDescent="0.3">
      <c r="A750" s="1">
        <v>43545</v>
      </c>
      <c r="B750" t="s">
        <v>4739</v>
      </c>
      <c r="C750" t="s">
        <v>3962</v>
      </c>
      <c r="D750" t="s">
        <v>3976</v>
      </c>
      <c r="E750" t="s">
        <v>3964</v>
      </c>
      <c r="F750" s="2">
        <v>30</v>
      </c>
    </row>
    <row r="751" spans="1:6" x14ac:dyDescent="0.3">
      <c r="A751" s="1">
        <v>43545</v>
      </c>
      <c r="B751" t="s">
        <v>4740</v>
      </c>
      <c r="C751" t="s">
        <v>4007</v>
      </c>
      <c r="D751" t="s">
        <v>3973</v>
      </c>
      <c r="E751" t="s">
        <v>3974</v>
      </c>
      <c r="F751" s="2">
        <v>100</v>
      </c>
    </row>
    <row r="752" spans="1:6" x14ac:dyDescent="0.3">
      <c r="A752" s="1">
        <v>43545</v>
      </c>
      <c r="B752" t="s">
        <v>4741</v>
      </c>
      <c r="C752" t="s">
        <v>3988</v>
      </c>
      <c r="D752" t="s">
        <v>3989</v>
      </c>
      <c r="E752" t="s">
        <v>3970</v>
      </c>
      <c r="F752" s="2">
        <v>50</v>
      </c>
    </row>
    <row r="753" spans="1:6" x14ac:dyDescent="0.3">
      <c r="A753" s="1">
        <v>43545</v>
      </c>
      <c r="B753" t="s">
        <v>4742</v>
      </c>
      <c r="C753" t="s">
        <v>3966</v>
      </c>
      <c r="D753" t="s">
        <v>3969</v>
      </c>
      <c r="E753" t="s">
        <v>3996</v>
      </c>
      <c r="F753" s="2">
        <v>160</v>
      </c>
    </row>
    <row r="754" spans="1:6" x14ac:dyDescent="0.3">
      <c r="A754" s="1">
        <v>43545</v>
      </c>
      <c r="B754" t="s">
        <v>4743</v>
      </c>
      <c r="C754" t="s">
        <v>3968</v>
      </c>
      <c r="D754" t="s">
        <v>3976</v>
      </c>
      <c r="E754" t="s">
        <v>3996</v>
      </c>
      <c r="F754" s="2">
        <v>30</v>
      </c>
    </row>
    <row r="755" spans="1:6" x14ac:dyDescent="0.3">
      <c r="A755" s="1">
        <v>43545</v>
      </c>
      <c r="B755" t="s">
        <v>4744</v>
      </c>
      <c r="C755" t="s">
        <v>3979</v>
      </c>
      <c r="D755" t="s">
        <v>3973</v>
      </c>
      <c r="E755" t="s">
        <v>3964</v>
      </c>
      <c r="F755" s="2">
        <v>100</v>
      </c>
    </row>
    <row r="756" spans="1:6" x14ac:dyDescent="0.3">
      <c r="A756" s="1">
        <v>43545</v>
      </c>
      <c r="B756" t="s">
        <v>4745</v>
      </c>
      <c r="C756" t="s">
        <v>3995</v>
      </c>
      <c r="D756" t="s">
        <v>3989</v>
      </c>
      <c r="E756" t="s">
        <v>3996</v>
      </c>
      <c r="F756" s="2">
        <v>50</v>
      </c>
    </row>
    <row r="757" spans="1:6" x14ac:dyDescent="0.3">
      <c r="A757" s="1">
        <v>43545</v>
      </c>
      <c r="B757" t="s">
        <v>4746</v>
      </c>
      <c r="C757" t="s">
        <v>3968</v>
      </c>
      <c r="D757" t="s">
        <v>3976</v>
      </c>
      <c r="E757" t="s">
        <v>3964</v>
      </c>
      <c r="F757" s="2">
        <v>30</v>
      </c>
    </row>
    <row r="758" spans="1:6" x14ac:dyDescent="0.3">
      <c r="A758" s="1">
        <v>43546</v>
      </c>
      <c r="B758" t="s">
        <v>4747</v>
      </c>
      <c r="C758" t="s">
        <v>3979</v>
      </c>
      <c r="D758" t="s">
        <v>3984</v>
      </c>
      <c r="E758" t="s">
        <v>3974</v>
      </c>
      <c r="F758" s="2">
        <v>180</v>
      </c>
    </row>
    <row r="759" spans="1:6" x14ac:dyDescent="0.3">
      <c r="A759" s="1">
        <v>43546</v>
      </c>
      <c r="B759" t="s">
        <v>4748</v>
      </c>
      <c r="C759" t="s">
        <v>3968</v>
      </c>
      <c r="D759" t="s">
        <v>3982</v>
      </c>
      <c r="E759" t="s">
        <v>3974</v>
      </c>
      <c r="F759" s="2">
        <v>80</v>
      </c>
    </row>
    <row r="760" spans="1:6" x14ac:dyDescent="0.3">
      <c r="A760" s="1">
        <v>43546</v>
      </c>
      <c r="B760" t="s">
        <v>4749</v>
      </c>
      <c r="C760" t="s">
        <v>4000</v>
      </c>
      <c r="D760" t="s">
        <v>3973</v>
      </c>
      <c r="E760" t="s">
        <v>3996</v>
      </c>
      <c r="F760" s="2">
        <v>100</v>
      </c>
    </row>
    <row r="761" spans="1:6" x14ac:dyDescent="0.3">
      <c r="A761" s="1">
        <v>43546</v>
      </c>
      <c r="B761" t="s">
        <v>4750</v>
      </c>
      <c r="C761" t="s">
        <v>4010</v>
      </c>
      <c r="D761" t="s">
        <v>4002</v>
      </c>
      <c r="E761" t="s">
        <v>3970</v>
      </c>
      <c r="F761" s="2">
        <v>150</v>
      </c>
    </row>
    <row r="762" spans="1:6" x14ac:dyDescent="0.3">
      <c r="A762" s="1">
        <v>43546</v>
      </c>
      <c r="B762" t="s">
        <v>4751</v>
      </c>
      <c r="C762" t="s">
        <v>3979</v>
      </c>
      <c r="D762" t="s">
        <v>3973</v>
      </c>
      <c r="E762" t="s">
        <v>3996</v>
      </c>
      <c r="F762" s="2">
        <v>100</v>
      </c>
    </row>
    <row r="763" spans="1:6" x14ac:dyDescent="0.3">
      <c r="A763" s="1">
        <v>43546</v>
      </c>
      <c r="B763" t="s">
        <v>4752</v>
      </c>
      <c r="C763" t="s">
        <v>4066</v>
      </c>
      <c r="D763" t="s">
        <v>3976</v>
      </c>
      <c r="E763" t="s">
        <v>3996</v>
      </c>
      <c r="F763" s="2">
        <v>30</v>
      </c>
    </row>
    <row r="764" spans="1:6" x14ac:dyDescent="0.3">
      <c r="A764" s="1">
        <v>43546</v>
      </c>
      <c r="B764" t="s">
        <v>4753</v>
      </c>
      <c r="C764" t="s">
        <v>3995</v>
      </c>
      <c r="D764" t="s">
        <v>3989</v>
      </c>
      <c r="E764" t="s">
        <v>3996</v>
      </c>
      <c r="F764" s="2">
        <v>50</v>
      </c>
    </row>
    <row r="765" spans="1:6" x14ac:dyDescent="0.3">
      <c r="A765" s="1">
        <v>43546</v>
      </c>
      <c r="B765" t="s">
        <v>4754</v>
      </c>
      <c r="C765" t="s">
        <v>3966</v>
      </c>
      <c r="D765" t="s">
        <v>3969</v>
      </c>
      <c r="E765" t="s">
        <v>3977</v>
      </c>
      <c r="F765" s="2">
        <v>160</v>
      </c>
    </row>
    <row r="766" spans="1:6" x14ac:dyDescent="0.3">
      <c r="A766" s="1">
        <v>43546</v>
      </c>
      <c r="B766" t="s">
        <v>4755</v>
      </c>
      <c r="C766" t="s">
        <v>3962</v>
      </c>
      <c r="D766" t="s">
        <v>3984</v>
      </c>
      <c r="E766" t="s">
        <v>3964</v>
      </c>
      <c r="F766" s="2">
        <v>180</v>
      </c>
    </row>
    <row r="767" spans="1:6" x14ac:dyDescent="0.3">
      <c r="A767" s="1">
        <v>43546</v>
      </c>
      <c r="B767" t="s">
        <v>4756</v>
      </c>
      <c r="C767" t="s">
        <v>3986</v>
      </c>
      <c r="D767" t="s">
        <v>3976</v>
      </c>
      <c r="E767" t="s">
        <v>3964</v>
      </c>
      <c r="F767" s="2">
        <v>30</v>
      </c>
    </row>
    <row r="768" spans="1:6" x14ac:dyDescent="0.3">
      <c r="A768" s="1">
        <v>43546</v>
      </c>
      <c r="B768" t="s">
        <v>4757</v>
      </c>
      <c r="C768" t="s">
        <v>4032</v>
      </c>
      <c r="D768" t="s">
        <v>3982</v>
      </c>
      <c r="E768" t="s">
        <v>3974</v>
      </c>
      <c r="F768" s="2">
        <v>80</v>
      </c>
    </row>
    <row r="769" spans="1:6" x14ac:dyDescent="0.3">
      <c r="A769" s="1">
        <v>43547</v>
      </c>
      <c r="B769" t="s">
        <v>4758</v>
      </c>
      <c r="C769" t="s">
        <v>3991</v>
      </c>
      <c r="D769" t="s">
        <v>3973</v>
      </c>
      <c r="E769" t="s">
        <v>3996</v>
      </c>
      <c r="F769" s="2">
        <v>100</v>
      </c>
    </row>
    <row r="770" spans="1:6" x14ac:dyDescent="0.3">
      <c r="A770" s="1">
        <v>43547</v>
      </c>
      <c r="B770" t="s">
        <v>4759</v>
      </c>
      <c r="C770" t="s">
        <v>3972</v>
      </c>
      <c r="D770" t="s">
        <v>3984</v>
      </c>
      <c r="E770" t="s">
        <v>3970</v>
      </c>
      <c r="F770" s="2">
        <v>180</v>
      </c>
    </row>
    <row r="771" spans="1:6" x14ac:dyDescent="0.3">
      <c r="A771" s="1">
        <v>43547</v>
      </c>
      <c r="B771" t="s">
        <v>4760</v>
      </c>
      <c r="C771" t="s">
        <v>3968</v>
      </c>
      <c r="D771" t="s">
        <v>3976</v>
      </c>
      <c r="E771" t="s">
        <v>3970</v>
      </c>
      <c r="F771" s="2">
        <v>30</v>
      </c>
    </row>
    <row r="772" spans="1:6" x14ac:dyDescent="0.3">
      <c r="A772" s="1">
        <v>43547</v>
      </c>
      <c r="B772" t="s">
        <v>4761</v>
      </c>
      <c r="C772" t="s">
        <v>4007</v>
      </c>
      <c r="D772" t="s">
        <v>3969</v>
      </c>
      <c r="E772" t="s">
        <v>3996</v>
      </c>
      <c r="F772" s="2">
        <v>160</v>
      </c>
    </row>
    <row r="773" spans="1:6" x14ac:dyDescent="0.3">
      <c r="A773" s="1">
        <v>43547</v>
      </c>
      <c r="B773" t="s">
        <v>4762</v>
      </c>
      <c r="C773" t="s">
        <v>3968</v>
      </c>
      <c r="D773" t="s">
        <v>3982</v>
      </c>
      <c r="E773" t="s">
        <v>3970</v>
      </c>
      <c r="F773" s="2">
        <v>80</v>
      </c>
    </row>
    <row r="774" spans="1:6" x14ac:dyDescent="0.3">
      <c r="A774" s="1">
        <v>43547</v>
      </c>
      <c r="B774" t="s">
        <v>4763</v>
      </c>
      <c r="C774" t="s">
        <v>4030</v>
      </c>
      <c r="D774" t="s">
        <v>4002</v>
      </c>
      <c r="E774" t="s">
        <v>3964</v>
      </c>
      <c r="F774" s="2">
        <v>150</v>
      </c>
    </row>
    <row r="775" spans="1:6" x14ac:dyDescent="0.3">
      <c r="A775" s="1">
        <v>43547</v>
      </c>
      <c r="B775" t="s">
        <v>4764</v>
      </c>
      <c r="C775" t="s">
        <v>3995</v>
      </c>
      <c r="D775" t="s">
        <v>3963</v>
      </c>
      <c r="E775" t="s">
        <v>3977</v>
      </c>
      <c r="F775" s="2">
        <v>90</v>
      </c>
    </row>
    <row r="776" spans="1:6" x14ac:dyDescent="0.3">
      <c r="A776" s="1">
        <v>43547</v>
      </c>
      <c r="B776" t="s">
        <v>4765</v>
      </c>
      <c r="C776" t="s">
        <v>3966</v>
      </c>
      <c r="D776" t="s">
        <v>3984</v>
      </c>
      <c r="E776" t="s">
        <v>3964</v>
      </c>
      <c r="F776" s="2">
        <v>180</v>
      </c>
    </row>
    <row r="777" spans="1:6" x14ac:dyDescent="0.3">
      <c r="A777" s="1">
        <v>43547</v>
      </c>
      <c r="B777" t="s">
        <v>4766</v>
      </c>
      <c r="C777" t="s">
        <v>4010</v>
      </c>
      <c r="D777" t="s">
        <v>3982</v>
      </c>
      <c r="E777" t="s">
        <v>3974</v>
      </c>
      <c r="F777" s="2">
        <v>80</v>
      </c>
    </row>
    <row r="778" spans="1:6" x14ac:dyDescent="0.3">
      <c r="A778" s="1">
        <v>43547</v>
      </c>
      <c r="B778" t="s">
        <v>4767</v>
      </c>
      <c r="C778" t="s">
        <v>3962</v>
      </c>
      <c r="D778" t="s">
        <v>4002</v>
      </c>
      <c r="E778" t="s">
        <v>3964</v>
      </c>
      <c r="F778" s="2">
        <v>150</v>
      </c>
    </row>
    <row r="779" spans="1:6" x14ac:dyDescent="0.3">
      <c r="A779" s="1">
        <v>43547</v>
      </c>
      <c r="B779" t="s">
        <v>4768</v>
      </c>
      <c r="C779" t="s">
        <v>4032</v>
      </c>
      <c r="D779" t="s">
        <v>3969</v>
      </c>
      <c r="E779" t="s">
        <v>3977</v>
      </c>
      <c r="F779" s="2">
        <v>160</v>
      </c>
    </row>
    <row r="780" spans="1:6" x14ac:dyDescent="0.3">
      <c r="A780" s="1">
        <v>43547</v>
      </c>
      <c r="B780" t="s">
        <v>4769</v>
      </c>
      <c r="C780" t="s">
        <v>3995</v>
      </c>
      <c r="D780" t="s">
        <v>3976</v>
      </c>
      <c r="E780" t="s">
        <v>3970</v>
      </c>
      <c r="F780" s="2">
        <v>30</v>
      </c>
    </row>
    <row r="781" spans="1:6" x14ac:dyDescent="0.3">
      <c r="A781" s="1">
        <v>43547</v>
      </c>
      <c r="B781" t="s">
        <v>4770</v>
      </c>
      <c r="C781" t="s">
        <v>3962</v>
      </c>
      <c r="D781" t="s">
        <v>3969</v>
      </c>
      <c r="E781" t="s">
        <v>3996</v>
      </c>
      <c r="F781" s="2">
        <v>160</v>
      </c>
    </row>
    <row r="782" spans="1:6" x14ac:dyDescent="0.3">
      <c r="A782" s="1">
        <v>43548</v>
      </c>
      <c r="B782" t="s">
        <v>4771</v>
      </c>
      <c r="C782" t="s">
        <v>3966</v>
      </c>
      <c r="D782" t="s">
        <v>3989</v>
      </c>
      <c r="E782" t="s">
        <v>3974</v>
      </c>
      <c r="F782" s="2">
        <v>50</v>
      </c>
    </row>
    <row r="783" spans="1:6" x14ac:dyDescent="0.3">
      <c r="A783" s="1">
        <v>43548</v>
      </c>
      <c r="B783" t="s">
        <v>4772</v>
      </c>
      <c r="C783" t="s">
        <v>4000</v>
      </c>
      <c r="D783" t="s">
        <v>3969</v>
      </c>
      <c r="E783" t="s">
        <v>3970</v>
      </c>
      <c r="F783" s="2">
        <v>160</v>
      </c>
    </row>
    <row r="784" spans="1:6" x14ac:dyDescent="0.3">
      <c r="A784" s="1">
        <v>43548</v>
      </c>
      <c r="B784" t="s">
        <v>4773</v>
      </c>
      <c r="C784" t="s">
        <v>4000</v>
      </c>
      <c r="D784" t="s">
        <v>3989</v>
      </c>
      <c r="E784" t="s">
        <v>3977</v>
      </c>
      <c r="F784" s="2">
        <v>50</v>
      </c>
    </row>
    <row r="785" spans="1:6" x14ac:dyDescent="0.3">
      <c r="A785" s="1">
        <v>43548</v>
      </c>
      <c r="B785" t="s">
        <v>4774</v>
      </c>
      <c r="C785" t="s">
        <v>4066</v>
      </c>
      <c r="D785" t="s">
        <v>3989</v>
      </c>
      <c r="E785" t="s">
        <v>3996</v>
      </c>
      <c r="F785" s="2">
        <v>50</v>
      </c>
    </row>
    <row r="786" spans="1:6" x14ac:dyDescent="0.3">
      <c r="A786" s="1">
        <v>43548</v>
      </c>
      <c r="B786" t="s">
        <v>4775</v>
      </c>
      <c r="C786" t="s">
        <v>3968</v>
      </c>
      <c r="D786" t="s">
        <v>3976</v>
      </c>
      <c r="E786" t="s">
        <v>3974</v>
      </c>
      <c r="F786" s="2">
        <v>30</v>
      </c>
    </row>
    <row r="787" spans="1:6" x14ac:dyDescent="0.3">
      <c r="A787" s="1">
        <v>43548</v>
      </c>
      <c r="B787" t="s">
        <v>4776</v>
      </c>
      <c r="C787" t="s">
        <v>4000</v>
      </c>
      <c r="D787" t="s">
        <v>3973</v>
      </c>
      <c r="E787" t="s">
        <v>3970</v>
      </c>
      <c r="F787" s="2">
        <v>100</v>
      </c>
    </row>
    <row r="788" spans="1:6" x14ac:dyDescent="0.3">
      <c r="A788" s="1">
        <v>43548</v>
      </c>
      <c r="B788" t="s">
        <v>4777</v>
      </c>
      <c r="C788" t="s">
        <v>4007</v>
      </c>
      <c r="D788" t="s">
        <v>3963</v>
      </c>
      <c r="E788" t="s">
        <v>3974</v>
      </c>
      <c r="F788" s="2">
        <v>90</v>
      </c>
    </row>
    <row r="789" spans="1:6" x14ac:dyDescent="0.3">
      <c r="A789" s="1">
        <v>43548</v>
      </c>
      <c r="B789" t="s">
        <v>4778</v>
      </c>
      <c r="C789" t="s">
        <v>3986</v>
      </c>
      <c r="D789" t="s">
        <v>4002</v>
      </c>
      <c r="E789" t="s">
        <v>3974</v>
      </c>
      <c r="F789" s="2">
        <v>150</v>
      </c>
    </row>
    <row r="790" spans="1:6" x14ac:dyDescent="0.3">
      <c r="A790" s="1">
        <v>43548</v>
      </c>
      <c r="B790" t="s">
        <v>4779</v>
      </c>
      <c r="C790" t="s">
        <v>3995</v>
      </c>
      <c r="D790" t="s">
        <v>3969</v>
      </c>
      <c r="E790" t="s">
        <v>3996</v>
      </c>
      <c r="F790" s="2">
        <v>160</v>
      </c>
    </row>
    <row r="791" spans="1:6" x14ac:dyDescent="0.3">
      <c r="A791" s="1">
        <v>43548</v>
      </c>
      <c r="B791" t="s">
        <v>4780</v>
      </c>
      <c r="C791" t="s">
        <v>3972</v>
      </c>
      <c r="D791" t="s">
        <v>3963</v>
      </c>
      <c r="E791" t="s">
        <v>3996</v>
      </c>
      <c r="F791" s="2">
        <v>90</v>
      </c>
    </row>
    <row r="792" spans="1:6" x14ac:dyDescent="0.3">
      <c r="A792" s="1">
        <v>43548</v>
      </c>
      <c r="B792" t="s">
        <v>4781</v>
      </c>
      <c r="C792" t="s">
        <v>3991</v>
      </c>
      <c r="D792" t="s">
        <v>3976</v>
      </c>
      <c r="E792" t="s">
        <v>3996</v>
      </c>
      <c r="F792" s="2">
        <v>30</v>
      </c>
    </row>
    <row r="793" spans="1:6" x14ac:dyDescent="0.3">
      <c r="A793" s="1">
        <v>43548</v>
      </c>
      <c r="B793" t="s">
        <v>4782</v>
      </c>
      <c r="C793" t="s">
        <v>4066</v>
      </c>
      <c r="D793" t="s">
        <v>3989</v>
      </c>
      <c r="E793" t="s">
        <v>3977</v>
      </c>
      <c r="F793" s="2">
        <v>50</v>
      </c>
    </row>
    <row r="794" spans="1:6" x14ac:dyDescent="0.3">
      <c r="A794" s="1">
        <v>43549</v>
      </c>
      <c r="B794" t="s">
        <v>4783</v>
      </c>
      <c r="C794" t="s">
        <v>4000</v>
      </c>
      <c r="D794" t="s">
        <v>3976</v>
      </c>
      <c r="E794" t="s">
        <v>3974</v>
      </c>
      <c r="F794" s="2">
        <v>30</v>
      </c>
    </row>
    <row r="795" spans="1:6" x14ac:dyDescent="0.3">
      <c r="A795" s="1">
        <v>43549</v>
      </c>
      <c r="B795" t="s">
        <v>4784</v>
      </c>
      <c r="C795" t="s">
        <v>4032</v>
      </c>
      <c r="D795" t="s">
        <v>4002</v>
      </c>
      <c r="E795" t="s">
        <v>3970</v>
      </c>
      <c r="F795" s="2">
        <v>150</v>
      </c>
    </row>
    <row r="796" spans="1:6" x14ac:dyDescent="0.3">
      <c r="A796" s="1">
        <v>43549</v>
      </c>
      <c r="B796" t="s">
        <v>4785</v>
      </c>
      <c r="C796" t="s">
        <v>3979</v>
      </c>
      <c r="D796" t="s">
        <v>3963</v>
      </c>
      <c r="E796" t="s">
        <v>3977</v>
      </c>
      <c r="F796" s="2">
        <v>90</v>
      </c>
    </row>
    <row r="797" spans="1:6" x14ac:dyDescent="0.3">
      <c r="A797" s="1">
        <v>43549</v>
      </c>
      <c r="B797" t="s">
        <v>4786</v>
      </c>
      <c r="C797" t="s">
        <v>4000</v>
      </c>
      <c r="D797" t="s">
        <v>3984</v>
      </c>
      <c r="E797" t="s">
        <v>3977</v>
      </c>
      <c r="F797" s="2">
        <v>180</v>
      </c>
    </row>
    <row r="798" spans="1:6" x14ac:dyDescent="0.3">
      <c r="A798" s="1">
        <v>43549</v>
      </c>
      <c r="B798" t="s">
        <v>4787</v>
      </c>
      <c r="C798" t="s">
        <v>3979</v>
      </c>
      <c r="D798" t="s">
        <v>3976</v>
      </c>
      <c r="E798" t="s">
        <v>3977</v>
      </c>
      <c r="F798" s="2">
        <v>30</v>
      </c>
    </row>
    <row r="799" spans="1:6" x14ac:dyDescent="0.3">
      <c r="A799" s="1">
        <v>43549</v>
      </c>
      <c r="B799" t="s">
        <v>4788</v>
      </c>
      <c r="C799" t="s">
        <v>4032</v>
      </c>
      <c r="D799" t="s">
        <v>3989</v>
      </c>
      <c r="E799" t="s">
        <v>3974</v>
      </c>
      <c r="F799" s="2">
        <v>50</v>
      </c>
    </row>
    <row r="800" spans="1:6" x14ac:dyDescent="0.3">
      <c r="A800" s="1">
        <v>43549</v>
      </c>
      <c r="B800" t="s">
        <v>4789</v>
      </c>
      <c r="C800" t="s">
        <v>3991</v>
      </c>
      <c r="D800" t="s">
        <v>3984</v>
      </c>
      <c r="E800" t="s">
        <v>3974</v>
      </c>
      <c r="F800" s="2">
        <v>180</v>
      </c>
    </row>
    <row r="801" spans="1:6" x14ac:dyDescent="0.3">
      <c r="A801" s="1">
        <v>43549</v>
      </c>
      <c r="B801" t="s">
        <v>4790</v>
      </c>
      <c r="C801" t="s">
        <v>3966</v>
      </c>
      <c r="D801" t="s">
        <v>3963</v>
      </c>
      <c r="E801" t="s">
        <v>3974</v>
      </c>
      <c r="F801" s="2">
        <v>90</v>
      </c>
    </row>
    <row r="802" spans="1:6" x14ac:dyDescent="0.3">
      <c r="A802" s="1">
        <v>43549</v>
      </c>
      <c r="B802" t="s">
        <v>4791</v>
      </c>
      <c r="C802" t="s">
        <v>3995</v>
      </c>
      <c r="D802" t="s">
        <v>4002</v>
      </c>
      <c r="E802" t="s">
        <v>3970</v>
      </c>
      <c r="F802" s="2">
        <v>150</v>
      </c>
    </row>
    <row r="803" spans="1:6" x14ac:dyDescent="0.3">
      <c r="A803" s="1">
        <v>43550</v>
      </c>
      <c r="B803" t="s">
        <v>4792</v>
      </c>
      <c r="C803" t="s">
        <v>4000</v>
      </c>
      <c r="D803" t="s">
        <v>3976</v>
      </c>
      <c r="E803" t="s">
        <v>3996</v>
      </c>
      <c r="F803" s="2">
        <v>30</v>
      </c>
    </row>
    <row r="804" spans="1:6" x14ac:dyDescent="0.3">
      <c r="A804" s="1">
        <v>43550</v>
      </c>
      <c r="B804" t="s">
        <v>4793</v>
      </c>
      <c r="C804" t="s">
        <v>3995</v>
      </c>
      <c r="D804" t="s">
        <v>3984</v>
      </c>
      <c r="E804" t="s">
        <v>3964</v>
      </c>
      <c r="F804" s="2">
        <v>180</v>
      </c>
    </row>
    <row r="805" spans="1:6" x14ac:dyDescent="0.3">
      <c r="A805" s="1">
        <v>43550</v>
      </c>
      <c r="B805" t="s">
        <v>4794</v>
      </c>
      <c r="C805" t="s">
        <v>3986</v>
      </c>
      <c r="D805" t="s">
        <v>3973</v>
      </c>
      <c r="E805" t="s">
        <v>3996</v>
      </c>
      <c r="F805" s="2">
        <v>100</v>
      </c>
    </row>
    <row r="806" spans="1:6" x14ac:dyDescent="0.3">
      <c r="A806" s="1">
        <v>43550</v>
      </c>
      <c r="B806" t="s">
        <v>4795</v>
      </c>
      <c r="C806" t="s">
        <v>3968</v>
      </c>
      <c r="D806" t="s">
        <v>3984</v>
      </c>
      <c r="E806" t="s">
        <v>3996</v>
      </c>
      <c r="F806" s="2">
        <v>180</v>
      </c>
    </row>
    <row r="807" spans="1:6" x14ac:dyDescent="0.3">
      <c r="A807" s="1">
        <v>43550</v>
      </c>
      <c r="B807" t="s">
        <v>4796</v>
      </c>
      <c r="C807" t="s">
        <v>3979</v>
      </c>
      <c r="D807" t="s">
        <v>3963</v>
      </c>
      <c r="E807" t="s">
        <v>3970</v>
      </c>
      <c r="F807" s="2">
        <v>90</v>
      </c>
    </row>
    <row r="808" spans="1:6" x14ac:dyDescent="0.3">
      <c r="A808" s="1">
        <v>43550</v>
      </c>
      <c r="B808" t="s">
        <v>4797</v>
      </c>
      <c r="C808" t="s">
        <v>3991</v>
      </c>
      <c r="D808" t="s">
        <v>3969</v>
      </c>
      <c r="E808" t="s">
        <v>3974</v>
      </c>
      <c r="F808" s="2">
        <v>160</v>
      </c>
    </row>
    <row r="809" spans="1:6" x14ac:dyDescent="0.3">
      <c r="A809" s="1">
        <v>43551</v>
      </c>
      <c r="B809" t="s">
        <v>4798</v>
      </c>
      <c r="C809" t="s">
        <v>4032</v>
      </c>
      <c r="D809" t="s">
        <v>3963</v>
      </c>
      <c r="E809" t="s">
        <v>3974</v>
      </c>
      <c r="F809" s="2">
        <v>90</v>
      </c>
    </row>
    <row r="810" spans="1:6" x14ac:dyDescent="0.3">
      <c r="A810" s="1">
        <v>43551</v>
      </c>
      <c r="B810" t="s">
        <v>4799</v>
      </c>
      <c r="C810" t="s">
        <v>4007</v>
      </c>
      <c r="D810" t="s">
        <v>3976</v>
      </c>
      <c r="E810" t="s">
        <v>3970</v>
      </c>
      <c r="F810" s="2">
        <v>30</v>
      </c>
    </row>
    <row r="811" spans="1:6" x14ac:dyDescent="0.3">
      <c r="A811" s="1">
        <v>43551</v>
      </c>
      <c r="B811" t="s">
        <v>4800</v>
      </c>
      <c r="C811" t="s">
        <v>3972</v>
      </c>
      <c r="D811" t="s">
        <v>3989</v>
      </c>
      <c r="E811" t="s">
        <v>3974</v>
      </c>
      <c r="F811" s="2">
        <v>50</v>
      </c>
    </row>
    <row r="812" spans="1:6" x14ac:dyDescent="0.3">
      <c r="A812" s="1">
        <v>43551</v>
      </c>
      <c r="B812" t="s">
        <v>4801</v>
      </c>
      <c r="C812" t="s">
        <v>4007</v>
      </c>
      <c r="D812" t="s">
        <v>4002</v>
      </c>
      <c r="E812" t="s">
        <v>3970</v>
      </c>
      <c r="F812" s="2">
        <v>150</v>
      </c>
    </row>
    <row r="813" spans="1:6" x14ac:dyDescent="0.3">
      <c r="A813" s="1">
        <v>43551</v>
      </c>
      <c r="B813" t="s">
        <v>4802</v>
      </c>
      <c r="C813" t="s">
        <v>4032</v>
      </c>
      <c r="D813" t="s">
        <v>3976</v>
      </c>
      <c r="E813" t="s">
        <v>3964</v>
      </c>
      <c r="F813" s="2">
        <v>30</v>
      </c>
    </row>
    <row r="814" spans="1:6" x14ac:dyDescent="0.3">
      <c r="A814" s="1">
        <v>43551</v>
      </c>
      <c r="B814" t="s">
        <v>4803</v>
      </c>
      <c r="C814" t="s">
        <v>3991</v>
      </c>
      <c r="D814" t="s">
        <v>3963</v>
      </c>
      <c r="E814" t="s">
        <v>3970</v>
      </c>
      <c r="F814" s="2">
        <v>90</v>
      </c>
    </row>
    <row r="815" spans="1:6" x14ac:dyDescent="0.3">
      <c r="A815" s="1">
        <v>43551</v>
      </c>
      <c r="B815" t="s">
        <v>4804</v>
      </c>
      <c r="C815" t="s">
        <v>4007</v>
      </c>
      <c r="D815" t="s">
        <v>3976</v>
      </c>
      <c r="E815" t="s">
        <v>3970</v>
      </c>
      <c r="F815" s="2">
        <v>30</v>
      </c>
    </row>
    <row r="816" spans="1:6" x14ac:dyDescent="0.3">
      <c r="A816" s="1">
        <v>43551</v>
      </c>
      <c r="B816" t="s">
        <v>4805</v>
      </c>
      <c r="C816" t="s">
        <v>3995</v>
      </c>
      <c r="D816" t="s">
        <v>3976</v>
      </c>
      <c r="E816" t="s">
        <v>3974</v>
      </c>
      <c r="F816" s="2">
        <v>30</v>
      </c>
    </row>
    <row r="817" spans="1:6" x14ac:dyDescent="0.3">
      <c r="A817" s="1">
        <v>43551</v>
      </c>
      <c r="B817" t="s">
        <v>4806</v>
      </c>
      <c r="C817" t="s">
        <v>4007</v>
      </c>
      <c r="D817" t="s">
        <v>3982</v>
      </c>
      <c r="E817" t="s">
        <v>3970</v>
      </c>
      <c r="F817" s="2">
        <v>80</v>
      </c>
    </row>
    <row r="818" spans="1:6" x14ac:dyDescent="0.3">
      <c r="A818" s="1">
        <v>43551</v>
      </c>
      <c r="B818" t="s">
        <v>4807</v>
      </c>
      <c r="C818" t="s">
        <v>3968</v>
      </c>
      <c r="D818" t="s">
        <v>4002</v>
      </c>
      <c r="E818" t="s">
        <v>3964</v>
      </c>
      <c r="F818" s="2">
        <v>150</v>
      </c>
    </row>
    <row r="819" spans="1:6" x14ac:dyDescent="0.3">
      <c r="A819" s="1">
        <v>43552</v>
      </c>
      <c r="B819" t="s">
        <v>4808</v>
      </c>
      <c r="C819" t="s">
        <v>3966</v>
      </c>
      <c r="D819" t="s">
        <v>3982</v>
      </c>
      <c r="E819" t="s">
        <v>3996</v>
      </c>
      <c r="F819" s="2">
        <v>80</v>
      </c>
    </row>
    <row r="820" spans="1:6" x14ac:dyDescent="0.3">
      <c r="A820" s="1">
        <v>43552</v>
      </c>
      <c r="B820" t="s">
        <v>4809</v>
      </c>
      <c r="C820" t="s">
        <v>3995</v>
      </c>
      <c r="D820" t="s">
        <v>3973</v>
      </c>
      <c r="E820" t="s">
        <v>3974</v>
      </c>
      <c r="F820" s="2">
        <v>100</v>
      </c>
    </row>
    <row r="821" spans="1:6" x14ac:dyDescent="0.3">
      <c r="A821" s="1">
        <v>43552</v>
      </c>
      <c r="B821" t="s">
        <v>4810</v>
      </c>
      <c r="C821" t="s">
        <v>4010</v>
      </c>
      <c r="D821" t="s">
        <v>3963</v>
      </c>
      <c r="E821" t="s">
        <v>3964</v>
      </c>
      <c r="F821" s="2">
        <v>90</v>
      </c>
    </row>
    <row r="822" spans="1:6" x14ac:dyDescent="0.3">
      <c r="A822" s="1">
        <v>43552</v>
      </c>
      <c r="B822" t="s">
        <v>4811</v>
      </c>
      <c r="C822" t="s">
        <v>3995</v>
      </c>
      <c r="D822" t="s">
        <v>3989</v>
      </c>
      <c r="E822" t="s">
        <v>3964</v>
      </c>
      <c r="F822" s="2">
        <v>50</v>
      </c>
    </row>
    <row r="823" spans="1:6" x14ac:dyDescent="0.3">
      <c r="A823" s="1">
        <v>43552</v>
      </c>
      <c r="B823" t="s">
        <v>4812</v>
      </c>
      <c r="C823" t="s">
        <v>4007</v>
      </c>
      <c r="D823" t="s">
        <v>3984</v>
      </c>
      <c r="E823" t="s">
        <v>3964</v>
      </c>
      <c r="F823" s="2">
        <v>180</v>
      </c>
    </row>
    <row r="824" spans="1:6" x14ac:dyDescent="0.3">
      <c r="A824" s="1">
        <v>43552</v>
      </c>
      <c r="B824" t="s">
        <v>4813</v>
      </c>
      <c r="C824" t="s">
        <v>4000</v>
      </c>
      <c r="D824" t="s">
        <v>4002</v>
      </c>
      <c r="E824" t="s">
        <v>3970</v>
      </c>
      <c r="F824" s="2">
        <v>150</v>
      </c>
    </row>
    <row r="825" spans="1:6" x14ac:dyDescent="0.3">
      <c r="A825" s="1">
        <v>43552</v>
      </c>
      <c r="B825" t="s">
        <v>4814</v>
      </c>
      <c r="C825" t="s">
        <v>3981</v>
      </c>
      <c r="D825" t="s">
        <v>3963</v>
      </c>
      <c r="E825" t="s">
        <v>3970</v>
      </c>
      <c r="F825" s="2">
        <v>90</v>
      </c>
    </row>
    <row r="826" spans="1:6" x14ac:dyDescent="0.3">
      <c r="A826" s="1">
        <v>43552</v>
      </c>
      <c r="B826" t="s">
        <v>4815</v>
      </c>
      <c r="C826" t="s">
        <v>4010</v>
      </c>
      <c r="D826" t="s">
        <v>3982</v>
      </c>
      <c r="E826" t="s">
        <v>3964</v>
      </c>
      <c r="F826" s="2">
        <v>80</v>
      </c>
    </row>
    <row r="827" spans="1:6" x14ac:dyDescent="0.3">
      <c r="A827" s="1">
        <v>43552</v>
      </c>
      <c r="B827" t="s">
        <v>4816</v>
      </c>
      <c r="C827" t="s">
        <v>3966</v>
      </c>
      <c r="D827" t="s">
        <v>3969</v>
      </c>
      <c r="E827" t="s">
        <v>3996</v>
      </c>
      <c r="F827" s="2">
        <v>160</v>
      </c>
    </row>
    <row r="828" spans="1:6" x14ac:dyDescent="0.3">
      <c r="A828" s="1">
        <v>43552</v>
      </c>
      <c r="B828" t="s">
        <v>4817</v>
      </c>
      <c r="C828" t="s">
        <v>3986</v>
      </c>
      <c r="D828" t="s">
        <v>3984</v>
      </c>
      <c r="E828" t="s">
        <v>3974</v>
      </c>
      <c r="F828" s="2">
        <v>180</v>
      </c>
    </row>
    <row r="829" spans="1:6" x14ac:dyDescent="0.3">
      <c r="A829" s="1">
        <v>43552</v>
      </c>
      <c r="B829" t="s">
        <v>4818</v>
      </c>
      <c r="C829" t="s">
        <v>3981</v>
      </c>
      <c r="D829" t="s">
        <v>3963</v>
      </c>
      <c r="E829" t="s">
        <v>3964</v>
      </c>
      <c r="F829" s="2">
        <v>90</v>
      </c>
    </row>
    <row r="830" spans="1:6" x14ac:dyDescent="0.3">
      <c r="A830" s="1">
        <v>43553</v>
      </c>
      <c r="B830" t="s">
        <v>4819</v>
      </c>
      <c r="C830" t="s">
        <v>4025</v>
      </c>
      <c r="D830" t="s">
        <v>3982</v>
      </c>
      <c r="E830" t="s">
        <v>3970</v>
      </c>
      <c r="F830" s="2">
        <v>80</v>
      </c>
    </row>
    <row r="831" spans="1:6" x14ac:dyDescent="0.3">
      <c r="A831" s="1">
        <v>43553</v>
      </c>
      <c r="B831" t="s">
        <v>4820</v>
      </c>
      <c r="C831" t="s">
        <v>3995</v>
      </c>
      <c r="D831" t="s">
        <v>3973</v>
      </c>
      <c r="E831" t="s">
        <v>3970</v>
      </c>
      <c r="F831" s="2">
        <v>100</v>
      </c>
    </row>
    <row r="832" spans="1:6" x14ac:dyDescent="0.3">
      <c r="A832" s="1">
        <v>43553</v>
      </c>
      <c r="B832" t="s">
        <v>4821</v>
      </c>
      <c r="C832" t="s">
        <v>3995</v>
      </c>
      <c r="D832" t="s">
        <v>3969</v>
      </c>
      <c r="E832" t="s">
        <v>3970</v>
      </c>
      <c r="F832" s="2">
        <v>160</v>
      </c>
    </row>
    <row r="833" spans="1:6" x14ac:dyDescent="0.3">
      <c r="A833" s="1">
        <v>43553</v>
      </c>
      <c r="B833" t="s">
        <v>4822</v>
      </c>
      <c r="C833" t="s">
        <v>4032</v>
      </c>
      <c r="D833" t="s">
        <v>3976</v>
      </c>
      <c r="E833" t="s">
        <v>3974</v>
      </c>
      <c r="F833" s="2">
        <v>30</v>
      </c>
    </row>
    <row r="834" spans="1:6" x14ac:dyDescent="0.3">
      <c r="A834" s="1">
        <v>43553</v>
      </c>
      <c r="B834" t="s">
        <v>4823</v>
      </c>
      <c r="C834" t="s">
        <v>4032</v>
      </c>
      <c r="D834" t="s">
        <v>3963</v>
      </c>
      <c r="E834" t="s">
        <v>3964</v>
      </c>
      <c r="F834" s="2">
        <v>90</v>
      </c>
    </row>
    <row r="835" spans="1:6" x14ac:dyDescent="0.3">
      <c r="A835" s="1">
        <v>43554</v>
      </c>
      <c r="B835" t="s">
        <v>4824</v>
      </c>
      <c r="C835" t="s">
        <v>4030</v>
      </c>
      <c r="D835" t="s">
        <v>3984</v>
      </c>
      <c r="E835" t="s">
        <v>3974</v>
      </c>
      <c r="F835" s="2">
        <v>180</v>
      </c>
    </row>
    <row r="836" spans="1:6" x14ac:dyDescent="0.3">
      <c r="A836" s="1">
        <v>43554</v>
      </c>
      <c r="B836" t="s">
        <v>4825</v>
      </c>
      <c r="C836" t="s">
        <v>4030</v>
      </c>
      <c r="D836" t="s">
        <v>3976</v>
      </c>
      <c r="E836" t="s">
        <v>3974</v>
      </c>
      <c r="F836" s="2">
        <v>30</v>
      </c>
    </row>
    <row r="837" spans="1:6" x14ac:dyDescent="0.3">
      <c r="A837" s="1">
        <v>43554</v>
      </c>
      <c r="B837" t="s">
        <v>4826</v>
      </c>
      <c r="C837" t="s">
        <v>3962</v>
      </c>
      <c r="D837" t="s">
        <v>3963</v>
      </c>
      <c r="E837" t="s">
        <v>3970</v>
      </c>
      <c r="F837" s="2">
        <v>90</v>
      </c>
    </row>
    <row r="838" spans="1:6" x14ac:dyDescent="0.3">
      <c r="A838" s="1">
        <v>43554</v>
      </c>
      <c r="B838" t="s">
        <v>4827</v>
      </c>
      <c r="C838" t="s">
        <v>3972</v>
      </c>
      <c r="D838" t="s">
        <v>3963</v>
      </c>
      <c r="E838" t="s">
        <v>3977</v>
      </c>
      <c r="F838" s="2">
        <v>90</v>
      </c>
    </row>
    <row r="839" spans="1:6" x14ac:dyDescent="0.3">
      <c r="A839" s="1">
        <v>43554</v>
      </c>
      <c r="B839" t="s">
        <v>4828</v>
      </c>
      <c r="C839" t="s">
        <v>3968</v>
      </c>
      <c r="D839" t="s">
        <v>3989</v>
      </c>
      <c r="E839" t="s">
        <v>3964</v>
      </c>
      <c r="F839" s="2">
        <v>50</v>
      </c>
    </row>
    <row r="840" spans="1:6" x14ac:dyDescent="0.3">
      <c r="A840" s="1">
        <v>43554</v>
      </c>
      <c r="B840" t="s">
        <v>4829</v>
      </c>
      <c r="C840" t="s">
        <v>3991</v>
      </c>
      <c r="D840" t="s">
        <v>3989</v>
      </c>
      <c r="E840" t="s">
        <v>3996</v>
      </c>
      <c r="F840" s="2">
        <v>50</v>
      </c>
    </row>
    <row r="841" spans="1:6" x14ac:dyDescent="0.3">
      <c r="A841" s="1">
        <v>43554</v>
      </c>
      <c r="B841" t="s">
        <v>4830</v>
      </c>
      <c r="C841" t="s">
        <v>4032</v>
      </c>
      <c r="D841" t="s">
        <v>3976</v>
      </c>
      <c r="E841" t="s">
        <v>3974</v>
      </c>
      <c r="F841" s="2">
        <v>30</v>
      </c>
    </row>
    <row r="842" spans="1:6" x14ac:dyDescent="0.3">
      <c r="A842" s="1">
        <v>43554</v>
      </c>
      <c r="B842" t="s">
        <v>4831</v>
      </c>
      <c r="C842" t="s">
        <v>4066</v>
      </c>
      <c r="D842" t="s">
        <v>3989</v>
      </c>
      <c r="E842" t="s">
        <v>3977</v>
      </c>
      <c r="F842" s="2">
        <v>50</v>
      </c>
    </row>
    <row r="843" spans="1:6" x14ac:dyDescent="0.3">
      <c r="A843" s="1">
        <v>43554</v>
      </c>
      <c r="B843" t="s">
        <v>4832</v>
      </c>
      <c r="C843" t="s">
        <v>3995</v>
      </c>
      <c r="D843" t="s">
        <v>3976</v>
      </c>
      <c r="E843" t="s">
        <v>3974</v>
      </c>
      <c r="F843" s="2">
        <v>30</v>
      </c>
    </row>
    <row r="844" spans="1:6" x14ac:dyDescent="0.3">
      <c r="A844" s="1">
        <v>43554</v>
      </c>
      <c r="B844" t="s">
        <v>4833</v>
      </c>
      <c r="C844" t="s">
        <v>3981</v>
      </c>
      <c r="D844" t="s">
        <v>3982</v>
      </c>
      <c r="E844" t="s">
        <v>3964</v>
      </c>
      <c r="F844" s="2">
        <v>80</v>
      </c>
    </row>
    <row r="845" spans="1:6" x14ac:dyDescent="0.3">
      <c r="A845" s="1">
        <v>43554</v>
      </c>
      <c r="B845" t="s">
        <v>4834</v>
      </c>
      <c r="C845" t="s">
        <v>4000</v>
      </c>
      <c r="D845" t="s">
        <v>3973</v>
      </c>
      <c r="E845" t="s">
        <v>3974</v>
      </c>
      <c r="F845" s="2">
        <v>100</v>
      </c>
    </row>
    <row r="846" spans="1:6" x14ac:dyDescent="0.3">
      <c r="A846" s="1">
        <v>43554</v>
      </c>
      <c r="B846" t="s">
        <v>4835</v>
      </c>
      <c r="C846" t="s">
        <v>3966</v>
      </c>
      <c r="D846" t="s">
        <v>3982</v>
      </c>
      <c r="E846" t="s">
        <v>3964</v>
      </c>
      <c r="F846" s="2">
        <v>80</v>
      </c>
    </row>
    <row r="847" spans="1:6" x14ac:dyDescent="0.3">
      <c r="A847" s="1">
        <v>43554</v>
      </c>
      <c r="B847" t="s">
        <v>4836</v>
      </c>
      <c r="C847" t="s">
        <v>4010</v>
      </c>
      <c r="D847" t="s">
        <v>3969</v>
      </c>
      <c r="E847" t="s">
        <v>3977</v>
      </c>
      <c r="F847" s="2">
        <v>160</v>
      </c>
    </row>
    <row r="848" spans="1:6" x14ac:dyDescent="0.3">
      <c r="A848" s="1">
        <v>43554</v>
      </c>
      <c r="B848" t="s">
        <v>4837</v>
      </c>
      <c r="C848" t="s">
        <v>3995</v>
      </c>
      <c r="D848" t="s">
        <v>3982</v>
      </c>
      <c r="E848" t="s">
        <v>3974</v>
      </c>
      <c r="F848" s="2">
        <v>80</v>
      </c>
    </row>
    <row r="849" spans="1:6" x14ac:dyDescent="0.3">
      <c r="A849" s="1">
        <v>43554</v>
      </c>
      <c r="B849" t="s">
        <v>4838</v>
      </c>
      <c r="C849" t="s">
        <v>4025</v>
      </c>
      <c r="D849" t="s">
        <v>3976</v>
      </c>
      <c r="E849" t="s">
        <v>3964</v>
      </c>
      <c r="F849" s="2">
        <v>30</v>
      </c>
    </row>
    <row r="850" spans="1:6" x14ac:dyDescent="0.3">
      <c r="A850" s="1">
        <v>43555</v>
      </c>
      <c r="B850" t="s">
        <v>4839</v>
      </c>
      <c r="C850" t="s">
        <v>3981</v>
      </c>
      <c r="D850" t="s">
        <v>3969</v>
      </c>
      <c r="E850" t="s">
        <v>3964</v>
      </c>
      <c r="F850" s="2">
        <v>160</v>
      </c>
    </row>
    <row r="851" spans="1:6" x14ac:dyDescent="0.3">
      <c r="A851" s="1">
        <v>43555</v>
      </c>
      <c r="B851" t="s">
        <v>4840</v>
      </c>
      <c r="C851" t="s">
        <v>4007</v>
      </c>
      <c r="D851" t="s">
        <v>3976</v>
      </c>
      <c r="E851" t="s">
        <v>3977</v>
      </c>
      <c r="F851" s="2">
        <v>30</v>
      </c>
    </row>
    <row r="852" spans="1:6" x14ac:dyDescent="0.3">
      <c r="A852" s="1">
        <v>43555</v>
      </c>
      <c r="B852" t="s">
        <v>4841</v>
      </c>
      <c r="C852" t="s">
        <v>3988</v>
      </c>
      <c r="D852" t="s">
        <v>3982</v>
      </c>
      <c r="E852" t="s">
        <v>3964</v>
      </c>
      <c r="F852" s="2">
        <v>80</v>
      </c>
    </row>
    <row r="853" spans="1:6" x14ac:dyDescent="0.3">
      <c r="A853" s="1">
        <v>43555</v>
      </c>
      <c r="B853" t="s">
        <v>4842</v>
      </c>
      <c r="C853" t="s">
        <v>3981</v>
      </c>
      <c r="D853" t="s">
        <v>3984</v>
      </c>
      <c r="E853" t="s">
        <v>3970</v>
      </c>
      <c r="F853" s="2">
        <v>180</v>
      </c>
    </row>
    <row r="854" spans="1:6" x14ac:dyDescent="0.3">
      <c r="A854" s="1">
        <v>43555</v>
      </c>
      <c r="B854" t="s">
        <v>4843</v>
      </c>
      <c r="C854" t="s">
        <v>3988</v>
      </c>
      <c r="D854" t="s">
        <v>3973</v>
      </c>
      <c r="E854" t="s">
        <v>3974</v>
      </c>
      <c r="F854" s="2">
        <v>100</v>
      </c>
    </row>
    <row r="855" spans="1:6" x14ac:dyDescent="0.3">
      <c r="A855" s="1">
        <v>43555</v>
      </c>
      <c r="B855" t="s">
        <v>4844</v>
      </c>
      <c r="C855" t="s">
        <v>3995</v>
      </c>
      <c r="D855" t="s">
        <v>3976</v>
      </c>
      <c r="E855" t="s">
        <v>3974</v>
      </c>
      <c r="F855" s="2">
        <v>30</v>
      </c>
    </row>
    <row r="856" spans="1:6" x14ac:dyDescent="0.3">
      <c r="A856" s="1">
        <v>43555</v>
      </c>
      <c r="B856" t="s">
        <v>4845</v>
      </c>
      <c r="C856" t="s">
        <v>4032</v>
      </c>
      <c r="D856" t="s">
        <v>3976</v>
      </c>
      <c r="E856" t="s">
        <v>3974</v>
      </c>
      <c r="F856" s="2">
        <v>30</v>
      </c>
    </row>
    <row r="857" spans="1:6" x14ac:dyDescent="0.3">
      <c r="A857" s="1">
        <v>43555</v>
      </c>
      <c r="B857" t="s">
        <v>4846</v>
      </c>
      <c r="C857" t="s">
        <v>4025</v>
      </c>
      <c r="D857" t="s">
        <v>3963</v>
      </c>
      <c r="E857" t="s">
        <v>3974</v>
      </c>
      <c r="F857" s="2">
        <v>90</v>
      </c>
    </row>
    <row r="858" spans="1:6" x14ac:dyDescent="0.3">
      <c r="A858" s="1">
        <v>43556</v>
      </c>
      <c r="B858" t="s">
        <v>4847</v>
      </c>
      <c r="C858" t="s">
        <v>4030</v>
      </c>
      <c r="D858" t="s">
        <v>3984</v>
      </c>
      <c r="E858" t="s">
        <v>3974</v>
      </c>
      <c r="F858" s="2">
        <v>180</v>
      </c>
    </row>
    <row r="859" spans="1:6" x14ac:dyDescent="0.3">
      <c r="A859" s="1">
        <v>43556</v>
      </c>
      <c r="B859" t="s">
        <v>4848</v>
      </c>
      <c r="C859" t="s">
        <v>3968</v>
      </c>
      <c r="D859" t="s">
        <v>3982</v>
      </c>
      <c r="E859" t="s">
        <v>3977</v>
      </c>
      <c r="F859" s="2">
        <v>80</v>
      </c>
    </row>
    <row r="860" spans="1:6" x14ac:dyDescent="0.3">
      <c r="A860" s="1">
        <v>43556</v>
      </c>
      <c r="B860" t="s">
        <v>4849</v>
      </c>
      <c r="C860" t="s">
        <v>4025</v>
      </c>
      <c r="D860" t="s">
        <v>3963</v>
      </c>
      <c r="E860" t="s">
        <v>3977</v>
      </c>
      <c r="F860" s="2">
        <v>90</v>
      </c>
    </row>
    <row r="861" spans="1:6" x14ac:dyDescent="0.3">
      <c r="A861" s="1">
        <v>43556</v>
      </c>
      <c r="B861" t="s">
        <v>4850</v>
      </c>
      <c r="C861" t="s">
        <v>3968</v>
      </c>
      <c r="D861" t="s">
        <v>3973</v>
      </c>
      <c r="E861" t="s">
        <v>3977</v>
      </c>
      <c r="F861" s="2">
        <v>100</v>
      </c>
    </row>
    <row r="862" spans="1:6" x14ac:dyDescent="0.3">
      <c r="A862" s="1">
        <v>43556</v>
      </c>
      <c r="B862" t="s">
        <v>4851</v>
      </c>
      <c r="C862" t="s">
        <v>3962</v>
      </c>
      <c r="D862" t="s">
        <v>3984</v>
      </c>
      <c r="E862" t="s">
        <v>3996</v>
      </c>
      <c r="F862" s="2">
        <v>180</v>
      </c>
    </row>
    <row r="863" spans="1:6" x14ac:dyDescent="0.3">
      <c r="A863" s="1">
        <v>43556</v>
      </c>
      <c r="B863" t="s">
        <v>4852</v>
      </c>
      <c r="C863" t="s">
        <v>3968</v>
      </c>
      <c r="D863" t="s">
        <v>3976</v>
      </c>
      <c r="E863" t="s">
        <v>3964</v>
      </c>
      <c r="F863" s="2">
        <v>30</v>
      </c>
    </row>
    <row r="864" spans="1:6" x14ac:dyDescent="0.3">
      <c r="A864" s="1">
        <v>43557</v>
      </c>
      <c r="B864" t="s">
        <v>4853</v>
      </c>
      <c r="C864" t="s">
        <v>4010</v>
      </c>
      <c r="D864" t="s">
        <v>3982</v>
      </c>
      <c r="E864" t="s">
        <v>3996</v>
      </c>
      <c r="F864" s="2">
        <v>80</v>
      </c>
    </row>
    <row r="865" spans="1:6" x14ac:dyDescent="0.3">
      <c r="A865" s="1">
        <v>43557</v>
      </c>
      <c r="B865" t="s">
        <v>4854</v>
      </c>
      <c r="C865" t="s">
        <v>3995</v>
      </c>
      <c r="D865" t="s">
        <v>3984</v>
      </c>
      <c r="E865" t="s">
        <v>3996</v>
      </c>
      <c r="F865" s="2">
        <v>180</v>
      </c>
    </row>
    <row r="866" spans="1:6" x14ac:dyDescent="0.3">
      <c r="A866" s="1">
        <v>43557</v>
      </c>
      <c r="B866" t="s">
        <v>4855</v>
      </c>
      <c r="C866" t="s">
        <v>3972</v>
      </c>
      <c r="D866" t="s">
        <v>3984</v>
      </c>
      <c r="E866" t="s">
        <v>3977</v>
      </c>
      <c r="F866" s="2">
        <v>180</v>
      </c>
    </row>
    <row r="867" spans="1:6" x14ac:dyDescent="0.3">
      <c r="A867" s="1">
        <v>43557</v>
      </c>
      <c r="B867" t="s">
        <v>4856</v>
      </c>
      <c r="C867" t="s">
        <v>3988</v>
      </c>
      <c r="D867" t="s">
        <v>3982</v>
      </c>
      <c r="E867" t="s">
        <v>3996</v>
      </c>
      <c r="F867" s="2">
        <v>80</v>
      </c>
    </row>
    <row r="868" spans="1:6" x14ac:dyDescent="0.3">
      <c r="A868" s="1">
        <v>43557</v>
      </c>
      <c r="B868" t="s">
        <v>4857</v>
      </c>
      <c r="C868" t="s">
        <v>3981</v>
      </c>
      <c r="D868" t="s">
        <v>3976</v>
      </c>
      <c r="E868" t="s">
        <v>3974</v>
      </c>
      <c r="F868" s="2">
        <v>30</v>
      </c>
    </row>
    <row r="869" spans="1:6" x14ac:dyDescent="0.3">
      <c r="A869" s="1">
        <v>43557</v>
      </c>
      <c r="B869" t="s">
        <v>4858</v>
      </c>
      <c r="C869" t="s">
        <v>4066</v>
      </c>
      <c r="D869" t="s">
        <v>3984</v>
      </c>
      <c r="E869" t="s">
        <v>3970</v>
      </c>
      <c r="F869" s="2">
        <v>180</v>
      </c>
    </row>
    <row r="870" spans="1:6" x14ac:dyDescent="0.3">
      <c r="A870" s="1">
        <v>43557</v>
      </c>
      <c r="B870" t="s">
        <v>4859</v>
      </c>
      <c r="C870" t="s">
        <v>3988</v>
      </c>
      <c r="D870" t="s">
        <v>3989</v>
      </c>
      <c r="E870" t="s">
        <v>3964</v>
      </c>
      <c r="F870" s="2">
        <v>50</v>
      </c>
    </row>
    <row r="871" spans="1:6" x14ac:dyDescent="0.3">
      <c r="A871" s="1">
        <v>43557</v>
      </c>
      <c r="B871" t="s">
        <v>4860</v>
      </c>
      <c r="C871" t="s">
        <v>3981</v>
      </c>
      <c r="D871" t="s">
        <v>3963</v>
      </c>
      <c r="E871" t="s">
        <v>3970</v>
      </c>
      <c r="F871" s="2">
        <v>90</v>
      </c>
    </row>
    <row r="872" spans="1:6" x14ac:dyDescent="0.3">
      <c r="A872" s="1">
        <v>43557</v>
      </c>
      <c r="B872" t="s">
        <v>4861</v>
      </c>
      <c r="C872" t="s">
        <v>3991</v>
      </c>
      <c r="D872" t="s">
        <v>3982</v>
      </c>
      <c r="E872" t="s">
        <v>3974</v>
      </c>
      <c r="F872" s="2">
        <v>80</v>
      </c>
    </row>
    <row r="873" spans="1:6" x14ac:dyDescent="0.3">
      <c r="A873" s="1">
        <v>43557</v>
      </c>
      <c r="B873" t="s">
        <v>4862</v>
      </c>
      <c r="C873" t="s">
        <v>4000</v>
      </c>
      <c r="D873" t="s">
        <v>4002</v>
      </c>
      <c r="E873" t="s">
        <v>3964</v>
      </c>
      <c r="F873" s="2">
        <v>150</v>
      </c>
    </row>
    <row r="874" spans="1:6" x14ac:dyDescent="0.3">
      <c r="A874" s="1">
        <v>43557</v>
      </c>
      <c r="B874" t="s">
        <v>4863</v>
      </c>
      <c r="C874" t="s">
        <v>4032</v>
      </c>
      <c r="D874" t="s">
        <v>3984</v>
      </c>
      <c r="E874" t="s">
        <v>3977</v>
      </c>
      <c r="F874" s="2">
        <v>180</v>
      </c>
    </row>
    <row r="875" spans="1:6" x14ac:dyDescent="0.3">
      <c r="A875" s="1">
        <v>43557</v>
      </c>
      <c r="B875" t="s">
        <v>4864</v>
      </c>
      <c r="C875" t="s">
        <v>3972</v>
      </c>
      <c r="D875" t="s">
        <v>3984</v>
      </c>
      <c r="E875" t="s">
        <v>3964</v>
      </c>
      <c r="F875" s="2">
        <v>180</v>
      </c>
    </row>
    <row r="876" spans="1:6" x14ac:dyDescent="0.3">
      <c r="A876" s="1">
        <v>43557</v>
      </c>
      <c r="B876" t="s">
        <v>4865</v>
      </c>
      <c r="C876" t="s">
        <v>4030</v>
      </c>
      <c r="D876" t="s">
        <v>3963</v>
      </c>
      <c r="E876" t="s">
        <v>3964</v>
      </c>
      <c r="F876" s="2">
        <v>90</v>
      </c>
    </row>
    <row r="877" spans="1:6" x14ac:dyDescent="0.3">
      <c r="A877" s="1">
        <v>43557</v>
      </c>
      <c r="B877" t="s">
        <v>4866</v>
      </c>
      <c r="C877" t="s">
        <v>3986</v>
      </c>
      <c r="D877" t="s">
        <v>3984</v>
      </c>
      <c r="E877" t="s">
        <v>3996</v>
      </c>
      <c r="F877" s="2">
        <v>180</v>
      </c>
    </row>
    <row r="878" spans="1:6" x14ac:dyDescent="0.3">
      <c r="A878" s="1">
        <v>43557</v>
      </c>
      <c r="B878" t="s">
        <v>4867</v>
      </c>
      <c r="C878" t="s">
        <v>3981</v>
      </c>
      <c r="D878" t="s">
        <v>3973</v>
      </c>
      <c r="E878" t="s">
        <v>3964</v>
      </c>
      <c r="F878" s="2">
        <v>100</v>
      </c>
    </row>
    <row r="879" spans="1:6" x14ac:dyDescent="0.3">
      <c r="A879" s="1">
        <v>43558</v>
      </c>
      <c r="B879" t="s">
        <v>4868</v>
      </c>
      <c r="C879" t="s">
        <v>3991</v>
      </c>
      <c r="D879" t="s">
        <v>3989</v>
      </c>
      <c r="E879" t="s">
        <v>3996</v>
      </c>
      <c r="F879" s="2">
        <v>50</v>
      </c>
    </row>
    <row r="880" spans="1:6" x14ac:dyDescent="0.3">
      <c r="A880" s="1">
        <v>43558</v>
      </c>
      <c r="B880" t="s">
        <v>4869</v>
      </c>
      <c r="C880" t="s">
        <v>4032</v>
      </c>
      <c r="D880" t="s">
        <v>3984</v>
      </c>
      <c r="E880" t="s">
        <v>3996</v>
      </c>
      <c r="F880" s="2">
        <v>180</v>
      </c>
    </row>
    <row r="881" spans="1:6" x14ac:dyDescent="0.3">
      <c r="A881" s="1">
        <v>43558</v>
      </c>
      <c r="B881" t="s">
        <v>4870</v>
      </c>
      <c r="C881" t="s">
        <v>3962</v>
      </c>
      <c r="D881" t="s">
        <v>3963</v>
      </c>
      <c r="E881" t="s">
        <v>3977</v>
      </c>
      <c r="F881" s="2">
        <v>90</v>
      </c>
    </row>
    <row r="882" spans="1:6" x14ac:dyDescent="0.3">
      <c r="A882" s="1">
        <v>43558</v>
      </c>
      <c r="B882" t="s">
        <v>4871</v>
      </c>
      <c r="C882" t="s">
        <v>4066</v>
      </c>
      <c r="D882" t="s">
        <v>3973</v>
      </c>
      <c r="E882" t="s">
        <v>3977</v>
      </c>
      <c r="F882" s="2">
        <v>100</v>
      </c>
    </row>
    <row r="883" spans="1:6" x14ac:dyDescent="0.3">
      <c r="A883" s="1">
        <v>43558</v>
      </c>
      <c r="B883" t="s">
        <v>4872</v>
      </c>
      <c r="C883" t="s">
        <v>3972</v>
      </c>
      <c r="D883" t="s">
        <v>3989</v>
      </c>
      <c r="E883" t="s">
        <v>3970</v>
      </c>
      <c r="F883" s="2">
        <v>50</v>
      </c>
    </row>
    <row r="884" spans="1:6" x14ac:dyDescent="0.3">
      <c r="A884" s="1">
        <v>43558</v>
      </c>
      <c r="B884" t="s">
        <v>4873</v>
      </c>
      <c r="C884" t="s">
        <v>4066</v>
      </c>
      <c r="D884" t="s">
        <v>3982</v>
      </c>
      <c r="E884" t="s">
        <v>3964</v>
      </c>
      <c r="F884" s="2">
        <v>80</v>
      </c>
    </row>
    <row r="885" spans="1:6" x14ac:dyDescent="0.3">
      <c r="A885" s="1">
        <v>43558</v>
      </c>
      <c r="B885" t="s">
        <v>4874</v>
      </c>
      <c r="C885" t="s">
        <v>3988</v>
      </c>
      <c r="D885" t="s">
        <v>3989</v>
      </c>
      <c r="E885" t="s">
        <v>3974</v>
      </c>
      <c r="F885" s="2">
        <v>50</v>
      </c>
    </row>
    <row r="886" spans="1:6" x14ac:dyDescent="0.3">
      <c r="A886" s="1">
        <v>43558</v>
      </c>
      <c r="B886" t="s">
        <v>4875</v>
      </c>
      <c r="C886" t="s">
        <v>4000</v>
      </c>
      <c r="D886" t="s">
        <v>3982</v>
      </c>
      <c r="E886" t="s">
        <v>3964</v>
      </c>
      <c r="F886" s="2">
        <v>80</v>
      </c>
    </row>
    <row r="887" spans="1:6" x14ac:dyDescent="0.3">
      <c r="A887" s="1">
        <v>43558</v>
      </c>
      <c r="B887" t="s">
        <v>4876</v>
      </c>
      <c r="C887" t="s">
        <v>4000</v>
      </c>
      <c r="D887" t="s">
        <v>3989</v>
      </c>
      <c r="E887" t="s">
        <v>3964</v>
      </c>
      <c r="F887" s="2">
        <v>50</v>
      </c>
    </row>
    <row r="888" spans="1:6" x14ac:dyDescent="0.3">
      <c r="A888" s="1">
        <v>43558</v>
      </c>
      <c r="B888" t="s">
        <v>4877</v>
      </c>
      <c r="C888" t="s">
        <v>3966</v>
      </c>
      <c r="D888" t="s">
        <v>3982</v>
      </c>
      <c r="E888" t="s">
        <v>3977</v>
      </c>
      <c r="F888" s="2">
        <v>80</v>
      </c>
    </row>
    <row r="889" spans="1:6" x14ac:dyDescent="0.3">
      <c r="A889" s="1">
        <v>43559</v>
      </c>
      <c r="B889" t="s">
        <v>4878</v>
      </c>
      <c r="C889" t="s">
        <v>4030</v>
      </c>
      <c r="D889" t="s">
        <v>3976</v>
      </c>
      <c r="E889" t="s">
        <v>3970</v>
      </c>
      <c r="F889" s="2">
        <v>30</v>
      </c>
    </row>
    <row r="890" spans="1:6" x14ac:dyDescent="0.3">
      <c r="A890" s="1">
        <v>43559</v>
      </c>
      <c r="B890" t="s">
        <v>4879</v>
      </c>
      <c r="C890" t="s">
        <v>4010</v>
      </c>
      <c r="D890" t="s">
        <v>3969</v>
      </c>
      <c r="E890" t="s">
        <v>3996</v>
      </c>
      <c r="F890" s="2">
        <v>160</v>
      </c>
    </row>
    <row r="891" spans="1:6" x14ac:dyDescent="0.3">
      <c r="A891" s="1">
        <v>43559</v>
      </c>
      <c r="B891" t="s">
        <v>4880</v>
      </c>
      <c r="C891" t="s">
        <v>3986</v>
      </c>
      <c r="D891" t="s">
        <v>3982</v>
      </c>
      <c r="E891" t="s">
        <v>3996</v>
      </c>
      <c r="F891" s="2">
        <v>80</v>
      </c>
    </row>
    <row r="892" spans="1:6" x14ac:dyDescent="0.3">
      <c r="A892" s="1">
        <v>43559</v>
      </c>
      <c r="B892" t="s">
        <v>4881</v>
      </c>
      <c r="C892" t="s">
        <v>3972</v>
      </c>
      <c r="D892" t="s">
        <v>3963</v>
      </c>
      <c r="E892" t="s">
        <v>3974</v>
      </c>
      <c r="F892" s="2">
        <v>90</v>
      </c>
    </row>
    <row r="893" spans="1:6" x14ac:dyDescent="0.3">
      <c r="A893" s="1">
        <v>43559</v>
      </c>
      <c r="B893" t="s">
        <v>4882</v>
      </c>
      <c r="C893" t="s">
        <v>3986</v>
      </c>
      <c r="D893" t="s">
        <v>3973</v>
      </c>
      <c r="E893" t="s">
        <v>3964</v>
      </c>
      <c r="F893" s="2">
        <v>100</v>
      </c>
    </row>
    <row r="894" spans="1:6" x14ac:dyDescent="0.3">
      <c r="A894" s="1">
        <v>43559</v>
      </c>
      <c r="B894" t="s">
        <v>4883</v>
      </c>
      <c r="C894" t="s">
        <v>4010</v>
      </c>
      <c r="D894" t="s">
        <v>3963</v>
      </c>
      <c r="E894" t="s">
        <v>3964</v>
      </c>
      <c r="F894" s="2">
        <v>90</v>
      </c>
    </row>
    <row r="895" spans="1:6" x14ac:dyDescent="0.3">
      <c r="A895" s="1">
        <v>43559</v>
      </c>
      <c r="B895" t="s">
        <v>4884</v>
      </c>
      <c r="C895" t="s">
        <v>3995</v>
      </c>
      <c r="D895" t="s">
        <v>3976</v>
      </c>
      <c r="E895" t="s">
        <v>3996</v>
      </c>
      <c r="F895" s="2">
        <v>30</v>
      </c>
    </row>
    <row r="896" spans="1:6" x14ac:dyDescent="0.3">
      <c r="A896" s="1">
        <v>43559</v>
      </c>
      <c r="B896" t="s">
        <v>4885</v>
      </c>
      <c r="C896" t="s">
        <v>3962</v>
      </c>
      <c r="D896" t="s">
        <v>3989</v>
      </c>
      <c r="E896" t="s">
        <v>3996</v>
      </c>
      <c r="F896" s="2">
        <v>50</v>
      </c>
    </row>
    <row r="897" spans="1:6" x14ac:dyDescent="0.3">
      <c r="A897" s="1">
        <v>43559</v>
      </c>
      <c r="B897" t="s">
        <v>4886</v>
      </c>
      <c r="C897" t="s">
        <v>3986</v>
      </c>
      <c r="D897" t="s">
        <v>3989</v>
      </c>
      <c r="E897" t="s">
        <v>3977</v>
      </c>
      <c r="F897" s="2">
        <v>50</v>
      </c>
    </row>
    <row r="898" spans="1:6" x14ac:dyDescent="0.3">
      <c r="A898" s="1">
        <v>43560</v>
      </c>
      <c r="B898" t="s">
        <v>4887</v>
      </c>
      <c r="C898" t="s">
        <v>3981</v>
      </c>
      <c r="D898" t="s">
        <v>4002</v>
      </c>
      <c r="E898" t="s">
        <v>3970</v>
      </c>
      <c r="F898" s="2">
        <v>150</v>
      </c>
    </row>
    <row r="899" spans="1:6" x14ac:dyDescent="0.3">
      <c r="A899" s="1">
        <v>43560</v>
      </c>
      <c r="B899" t="s">
        <v>4888</v>
      </c>
      <c r="C899" t="s">
        <v>4000</v>
      </c>
      <c r="D899" t="s">
        <v>4002</v>
      </c>
      <c r="E899" t="s">
        <v>3996</v>
      </c>
      <c r="F899" s="2">
        <v>150</v>
      </c>
    </row>
    <row r="900" spans="1:6" x14ac:dyDescent="0.3">
      <c r="A900" s="1">
        <v>43560</v>
      </c>
      <c r="B900" t="s">
        <v>4889</v>
      </c>
      <c r="C900" t="s">
        <v>4000</v>
      </c>
      <c r="D900" t="s">
        <v>3963</v>
      </c>
      <c r="E900" t="s">
        <v>3996</v>
      </c>
      <c r="F900" s="2">
        <v>90</v>
      </c>
    </row>
    <row r="901" spans="1:6" x14ac:dyDescent="0.3">
      <c r="A901" s="1">
        <v>43560</v>
      </c>
      <c r="B901" t="s">
        <v>4890</v>
      </c>
      <c r="C901" t="s">
        <v>4007</v>
      </c>
      <c r="D901" t="s">
        <v>3963</v>
      </c>
      <c r="E901" t="s">
        <v>3974</v>
      </c>
      <c r="F901" s="2">
        <v>90</v>
      </c>
    </row>
    <row r="902" spans="1:6" x14ac:dyDescent="0.3">
      <c r="A902" s="1">
        <v>43560</v>
      </c>
      <c r="B902" t="s">
        <v>4891</v>
      </c>
      <c r="C902" t="s">
        <v>3966</v>
      </c>
      <c r="D902" t="s">
        <v>3969</v>
      </c>
      <c r="E902" t="s">
        <v>3977</v>
      </c>
      <c r="F902" s="2">
        <v>160</v>
      </c>
    </row>
    <row r="903" spans="1:6" x14ac:dyDescent="0.3">
      <c r="A903" s="1">
        <v>43560</v>
      </c>
      <c r="B903" t="s">
        <v>4892</v>
      </c>
      <c r="C903" t="s">
        <v>3966</v>
      </c>
      <c r="D903" t="s">
        <v>3969</v>
      </c>
      <c r="E903" t="s">
        <v>3964</v>
      </c>
      <c r="F903" s="2">
        <v>160</v>
      </c>
    </row>
    <row r="904" spans="1:6" x14ac:dyDescent="0.3">
      <c r="A904" s="1">
        <v>43560</v>
      </c>
      <c r="B904" t="s">
        <v>4893</v>
      </c>
      <c r="C904" t="s">
        <v>4010</v>
      </c>
      <c r="D904" t="s">
        <v>3976</v>
      </c>
      <c r="E904" t="s">
        <v>3974</v>
      </c>
      <c r="F904" s="2">
        <v>30</v>
      </c>
    </row>
    <row r="905" spans="1:6" x14ac:dyDescent="0.3">
      <c r="A905" s="1">
        <v>43561</v>
      </c>
      <c r="B905" t="s">
        <v>4894</v>
      </c>
      <c r="C905" t="s">
        <v>3972</v>
      </c>
      <c r="D905" t="s">
        <v>3982</v>
      </c>
      <c r="E905" t="s">
        <v>3974</v>
      </c>
      <c r="F905" s="2">
        <v>80</v>
      </c>
    </row>
    <row r="906" spans="1:6" x14ac:dyDescent="0.3">
      <c r="A906" s="1">
        <v>43561</v>
      </c>
      <c r="B906" t="s">
        <v>4895</v>
      </c>
      <c r="C906" t="s">
        <v>3981</v>
      </c>
      <c r="D906" t="s">
        <v>3969</v>
      </c>
      <c r="E906" t="s">
        <v>3970</v>
      </c>
      <c r="F906" s="2">
        <v>160</v>
      </c>
    </row>
    <row r="907" spans="1:6" x14ac:dyDescent="0.3">
      <c r="A907" s="1">
        <v>43561</v>
      </c>
      <c r="B907" t="s">
        <v>4896</v>
      </c>
      <c r="C907" t="s">
        <v>4010</v>
      </c>
      <c r="D907" t="s">
        <v>3969</v>
      </c>
      <c r="E907" t="s">
        <v>3996</v>
      </c>
      <c r="F907" s="2">
        <v>160</v>
      </c>
    </row>
    <row r="908" spans="1:6" x14ac:dyDescent="0.3">
      <c r="A908" s="1">
        <v>43561</v>
      </c>
      <c r="B908" t="s">
        <v>4897</v>
      </c>
      <c r="C908" t="s">
        <v>3962</v>
      </c>
      <c r="D908" t="s">
        <v>3963</v>
      </c>
      <c r="E908" t="s">
        <v>3977</v>
      </c>
      <c r="F908" s="2">
        <v>90</v>
      </c>
    </row>
    <row r="909" spans="1:6" x14ac:dyDescent="0.3">
      <c r="A909" s="1">
        <v>43561</v>
      </c>
      <c r="B909" t="s">
        <v>4898</v>
      </c>
      <c r="C909" t="s">
        <v>3995</v>
      </c>
      <c r="D909" t="s">
        <v>3976</v>
      </c>
      <c r="E909" t="s">
        <v>3964</v>
      </c>
      <c r="F909" s="2">
        <v>30</v>
      </c>
    </row>
    <row r="910" spans="1:6" x14ac:dyDescent="0.3">
      <c r="A910" s="1">
        <v>43561</v>
      </c>
      <c r="B910" t="s">
        <v>4899</v>
      </c>
      <c r="C910" t="s">
        <v>4066</v>
      </c>
      <c r="D910" t="s">
        <v>3973</v>
      </c>
      <c r="E910" t="s">
        <v>3970</v>
      </c>
      <c r="F910" s="2">
        <v>100</v>
      </c>
    </row>
    <row r="911" spans="1:6" x14ac:dyDescent="0.3">
      <c r="A911" s="1">
        <v>43561</v>
      </c>
      <c r="B911" t="s">
        <v>4900</v>
      </c>
      <c r="C911" t="s">
        <v>3991</v>
      </c>
      <c r="D911" t="s">
        <v>4002</v>
      </c>
      <c r="E911" t="s">
        <v>3970</v>
      </c>
      <c r="F911" s="2">
        <v>150</v>
      </c>
    </row>
    <row r="912" spans="1:6" x14ac:dyDescent="0.3">
      <c r="A912" s="1">
        <v>43561</v>
      </c>
      <c r="B912" t="s">
        <v>4901</v>
      </c>
      <c r="C912" t="s">
        <v>3972</v>
      </c>
      <c r="D912" t="s">
        <v>3976</v>
      </c>
      <c r="E912" t="s">
        <v>3977</v>
      </c>
      <c r="F912" s="2">
        <v>30</v>
      </c>
    </row>
    <row r="913" spans="1:6" x14ac:dyDescent="0.3">
      <c r="A913" s="1">
        <v>43561</v>
      </c>
      <c r="B913" t="s">
        <v>4902</v>
      </c>
      <c r="C913" t="s">
        <v>4007</v>
      </c>
      <c r="D913" t="s">
        <v>3982</v>
      </c>
      <c r="E913" t="s">
        <v>3974</v>
      </c>
      <c r="F913" s="2">
        <v>80</v>
      </c>
    </row>
    <row r="914" spans="1:6" x14ac:dyDescent="0.3">
      <c r="A914" s="1">
        <v>43561</v>
      </c>
      <c r="B914" t="s">
        <v>4903</v>
      </c>
      <c r="C914" t="s">
        <v>4025</v>
      </c>
      <c r="D914" t="s">
        <v>3973</v>
      </c>
      <c r="E914" t="s">
        <v>3996</v>
      </c>
      <c r="F914" s="2">
        <v>100</v>
      </c>
    </row>
    <row r="915" spans="1:6" x14ac:dyDescent="0.3">
      <c r="A915" s="1">
        <v>43561</v>
      </c>
      <c r="B915" t="s">
        <v>4904</v>
      </c>
      <c r="C915" t="s">
        <v>4032</v>
      </c>
      <c r="D915" t="s">
        <v>3969</v>
      </c>
      <c r="E915" t="s">
        <v>3964</v>
      </c>
      <c r="F915" s="2">
        <v>160</v>
      </c>
    </row>
    <row r="916" spans="1:6" x14ac:dyDescent="0.3">
      <c r="A916" s="1">
        <v>43561</v>
      </c>
      <c r="B916" t="s">
        <v>4905</v>
      </c>
      <c r="C916" t="s">
        <v>3986</v>
      </c>
      <c r="D916" t="s">
        <v>3984</v>
      </c>
      <c r="E916" t="s">
        <v>3996</v>
      </c>
      <c r="F916" s="2">
        <v>180</v>
      </c>
    </row>
    <row r="917" spans="1:6" x14ac:dyDescent="0.3">
      <c r="A917" s="1">
        <v>43561</v>
      </c>
      <c r="B917" t="s">
        <v>4906</v>
      </c>
      <c r="C917" t="s">
        <v>4025</v>
      </c>
      <c r="D917" t="s">
        <v>3963</v>
      </c>
      <c r="E917" t="s">
        <v>3970</v>
      </c>
      <c r="F917" s="2">
        <v>90</v>
      </c>
    </row>
    <row r="918" spans="1:6" x14ac:dyDescent="0.3">
      <c r="A918" s="1">
        <v>43561</v>
      </c>
      <c r="B918" t="s">
        <v>4907</v>
      </c>
      <c r="C918" t="s">
        <v>4032</v>
      </c>
      <c r="D918" t="s">
        <v>3963</v>
      </c>
      <c r="E918" t="s">
        <v>3996</v>
      </c>
      <c r="F918" s="2">
        <v>90</v>
      </c>
    </row>
    <row r="919" spans="1:6" x14ac:dyDescent="0.3">
      <c r="A919" s="1">
        <v>43562</v>
      </c>
      <c r="B919" t="s">
        <v>4908</v>
      </c>
      <c r="C919" t="s">
        <v>3995</v>
      </c>
      <c r="D919" t="s">
        <v>3973</v>
      </c>
      <c r="E919" t="s">
        <v>3974</v>
      </c>
      <c r="F919" s="2">
        <v>100</v>
      </c>
    </row>
    <row r="920" spans="1:6" x14ac:dyDescent="0.3">
      <c r="A920" s="1">
        <v>43562</v>
      </c>
      <c r="B920" t="s">
        <v>4909</v>
      </c>
      <c r="C920" t="s">
        <v>3979</v>
      </c>
      <c r="D920" t="s">
        <v>4002</v>
      </c>
      <c r="E920" t="s">
        <v>3964</v>
      </c>
      <c r="F920" s="2">
        <v>150</v>
      </c>
    </row>
    <row r="921" spans="1:6" x14ac:dyDescent="0.3">
      <c r="A921" s="1">
        <v>43562</v>
      </c>
      <c r="B921" t="s">
        <v>4910</v>
      </c>
      <c r="C921" t="s">
        <v>3981</v>
      </c>
      <c r="D921" t="s">
        <v>3982</v>
      </c>
      <c r="E921" t="s">
        <v>3996</v>
      </c>
      <c r="F921" s="2">
        <v>80</v>
      </c>
    </row>
    <row r="922" spans="1:6" x14ac:dyDescent="0.3">
      <c r="A922" s="1">
        <v>43562</v>
      </c>
      <c r="B922" t="s">
        <v>4911</v>
      </c>
      <c r="C922" t="s">
        <v>4066</v>
      </c>
      <c r="D922" t="s">
        <v>3989</v>
      </c>
      <c r="E922" t="s">
        <v>3996</v>
      </c>
      <c r="F922" s="2">
        <v>50</v>
      </c>
    </row>
    <row r="923" spans="1:6" x14ac:dyDescent="0.3">
      <c r="A923" s="1">
        <v>43562</v>
      </c>
      <c r="B923" t="s">
        <v>4912</v>
      </c>
      <c r="C923" t="s">
        <v>3988</v>
      </c>
      <c r="D923" t="s">
        <v>3982</v>
      </c>
      <c r="E923" t="s">
        <v>3974</v>
      </c>
      <c r="F923" s="2">
        <v>80</v>
      </c>
    </row>
    <row r="924" spans="1:6" x14ac:dyDescent="0.3">
      <c r="A924" s="1">
        <v>43562</v>
      </c>
      <c r="B924" t="s">
        <v>4913</v>
      </c>
      <c r="C924" t="s">
        <v>4000</v>
      </c>
      <c r="D924" t="s">
        <v>4002</v>
      </c>
      <c r="E924" t="s">
        <v>3977</v>
      </c>
      <c r="F924" s="2">
        <v>150</v>
      </c>
    </row>
    <row r="925" spans="1:6" x14ac:dyDescent="0.3">
      <c r="A925" s="1">
        <v>43562</v>
      </c>
      <c r="B925" t="s">
        <v>4914</v>
      </c>
      <c r="C925" t="s">
        <v>4007</v>
      </c>
      <c r="D925" t="s">
        <v>3973</v>
      </c>
      <c r="E925" t="s">
        <v>3964</v>
      </c>
      <c r="F925" s="2">
        <v>100</v>
      </c>
    </row>
    <row r="926" spans="1:6" x14ac:dyDescent="0.3">
      <c r="A926" s="1">
        <v>43562</v>
      </c>
      <c r="B926" t="s">
        <v>4915</v>
      </c>
      <c r="C926" t="s">
        <v>3995</v>
      </c>
      <c r="D926" t="s">
        <v>4002</v>
      </c>
      <c r="E926" t="s">
        <v>3970</v>
      </c>
      <c r="F926" s="2">
        <v>150</v>
      </c>
    </row>
    <row r="927" spans="1:6" x14ac:dyDescent="0.3">
      <c r="A927" s="1">
        <v>43563</v>
      </c>
      <c r="B927" t="s">
        <v>4916</v>
      </c>
      <c r="C927" t="s">
        <v>3972</v>
      </c>
      <c r="D927" t="s">
        <v>3982</v>
      </c>
      <c r="E927" t="s">
        <v>3996</v>
      </c>
      <c r="F927" s="2">
        <v>80</v>
      </c>
    </row>
    <row r="928" spans="1:6" x14ac:dyDescent="0.3">
      <c r="A928" s="1">
        <v>43563</v>
      </c>
      <c r="B928" t="s">
        <v>4917</v>
      </c>
      <c r="C928" t="s">
        <v>4010</v>
      </c>
      <c r="D928" t="s">
        <v>3973</v>
      </c>
      <c r="E928" t="s">
        <v>3996</v>
      </c>
      <c r="F928" s="2">
        <v>100</v>
      </c>
    </row>
    <row r="929" spans="1:6" x14ac:dyDescent="0.3">
      <c r="A929" s="1">
        <v>43563</v>
      </c>
      <c r="B929" t="s">
        <v>4918</v>
      </c>
      <c r="C929" t="s">
        <v>3995</v>
      </c>
      <c r="D929" t="s">
        <v>4002</v>
      </c>
      <c r="E929" t="s">
        <v>3970</v>
      </c>
      <c r="F929" s="2">
        <v>150</v>
      </c>
    </row>
    <row r="930" spans="1:6" x14ac:dyDescent="0.3">
      <c r="A930" s="1">
        <v>43563</v>
      </c>
      <c r="B930" t="s">
        <v>4919</v>
      </c>
      <c r="C930" t="s">
        <v>3995</v>
      </c>
      <c r="D930" t="s">
        <v>3976</v>
      </c>
      <c r="E930" t="s">
        <v>3964</v>
      </c>
      <c r="F930" s="2">
        <v>30</v>
      </c>
    </row>
    <row r="931" spans="1:6" x14ac:dyDescent="0.3">
      <c r="A931" s="1">
        <v>43563</v>
      </c>
      <c r="B931" t="s">
        <v>4920</v>
      </c>
      <c r="C931" t="s">
        <v>3979</v>
      </c>
      <c r="D931" t="s">
        <v>3963</v>
      </c>
      <c r="E931" t="s">
        <v>3996</v>
      </c>
      <c r="F931" s="2">
        <v>90</v>
      </c>
    </row>
    <row r="932" spans="1:6" x14ac:dyDescent="0.3">
      <c r="A932" s="1">
        <v>43563</v>
      </c>
      <c r="B932" t="s">
        <v>4921</v>
      </c>
      <c r="C932" t="s">
        <v>3968</v>
      </c>
      <c r="D932" t="s">
        <v>3963</v>
      </c>
      <c r="E932" t="s">
        <v>3974</v>
      </c>
      <c r="F932" s="2">
        <v>90</v>
      </c>
    </row>
    <row r="933" spans="1:6" x14ac:dyDescent="0.3">
      <c r="A933" s="1">
        <v>43564</v>
      </c>
      <c r="B933" t="s">
        <v>4922</v>
      </c>
      <c r="C933" t="s">
        <v>3979</v>
      </c>
      <c r="D933" t="s">
        <v>3982</v>
      </c>
      <c r="E933" t="s">
        <v>3974</v>
      </c>
      <c r="F933" s="2">
        <v>80</v>
      </c>
    </row>
    <row r="934" spans="1:6" x14ac:dyDescent="0.3">
      <c r="A934" s="1">
        <v>43564</v>
      </c>
      <c r="B934" t="s">
        <v>4923</v>
      </c>
      <c r="C934" t="s">
        <v>4025</v>
      </c>
      <c r="D934" t="s">
        <v>3963</v>
      </c>
      <c r="E934" t="s">
        <v>3970</v>
      </c>
      <c r="F934" s="2">
        <v>90</v>
      </c>
    </row>
    <row r="935" spans="1:6" x14ac:dyDescent="0.3">
      <c r="A935" s="1">
        <v>43564</v>
      </c>
      <c r="B935" t="s">
        <v>4924</v>
      </c>
      <c r="C935" t="s">
        <v>4030</v>
      </c>
      <c r="D935" t="s">
        <v>3973</v>
      </c>
      <c r="E935" t="s">
        <v>3964</v>
      </c>
      <c r="F935" s="2">
        <v>100</v>
      </c>
    </row>
    <row r="936" spans="1:6" x14ac:dyDescent="0.3">
      <c r="A936" s="1">
        <v>43564</v>
      </c>
      <c r="B936" t="s">
        <v>4925</v>
      </c>
      <c r="C936" t="s">
        <v>3962</v>
      </c>
      <c r="D936" t="s">
        <v>3969</v>
      </c>
      <c r="E936" t="s">
        <v>3964</v>
      </c>
      <c r="F936" s="2">
        <v>160</v>
      </c>
    </row>
    <row r="937" spans="1:6" x14ac:dyDescent="0.3">
      <c r="A937" s="1">
        <v>43564</v>
      </c>
      <c r="B937" t="s">
        <v>4926</v>
      </c>
      <c r="C937" t="s">
        <v>3995</v>
      </c>
      <c r="D937" t="s">
        <v>3973</v>
      </c>
      <c r="E937" t="s">
        <v>3964</v>
      </c>
      <c r="F937" s="2">
        <v>100</v>
      </c>
    </row>
    <row r="938" spans="1:6" x14ac:dyDescent="0.3">
      <c r="A938" s="1">
        <v>43564</v>
      </c>
      <c r="B938" t="s">
        <v>4927</v>
      </c>
      <c r="C938" t="s">
        <v>4032</v>
      </c>
      <c r="D938" t="s">
        <v>3973</v>
      </c>
      <c r="E938" t="s">
        <v>3977</v>
      </c>
      <c r="F938" s="2">
        <v>100</v>
      </c>
    </row>
    <row r="939" spans="1:6" x14ac:dyDescent="0.3">
      <c r="A939" s="1">
        <v>43564</v>
      </c>
      <c r="B939" t="s">
        <v>4928</v>
      </c>
      <c r="C939" t="s">
        <v>4000</v>
      </c>
      <c r="D939" t="s">
        <v>3976</v>
      </c>
      <c r="E939" t="s">
        <v>3977</v>
      </c>
      <c r="F939" s="2">
        <v>30</v>
      </c>
    </row>
    <row r="940" spans="1:6" x14ac:dyDescent="0.3">
      <c r="A940" s="1">
        <v>43564</v>
      </c>
      <c r="B940" t="s">
        <v>4929</v>
      </c>
      <c r="C940" t="s">
        <v>3988</v>
      </c>
      <c r="D940" t="s">
        <v>3989</v>
      </c>
      <c r="E940" t="s">
        <v>3964</v>
      </c>
      <c r="F940" s="2">
        <v>50</v>
      </c>
    </row>
    <row r="941" spans="1:6" x14ac:dyDescent="0.3">
      <c r="A941" s="1">
        <v>43565</v>
      </c>
      <c r="B941" t="s">
        <v>4930</v>
      </c>
      <c r="C941" t="s">
        <v>3966</v>
      </c>
      <c r="D941" t="s">
        <v>4002</v>
      </c>
      <c r="E941" t="s">
        <v>3977</v>
      </c>
      <c r="F941" s="2">
        <v>150</v>
      </c>
    </row>
    <row r="942" spans="1:6" x14ac:dyDescent="0.3">
      <c r="A942" s="1">
        <v>43565</v>
      </c>
      <c r="B942" t="s">
        <v>4931</v>
      </c>
      <c r="C942" t="s">
        <v>4025</v>
      </c>
      <c r="D942" t="s">
        <v>3969</v>
      </c>
      <c r="E942" t="s">
        <v>3964</v>
      </c>
      <c r="F942" s="2">
        <v>160</v>
      </c>
    </row>
    <row r="943" spans="1:6" x14ac:dyDescent="0.3">
      <c r="A943" s="1">
        <v>43565</v>
      </c>
      <c r="B943" t="s">
        <v>4932</v>
      </c>
      <c r="C943" t="s">
        <v>3968</v>
      </c>
      <c r="D943" t="s">
        <v>3976</v>
      </c>
      <c r="E943" t="s">
        <v>3974</v>
      </c>
      <c r="F943" s="2">
        <v>30</v>
      </c>
    </row>
    <row r="944" spans="1:6" x14ac:dyDescent="0.3">
      <c r="A944" s="1">
        <v>43565</v>
      </c>
      <c r="B944" t="s">
        <v>4933</v>
      </c>
      <c r="C944" t="s">
        <v>4066</v>
      </c>
      <c r="D944" t="s">
        <v>3963</v>
      </c>
      <c r="E944" t="s">
        <v>3977</v>
      </c>
      <c r="F944" s="2">
        <v>90</v>
      </c>
    </row>
    <row r="945" spans="1:6" x14ac:dyDescent="0.3">
      <c r="A945" s="1">
        <v>43565</v>
      </c>
      <c r="B945" t="s">
        <v>4934</v>
      </c>
      <c r="C945" t="s">
        <v>4066</v>
      </c>
      <c r="D945" t="s">
        <v>3969</v>
      </c>
      <c r="E945" t="s">
        <v>3970</v>
      </c>
      <c r="F945" s="2">
        <v>160</v>
      </c>
    </row>
    <row r="946" spans="1:6" x14ac:dyDescent="0.3">
      <c r="A946" s="1">
        <v>43565</v>
      </c>
      <c r="B946" t="s">
        <v>4935</v>
      </c>
      <c r="C946" t="s">
        <v>4032</v>
      </c>
      <c r="D946" t="s">
        <v>3969</v>
      </c>
      <c r="E946" t="s">
        <v>3964</v>
      </c>
      <c r="F946" s="2">
        <v>160</v>
      </c>
    </row>
    <row r="947" spans="1:6" x14ac:dyDescent="0.3">
      <c r="A947" s="1">
        <v>43565</v>
      </c>
      <c r="B947" t="s">
        <v>4936</v>
      </c>
      <c r="C947" t="s">
        <v>3995</v>
      </c>
      <c r="D947" t="s">
        <v>3976</v>
      </c>
      <c r="E947" t="s">
        <v>3977</v>
      </c>
      <c r="F947" s="2">
        <v>30</v>
      </c>
    </row>
    <row r="948" spans="1:6" x14ac:dyDescent="0.3">
      <c r="A948" s="1">
        <v>43565</v>
      </c>
      <c r="B948" t="s">
        <v>4937</v>
      </c>
      <c r="C948" t="s">
        <v>3968</v>
      </c>
      <c r="D948" t="s">
        <v>3976</v>
      </c>
      <c r="E948" t="s">
        <v>3964</v>
      </c>
      <c r="F948" s="2">
        <v>30</v>
      </c>
    </row>
    <row r="949" spans="1:6" x14ac:dyDescent="0.3">
      <c r="A949" s="1">
        <v>43566</v>
      </c>
      <c r="B949" t="s">
        <v>4938</v>
      </c>
      <c r="C949" t="s">
        <v>3979</v>
      </c>
      <c r="D949" t="s">
        <v>3984</v>
      </c>
      <c r="E949" t="s">
        <v>3974</v>
      </c>
      <c r="F949" s="2">
        <v>180</v>
      </c>
    </row>
    <row r="950" spans="1:6" x14ac:dyDescent="0.3">
      <c r="A950" s="1">
        <v>43566</v>
      </c>
      <c r="B950" t="s">
        <v>4939</v>
      </c>
      <c r="C950" t="s">
        <v>4000</v>
      </c>
      <c r="D950" t="s">
        <v>3969</v>
      </c>
      <c r="E950" t="s">
        <v>3974</v>
      </c>
      <c r="F950" s="2">
        <v>160</v>
      </c>
    </row>
    <row r="951" spans="1:6" x14ac:dyDescent="0.3">
      <c r="A951" s="1">
        <v>43566</v>
      </c>
      <c r="B951" t="s">
        <v>4940</v>
      </c>
      <c r="C951" t="s">
        <v>3962</v>
      </c>
      <c r="D951" t="s">
        <v>3963</v>
      </c>
      <c r="E951" t="s">
        <v>3974</v>
      </c>
      <c r="F951" s="2">
        <v>90</v>
      </c>
    </row>
    <row r="952" spans="1:6" x14ac:dyDescent="0.3">
      <c r="A952" s="1">
        <v>43566</v>
      </c>
      <c r="B952" t="s">
        <v>4941</v>
      </c>
      <c r="C952" t="s">
        <v>3966</v>
      </c>
      <c r="D952" t="s">
        <v>3969</v>
      </c>
      <c r="E952" t="s">
        <v>3974</v>
      </c>
      <c r="F952" s="2">
        <v>160</v>
      </c>
    </row>
    <row r="953" spans="1:6" x14ac:dyDescent="0.3">
      <c r="A953" s="1">
        <v>43566</v>
      </c>
      <c r="B953" t="s">
        <v>4942</v>
      </c>
      <c r="C953" t="s">
        <v>4010</v>
      </c>
      <c r="D953" t="s">
        <v>3989</v>
      </c>
      <c r="E953" t="s">
        <v>3970</v>
      </c>
      <c r="F953" s="2">
        <v>50</v>
      </c>
    </row>
    <row r="954" spans="1:6" x14ac:dyDescent="0.3">
      <c r="A954" s="1">
        <v>43566</v>
      </c>
      <c r="B954" t="s">
        <v>4943</v>
      </c>
      <c r="C954" t="s">
        <v>4066</v>
      </c>
      <c r="D954" t="s">
        <v>3984</v>
      </c>
      <c r="E954" t="s">
        <v>3964</v>
      </c>
      <c r="F954" s="2">
        <v>180</v>
      </c>
    </row>
    <row r="955" spans="1:6" x14ac:dyDescent="0.3">
      <c r="A955" s="1">
        <v>43567</v>
      </c>
      <c r="B955" t="s">
        <v>4944</v>
      </c>
      <c r="C955" t="s">
        <v>3966</v>
      </c>
      <c r="D955" t="s">
        <v>3973</v>
      </c>
      <c r="E955" t="s">
        <v>3970</v>
      </c>
      <c r="F955" s="2">
        <v>100</v>
      </c>
    </row>
    <row r="956" spans="1:6" x14ac:dyDescent="0.3">
      <c r="A956" s="1">
        <v>43567</v>
      </c>
      <c r="B956" t="s">
        <v>4945</v>
      </c>
      <c r="C956" t="s">
        <v>4066</v>
      </c>
      <c r="D956" t="s">
        <v>3984</v>
      </c>
      <c r="E956" t="s">
        <v>3977</v>
      </c>
      <c r="F956" s="2">
        <v>180</v>
      </c>
    </row>
    <row r="957" spans="1:6" x14ac:dyDescent="0.3">
      <c r="A957" s="1">
        <v>43567</v>
      </c>
      <c r="B957" t="s">
        <v>4946</v>
      </c>
      <c r="C957" t="s">
        <v>3981</v>
      </c>
      <c r="D957" t="s">
        <v>4002</v>
      </c>
      <c r="E957" t="s">
        <v>3974</v>
      </c>
      <c r="F957" s="2">
        <v>150</v>
      </c>
    </row>
    <row r="958" spans="1:6" x14ac:dyDescent="0.3">
      <c r="A958" s="1">
        <v>43567</v>
      </c>
      <c r="B958" t="s">
        <v>4947</v>
      </c>
      <c r="C958" t="s">
        <v>4066</v>
      </c>
      <c r="D958" t="s">
        <v>3969</v>
      </c>
      <c r="E958" t="s">
        <v>3977</v>
      </c>
      <c r="F958" s="2">
        <v>160</v>
      </c>
    </row>
    <row r="959" spans="1:6" x14ac:dyDescent="0.3">
      <c r="A959" s="1">
        <v>43567</v>
      </c>
      <c r="B959" t="s">
        <v>4948</v>
      </c>
      <c r="C959" t="s">
        <v>4032</v>
      </c>
      <c r="D959" t="s">
        <v>3969</v>
      </c>
      <c r="E959" t="s">
        <v>3964</v>
      </c>
      <c r="F959" s="2">
        <v>160</v>
      </c>
    </row>
    <row r="960" spans="1:6" x14ac:dyDescent="0.3">
      <c r="A960" s="1">
        <v>43567</v>
      </c>
      <c r="B960" t="s">
        <v>4949</v>
      </c>
      <c r="C960" t="s">
        <v>3962</v>
      </c>
      <c r="D960" t="s">
        <v>3984</v>
      </c>
      <c r="E960" t="s">
        <v>3970</v>
      </c>
      <c r="F960" s="2">
        <v>180</v>
      </c>
    </row>
    <row r="961" spans="1:6" x14ac:dyDescent="0.3">
      <c r="A961" s="1">
        <v>43567</v>
      </c>
      <c r="B961" t="s">
        <v>4950</v>
      </c>
      <c r="C961" t="s">
        <v>3972</v>
      </c>
      <c r="D961" t="s">
        <v>3973</v>
      </c>
      <c r="E961" t="s">
        <v>3974</v>
      </c>
      <c r="F961" s="2">
        <v>100</v>
      </c>
    </row>
    <row r="962" spans="1:6" x14ac:dyDescent="0.3">
      <c r="A962" s="1">
        <v>43567</v>
      </c>
      <c r="B962" t="s">
        <v>4951</v>
      </c>
      <c r="C962" t="s">
        <v>3972</v>
      </c>
      <c r="D962" t="s">
        <v>3989</v>
      </c>
      <c r="E962" t="s">
        <v>3996</v>
      </c>
      <c r="F962" s="2">
        <v>50</v>
      </c>
    </row>
    <row r="963" spans="1:6" x14ac:dyDescent="0.3">
      <c r="A963" s="1">
        <v>43568</v>
      </c>
      <c r="B963" t="s">
        <v>4952</v>
      </c>
      <c r="C963" t="s">
        <v>4030</v>
      </c>
      <c r="D963" t="s">
        <v>3976</v>
      </c>
      <c r="E963" t="s">
        <v>3977</v>
      </c>
      <c r="F963" s="2">
        <v>30</v>
      </c>
    </row>
    <row r="964" spans="1:6" x14ac:dyDescent="0.3">
      <c r="A964" s="1">
        <v>43568</v>
      </c>
      <c r="B964" t="s">
        <v>4953</v>
      </c>
      <c r="C964" t="s">
        <v>3966</v>
      </c>
      <c r="D964" t="s">
        <v>3989</v>
      </c>
      <c r="E964" t="s">
        <v>3964</v>
      </c>
      <c r="F964" s="2">
        <v>50</v>
      </c>
    </row>
    <row r="965" spans="1:6" x14ac:dyDescent="0.3">
      <c r="A965" s="1">
        <v>43568</v>
      </c>
      <c r="B965" t="s">
        <v>4954</v>
      </c>
      <c r="C965" t="s">
        <v>3988</v>
      </c>
      <c r="D965" t="s">
        <v>3989</v>
      </c>
      <c r="E965" t="s">
        <v>3974</v>
      </c>
      <c r="F965" s="2">
        <v>50</v>
      </c>
    </row>
    <row r="966" spans="1:6" x14ac:dyDescent="0.3">
      <c r="A966" s="1">
        <v>43568</v>
      </c>
      <c r="B966" t="s">
        <v>4955</v>
      </c>
      <c r="C966" t="s">
        <v>3981</v>
      </c>
      <c r="D966" t="s">
        <v>3984</v>
      </c>
      <c r="E966" t="s">
        <v>3970</v>
      </c>
      <c r="F966" s="2">
        <v>180</v>
      </c>
    </row>
    <row r="967" spans="1:6" x14ac:dyDescent="0.3">
      <c r="A967" s="1">
        <v>43568</v>
      </c>
      <c r="B967" t="s">
        <v>4956</v>
      </c>
      <c r="C967" t="s">
        <v>4025</v>
      </c>
      <c r="D967" t="s">
        <v>3982</v>
      </c>
      <c r="E967" t="s">
        <v>3996</v>
      </c>
      <c r="F967" s="2">
        <v>80</v>
      </c>
    </row>
    <row r="968" spans="1:6" x14ac:dyDescent="0.3">
      <c r="A968" s="1">
        <v>43568</v>
      </c>
      <c r="B968" t="s">
        <v>4957</v>
      </c>
      <c r="C968" t="s">
        <v>3966</v>
      </c>
      <c r="D968" t="s">
        <v>4002</v>
      </c>
      <c r="E968" t="s">
        <v>3970</v>
      </c>
      <c r="F968" s="2">
        <v>150</v>
      </c>
    </row>
    <row r="969" spans="1:6" x14ac:dyDescent="0.3">
      <c r="A969" s="1">
        <v>43568</v>
      </c>
      <c r="B969" t="s">
        <v>4958</v>
      </c>
      <c r="C969" t="s">
        <v>3979</v>
      </c>
      <c r="D969" t="s">
        <v>3973</v>
      </c>
      <c r="E969" t="s">
        <v>3974</v>
      </c>
      <c r="F969" s="2">
        <v>100</v>
      </c>
    </row>
    <row r="970" spans="1:6" x14ac:dyDescent="0.3">
      <c r="A970" s="1">
        <v>43568</v>
      </c>
      <c r="B970" t="s">
        <v>4959</v>
      </c>
      <c r="C970" t="s">
        <v>4025</v>
      </c>
      <c r="D970" t="s">
        <v>3982</v>
      </c>
      <c r="E970" t="s">
        <v>3977</v>
      </c>
      <c r="F970" s="2">
        <v>80</v>
      </c>
    </row>
    <row r="971" spans="1:6" x14ac:dyDescent="0.3">
      <c r="A971" s="1">
        <v>43568</v>
      </c>
      <c r="B971" t="s">
        <v>4960</v>
      </c>
      <c r="C971" t="s">
        <v>3991</v>
      </c>
      <c r="D971" t="s">
        <v>4002</v>
      </c>
      <c r="E971" t="s">
        <v>3964</v>
      </c>
      <c r="F971" s="2">
        <v>150</v>
      </c>
    </row>
    <row r="972" spans="1:6" x14ac:dyDescent="0.3">
      <c r="A972" s="1">
        <v>43568</v>
      </c>
      <c r="B972" t="s">
        <v>4961</v>
      </c>
      <c r="C972" t="s">
        <v>4066</v>
      </c>
      <c r="D972" t="s">
        <v>3973</v>
      </c>
      <c r="E972" t="s">
        <v>3970</v>
      </c>
      <c r="F972" s="2">
        <v>100</v>
      </c>
    </row>
    <row r="973" spans="1:6" x14ac:dyDescent="0.3">
      <c r="A973" s="1">
        <v>43568</v>
      </c>
      <c r="B973" t="s">
        <v>4962</v>
      </c>
      <c r="C973" t="s">
        <v>4025</v>
      </c>
      <c r="D973" t="s">
        <v>3973</v>
      </c>
      <c r="E973" t="s">
        <v>3996</v>
      </c>
      <c r="F973" s="2">
        <v>100</v>
      </c>
    </row>
    <row r="974" spans="1:6" x14ac:dyDescent="0.3">
      <c r="A974" s="1">
        <v>43568</v>
      </c>
      <c r="B974" t="s">
        <v>4963</v>
      </c>
      <c r="C974" t="s">
        <v>3988</v>
      </c>
      <c r="D974" t="s">
        <v>3973</v>
      </c>
      <c r="E974" t="s">
        <v>3970</v>
      </c>
      <c r="F974" s="2">
        <v>100</v>
      </c>
    </row>
    <row r="975" spans="1:6" x14ac:dyDescent="0.3">
      <c r="A975" s="1">
        <v>43568</v>
      </c>
      <c r="B975" t="s">
        <v>4964</v>
      </c>
      <c r="C975" t="s">
        <v>4030</v>
      </c>
      <c r="D975" t="s">
        <v>3969</v>
      </c>
      <c r="E975" t="s">
        <v>3970</v>
      </c>
      <c r="F975" s="2">
        <v>160</v>
      </c>
    </row>
    <row r="976" spans="1:6" x14ac:dyDescent="0.3">
      <c r="A976" s="1">
        <v>43568</v>
      </c>
      <c r="B976" t="s">
        <v>4965</v>
      </c>
      <c r="C976" t="s">
        <v>3986</v>
      </c>
      <c r="D976" t="s">
        <v>3984</v>
      </c>
      <c r="E976" t="s">
        <v>3977</v>
      </c>
      <c r="F976" s="2">
        <v>180</v>
      </c>
    </row>
    <row r="977" spans="1:6" x14ac:dyDescent="0.3">
      <c r="A977" s="1">
        <v>43569</v>
      </c>
      <c r="B977" t="s">
        <v>4966</v>
      </c>
      <c r="C977" t="s">
        <v>3991</v>
      </c>
      <c r="D977" t="s">
        <v>3969</v>
      </c>
      <c r="E977" t="s">
        <v>3974</v>
      </c>
      <c r="F977" s="2">
        <v>160</v>
      </c>
    </row>
    <row r="978" spans="1:6" x14ac:dyDescent="0.3">
      <c r="A978" s="1">
        <v>43569</v>
      </c>
      <c r="B978" t="s">
        <v>4967</v>
      </c>
      <c r="C978" t="s">
        <v>3968</v>
      </c>
      <c r="D978" t="s">
        <v>3982</v>
      </c>
      <c r="E978" t="s">
        <v>3970</v>
      </c>
      <c r="F978" s="2">
        <v>80</v>
      </c>
    </row>
    <row r="979" spans="1:6" x14ac:dyDescent="0.3">
      <c r="A979" s="1">
        <v>43569</v>
      </c>
      <c r="B979" t="s">
        <v>4968</v>
      </c>
      <c r="C979" t="s">
        <v>3968</v>
      </c>
      <c r="D979" t="s">
        <v>3989</v>
      </c>
      <c r="E979" t="s">
        <v>3964</v>
      </c>
      <c r="F979" s="2">
        <v>50</v>
      </c>
    </row>
    <row r="980" spans="1:6" x14ac:dyDescent="0.3">
      <c r="A980" s="1">
        <v>43569</v>
      </c>
      <c r="B980" t="s">
        <v>4969</v>
      </c>
      <c r="C980" t="s">
        <v>4007</v>
      </c>
      <c r="D980" t="s">
        <v>3976</v>
      </c>
      <c r="E980" t="s">
        <v>3996</v>
      </c>
      <c r="F980" s="2">
        <v>30</v>
      </c>
    </row>
    <row r="981" spans="1:6" x14ac:dyDescent="0.3">
      <c r="A981" s="1">
        <v>43569</v>
      </c>
      <c r="B981" t="s">
        <v>4970</v>
      </c>
      <c r="C981" t="s">
        <v>3981</v>
      </c>
      <c r="D981" t="s">
        <v>3976</v>
      </c>
      <c r="E981" t="s">
        <v>3970</v>
      </c>
      <c r="F981" s="2">
        <v>30</v>
      </c>
    </row>
    <row r="982" spans="1:6" x14ac:dyDescent="0.3">
      <c r="A982" s="1">
        <v>43569</v>
      </c>
      <c r="B982" t="s">
        <v>4971</v>
      </c>
      <c r="C982" t="s">
        <v>3991</v>
      </c>
      <c r="D982" t="s">
        <v>3969</v>
      </c>
      <c r="E982" t="s">
        <v>3974</v>
      </c>
      <c r="F982" s="2">
        <v>160</v>
      </c>
    </row>
    <row r="983" spans="1:6" x14ac:dyDescent="0.3">
      <c r="A983" s="1">
        <v>43569</v>
      </c>
      <c r="B983" t="s">
        <v>4972</v>
      </c>
      <c r="C983" t="s">
        <v>4025</v>
      </c>
      <c r="D983" t="s">
        <v>3976</v>
      </c>
      <c r="E983" t="s">
        <v>3964</v>
      </c>
      <c r="F983" s="2">
        <v>30</v>
      </c>
    </row>
    <row r="984" spans="1:6" x14ac:dyDescent="0.3">
      <c r="A984" s="1">
        <v>43569</v>
      </c>
      <c r="B984" t="s">
        <v>4973</v>
      </c>
      <c r="C984" t="s">
        <v>4025</v>
      </c>
      <c r="D984" t="s">
        <v>3989</v>
      </c>
      <c r="E984" t="s">
        <v>3974</v>
      </c>
      <c r="F984" s="2">
        <v>50</v>
      </c>
    </row>
    <row r="985" spans="1:6" x14ac:dyDescent="0.3">
      <c r="A985" s="1">
        <v>43569</v>
      </c>
      <c r="B985" t="s">
        <v>4974</v>
      </c>
      <c r="C985" t="s">
        <v>3979</v>
      </c>
      <c r="D985" t="s">
        <v>3969</v>
      </c>
      <c r="E985" t="s">
        <v>3970</v>
      </c>
      <c r="F985" s="2">
        <v>160</v>
      </c>
    </row>
    <row r="986" spans="1:6" x14ac:dyDescent="0.3">
      <c r="A986" s="1">
        <v>43569</v>
      </c>
      <c r="B986" t="s">
        <v>4975</v>
      </c>
      <c r="C986" t="s">
        <v>3986</v>
      </c>
      <c r="D986" t="s">
        <v>3973</v>
      </c>
      <c r="E986" t="s">
        <v>3964</v>
      </c>
      <c r="F986" s="2">
        <v>100</v>
      </c>
    </row>
    <row r="987" spans="1:6" x14ac:dyDescent="0.3">
      <c r="A987" s="1">
        <v>43569</v>
      </c>
      <c r="B987" t="s">
        <v>4976</v>
      </c>
      <c r="C987" t="s">
        <v>3968</v>
      </c>
      <c r="D987" t="s">
        <v>4002</v>
      </c>
      <c r="E987" t="s">
        <v>3970</v>
      </c>
      <c r="F987" s="2">
        <v>150</v>
      </c>
    </row>
    <row r="988" spans="1:6" x14ac:dyDescent="0.3">
      <c r="A988" s="1">
        <v>43569</v>
      </c>
      <c r="B988" t="s">
        <v>4977</v>
      </c>
      <c r="C988" t="s">
        <v>4030</v>
      </c>
      <c r="D988" t="s">
        <v>3973</v>
      </c>
      <c r="E988" t="s">
        <v>3964</v>
      </c>
      <c r="F988" s="2">
        <v>100</v>
      </c>
    </row>
    <row r="989" spans="1:6" x14ac:dyDescent="0.3">
      <c r="A989" s="1">
        <v>43570</v>
      </c>
      <c r="B989" t="s">
        <v>4978</v>
      </c>
      <c r="C989" t="s">
        <v>4025</v>
      </c>
      <c r="D989" t="s">
        <v>3984</v>
      </c>
      <c r="E989" t="s">
        <v>3977</v>
      </c>
      <c r="F989" s="2">
        <v>180</v>
      </c>
    </row>
    <row r="990" spans="1:6" x14ac:dyDescent="0.3">
      <c r="A990" s="1">
        <v>43570</v>
      </c>
      <c r="B990" t="s">
        <v>4979</v>
      </c>
      <c r="C990" t="s">
        <v>3968</v>
      </c>
      <c r="D990" t="s">
        <v>3963</v>
      </c>
      <c r="E990" t="s">
        <v>3977</v>
      </c>
      <c r="F990" s="2">
        <v>90</v>
      </c>
    </row>
    <row r="991" spans="1:6" x14ac:dyDescent="0.3">
      <c r="A991" s="1">
        <v>43570</v>
      </c>
      <c r="B991" t="s">
        <v>4980</v>
      </c>
      <c r="C991" t="s">
        <v>3966</v>
      </c>
      <c r="D991" t="s">
        <v>4002</v>
      </c>
      <c r="E991" t="s">
        <v>3970</v>
      </c>
      <c r="F991" s="2">
        <v>150</v>
      </c>
    </row>
    <row r="992" spans="1:6" x14ac:dyDescent="0.3">
      <c r="A992" s="1">
        <v>43570</v>
      </c>
      <c r="B992" t="s">
        <v>4981</v>
      </c>
      <c r="C992" t="s">
        <v>4000</v>
      </c>
      <c r="D992" t="s">
        <v>4002</v>
      </c>
      <c r="E992" t="s">
        <v>3974</v>
      </c>
      <c r="F992" s="2">
        <v>150</v>
      </c>
    </row>
    <row r="993" spans="1:6" x14ac:dyDescent="0.3">
      <c r="A993" s="1">
        <v>43570</v>
      </c>
      <c r="B993" t="s">
        <v>4982</v>
      </c>
      <c r="C993" t="s">
        <v>4032</v>
      </c>
      <c r="D993" t="s">
        <v>3984</v>
      </c>
      <c r="E993" t="s">
        <v>3996</v>
      </c>
      <c r="F993" s="2">
        <v>180</v>
      </c>
    </row>
    <row r="994" spans="1:6" x14ac:dyDescent="0.3">
      <c r="A994" s="1">
        <v>43570</v>
      </c>
      <c r="B994" t="s">
        <v>4983</v>
      </c>
      <c r="C994" t="s">
        <v>3986</v>
      </c>
      <c r="D994" t="s">
        <v>3984</v>
      </c>
      <c r="E994" t="s">
        <v>3964</v>
      </c>
      <c r="F994" s="2">
        <v>180</v>
      </c>
    </row>
    <row r="995" spans="1:6" x14ac:dyDescent="0.3">
      <c r="A995" s="1">
        <v>43570</v>
      </c>
      <c r="B995" t="s">
        <v>4984</v>
      </c>
      <c r="C995" t="s">
        <v>3968</v>
      </c>
      <c r="D995" t="s">
        <v>3982</v>
      </c>
      <c r="E995" t="s">
        <v>3974</v>
      </c>
      <c r="F995" s="2">
        <v>80</v>
      </c>
    </row>
    <row r="996" spans="1:6" x14ac:dyDescent="0.3">
      <c r="A996" s="1">
        <v>43570</v>
      </c>
      <c r="B996" t="s">
        <v>4985</v>
      </c>
      <c r="C996" t="s">
        <v>3972</v>
      </c>
      <c r="D996" t="s">
        <v>3973</v>
      </c>
      <c r="E996" t="s">
        <v>3970</v>
      </c>
      <c r="F996" s="2">
        <v>100</v>
      </c>
    </row>
    <row r="997" spans="1:6" x14ac:dyDescent="0.3">
      <c r="A997" s="1">
        <v>43570</v>
      </c>
      <c r="B997" t="s">
        <v>4986</v>
      </c>
      <c r="C997" t="s">
        <v>4025</v>
      </c>
      <c r="D997" t="s">
        <v>3973</v>
      </c>
      <c r="E997" t="s">
        <v>3964</v>
      </c>
      <c r="F997" s="2">
        <v>100</v>
      </c>
    </row>
    <row r="998" spans="1:6" x14ac:dyDescent="0.3">
      <c r="A998" s="1">
        <v>43570</v>
      </c>
      <c r="B998" t="s">
        <v>4987</v>
      </c>
      <c r="C998" t="s">
        <v>3966</v>
      </c>
      <c r="D998" t="s">
        <v>4002</v>
      </c>
      <c r="E998" t="s">
        <v>3996</v>
      </c>
      <c r="F998" s="2">
        <v>150</v>
      </c>
    </row>
    <row r="999" spans="1:6" x14ac:dyDescent="0.3">
      <c r="A999" s="1">
        <v>43570</v>
      </c>
      <c r="B999" t="s">
        <v>4988</v>
      </c>
      <c r="C999" t="s">
        <v>3962</v>
      </c>
      <c r="D999" t="s">
        <v>3963</v>
      </c>
      <c r="E999" t="s">
        <v>3996</v>
      </c>
      <c r="F999" s="2">
        <v>90</v>
      </c>
    </row>
    <row r="1000" spans="1:6" x14ac:dyDescent="0.3">
      <c r="A1000" s="1">
        <v>43571</v>
      </c>
      <c r="B1000" t="s">
        <v>4989</v>
      </c>
      <c r="C1000" t="s">
        <v>4010</v>
      </c>
      <c r="D1000" t="s">
        <v>3969</v>
      </c>
      <c r="E1000" t="s">
        <v>3964</v>
      </c>
      <c r="F1000" s="2">
        <v>160</v>
      </c>
    </row>
    <row r="1001" spans="1:6" x14ac:dyDescent="0.3">
      <c r="A1001" s="1">
        <v>43571</v>
      </c>
      <c r="B1001" t="s">
        <v>4990</v>
      </c>
      <c r="C1001" t="s">
        <v>4025</v>
      </c>
      <c r="D1001" t="s">
        <v>3976</v>
      </c>
      <c r="E1001" t="s">
        <v>3977</v>
      </c>
      <c r="F1001" s="2">
        <v>30</v>
      </c>
    </row>
    <row r="1002" spans="1:6" x14ac:dyDescent="0.3">
      <c r="A1002" s="1">
        <v>43571</v>
      </c>
      <c r="B1002" t="s">
        <v>4991</v>
      </c>
      <c r="C1002" t="s">
        <v>3986</v>
      </c>
      <c r="D1002" t="s">
        <v>3969</v>
      </c>
      <c r="E1002" t="s">
        <v>3970</v>
      </c>
      <c r="F1002" s="2">
        <v>160</v>
      </c>
    </row>
    <row r="1003" spans="1:6" x14ac:dyDescent="0.3">
      <c r="A1003" s="1">
        <v>43571</v>
      </c>
      <c r="B1003" t="s">
        <v>4992</v>
      </c>
      <c r="C1003" t="s">
        <v>4025</v>
      </c>
      <c r="D1003" t="s">
        <v>3963</v>
      </c>
      <c r="E1003" t="s">
        <v>3996</v>
      </c>
      <c r="F1003" s="2">
        <v>90</v>
      </c>
    </row>
    <row r="1004" spans="1:6" x14ac:dyDescent="0.3">
      <c r="A1004" s="1">
        <v>43571</v>
      </c>
      <c r="B1004" t="s">
        <v>4993</v>
      </c>
      <c r="C1004" t="s">
        <v>4007</v>
      </c>
      <c r="D1004" t="s">
        <v>4002</v>
      </c>
      <c r="E1004" t="s">
        <v>3974</v>
      </c>
      <c r="F1004" s="2">
        <v>150</v>
      </c>
    </row>
    <row r="1005" spans="1:6" x14ac:dyDescent="0.3">
      <c r="A1005" s="1">
        <v>43571</v>
      </c>
      <c r="B1005" t="s">
        <v>4994</v>
      </c>
      <c r="C1005" t="s">
        <v>3968</v>
      </c>
      <c r="D1005" t="s">
        <v>3984</v>
      </c>
      <c r="E1005" t="s">
        <v>3970</v>
      </c>
      <c r="F1005" s="2">
        <v>180</v>
      </c>
    </row>
    <row r="1006" spans="1:6" x14ac:dyDescent="0.3">
      <c r="A1006" s="1">
        <v>43571</v>
      </c>
      <c r="B1006" t="s">
        <v>4995</v>
      </c>
      <c r="C1006" t="s">
        <v>3979</v>
      </c>
      <c r="D1006" t="s">
        <v>3973</v>
      </c>
      <c r="E1006" t="s">
        <v>3996</v>
      </c>
      <c r="F1006" s="2">
        <v>100</v>
      </c>
    </row>
    <row r="1007" spans="1:6" x14ac:dyDescent="0.3">
      <c r="A1007" s="1">
        <v>43571</v>
      </c>
      <c r="B1007" t="s">
        <v>4996</v>
      </c>
      <c r="C1007" t="s">
        <v>3968</v>
      </c>
      <c r="D1007" t="s">
        <v>3969</v>
      </c>
      <c r="E1007" t="s">
        <v>3970</v>
      </c>
      <c r="F1007" s="2">
        <v>160</v>
      </c>
    </row>
    <row r="1008" spans="1:6" x14ac:dyDescent="0.3">
      <c r="A1008" s="1">
        <v>43572</v>
      </c>
      <c r="B1008" t="s">
        <v>4997</v>
      </c>
      <c r="C1008" t="s">
        <v>3986</v>
      </c>
      <c r="D1008" t="s">
        <v>3973</v>
      </c>
      <c r="E1008" t="s">
        <v>3964</v>
      </c>
      <c r="F1008" s="2">
        <v>100</v>
      </c>
    </row>
    <row r="1009" spans="1:6" x14ac:dyDescent="0.3">
      <c r="A1009" s="1">
        <v>43572</v>
      </c>
      <c r="B1009" t="s">
        <v>4998</v>
      </c>
      <c r="C1009" t="s">
        <v>3995</v>
      </c>
      <c r="D1009" t="s">
        <v>3969</v>
      </c>
      <c r="E1009" t="s">
        <v>3977</v>
      </c>
      <c r="F1009" s="2">
        <v>160</v>
      </c>
    </row>
    <row r="1010" spans="1:6" x14ac:dyDescent="0.3">
      <c r="A1010" s="1">
        <v>43572</v>
      </c>
      <c r="B1010" t="s">
        <v>4999</v>
      </c>
      <c r="C1010" t="s">
        <v>4030</v>
      </c>
      <c r="D1010" t="s">
        <v>3963</v>
      </c>
      <c r="E1010" t="s">
        <v>3974</v>
      </c>
      <c r="F1010" s="2">
        <v>90</v>
      </c>
    </row>
    <row r="1011" spans="1:6" x14ac:dyDescent="0.3">
      <c r="A1011" s="1">
        <v>43572</v>
      </c>
      <c r="B1011" t="s">
        <v>5000</v>
      </c>
      <c r="C1011" t="s">
        <v>3979</v>
      </c>
      <c r="D1011" t="s">
        <v>3984</v>
      </c>
      <c r="E1011" t="s">
        <v>3977</v>
      </c>
      <c r="F1011" s="2">
        <v>180</v>
      </c>
    </row>
    <row r="1012" spans="1:6" x14ac:dyDescent="0.3">
      <c r="A1012" s="1">
        <v>43572</v>
      </c>
      <c r="B1012" t="s">
        <v>5001</v>
      </c>
      <c r="C1012" t="s">
        <v>3972</v>
      </c>
      <c r="D1012" t="s">
        <v>4002</v>
      </c>
      <c r="E1012" t="s">
        <v>3970</v>
      </c>
      <c r="F1012" s="2">
        <v>150</v>
      </c>
    </row>
    <row r="1013" spans="1:6" x14ac:dyDescent="0.3">
      <c r="A1013" s="1">
        <v>43572</v>
      </c>
      <c r="B1013" t="s">
        <v>5002</v>
      </c>
      <c r="C1013" t="s">
        <v>3966</v>
      </c>
      <c r="D1013" t="s">
        <v>3982</v>
      </c>
      <c r="E1013" t="s">
        <v>3977</v>
      </c>
      <c r="F1013" s="2">
        <v>80</v>
      </c>
    </row>
    <row r="1014" spans="1:6" x14ac:dyDescent="0.3">
      <c r="A1014" s="1">
        <v>43572</v>
      </c>
      <c r="B1014" t="s">
        <v>5003</v>
      </c>
      <c r="C1014" t="s">
        <v>4032</v>
      </c>
      <c r="D1014" t="s">
        <v>4002</v>
      </c>
      <c r="E1014" t="s">
        <v>3974</v>
      </c>
      <c r="F1014" s="2">
        <v>150</v>
      </c>
    </row>
    <row r="1015" spans="1:6" x14ac:dyDescent="0.3">
      <c r="A1015" s="1">
        <v>43572</v>
      </c>
      <c r="B1015" t="s">
        <v>5004</v>
      </c>
      <c r="C1015" t="s">
        <v>4007</v>
      </c>
      <c r="D1015" t="s">
        <v>3984</v>
      </c>
      <c r="E1015" t="s">
        <v>3970</v>
      </c>
      <c r="F1015" s="2">
        <v>180</v>
      </c>
    </row>
    <row r="1016" spans="1:6" x14ac:dyDescent="0.3">
      <c r="A1016" s="1">
        <v>43572</v>
      </c>
      <c r="B1016" t="s">
        <v>5005</v>
      </c>
      <c r="C1016" t="s">
        <v>3995</v>
      </c>
      <c r="D1016" t="s">
        <v>4002</v>
      </c>
      <c r="E1016" t="s">
        <v>3970</v>
      </c>
      <c r="F1016" s="2">
        <v>150</v>
      </c>
    </row>
    <row r="1017" spans="1:6" x14ac:dyDescent="0.3">
      <c r="A1017" s="1">
        <v>43572</v>
      </c>
      <c r="B1017" t="s">
        <v>5006</v>
      </c>
      <c r="C1017" t="s">
        <v>4030</v>
      </c>
      <c r="D1017" t="s">
        <v>4002</v>
      </c>
      <c r="E1017" t="s">
        <v>3996</v>
      </c>
      <c r="F1017" s="2">
        <v>150</v>
      </c>
    </row>
    <row r="1018" spans="1:6" x14ac:dyDescent="0.3">
      <c r="A1018" s="1">
        <v>43572</v>
      </c>
      <c r="B1018" t="s">
        <v>5007</v>
      </c>
      <c r="C1018" t="s">
        <v>4025</v>
      </c>
      <c r="D1018" t="s">
        <v>3969</v>
      </c>
      <c r="E1018" t="s">
        <v>3996</v>
      </c>
      <c r="F1018" s="2">
        <v>160</v>
      </c>
    </row>
    <row r="1019" spans="1:6" x14ac:dyDescent="0.3">
      <c r="A1019" s="1">
        <v>43573</v>
      </c>
      <c r="B1019" t="s">
        <v>5008</v>
      </c>
      <c r="C1019" t="s">
        <v>3968</v>
      </c>
      <c r="D1019" t="s">
        <v>3973</v>
      </c>
      <c r="E1019" t="s">
        <v>3964</v>
      </c>
      <c r="F1019" s="2">
        <v>100</v>
      </c>
    </row>
    <row r="1020" spans="1:6" x14ac:dyDescent="0.3">
      <c r="A1020" s="1">
        <v>43573</v>
      </c>
      <c r="B1020" t="s">
        <v>5009</v>
      </c>
      <c r="C1020" t="s">
        <v>4025</v>
      </c>
      <c r="D1020" t="s">
        <v>3963</v>
      </c>
      <c r="E1020" t="s">
        <v>3974</v>
      </c>
      <c r="F1020" s="2">
        <v>90</v>
      </c>
    </row>
    <row r="1021" spans="1:6" x14ac:dyDescent="0.3">
      <c r="A1021" s="1">
        <v>43573</v>
      </c>
      <c r="B1021" t="s">
        <v>5010</v>
      </c>
      <c r="C1021" t="s">
        <v>3979</v>
      </c>
      <c r="D1021" t="s">
        <v>3963</v>
      </c>
      <c r="E1021" t="s">
        <v>3977</v>
      </c>
      <c r="F1021" s="2">
        <v>90</v>
      </c>
    </row>
    <row r="1022" spans="1:6" x14ac:dyDescent="0.3">
      <c r="A1022" s="1">
        <v>43573</v>
      </c>
      <c r="B1022" t="s">
        <v>5011</v>
      </c>
      <c r="C1022" t="s">
        <v>4010</v>
      </c>
      <c r="D1022" t="s">
        <v>3973</v>
      </c>
      <c r="E1022" t="s">
        <v>3977</v>
      </c>
      <c r="F1022" s="2">
        <v>100</v>
      </c>
    </row>
    <row r="1023" spans="1:6" x14ac:dyDescent="0.3">
      <c r="A1023" s="1">
        <v>43573</v>
      </c>
      <c r="B1023" t="s">
        <v>5012</v>
      </c>
      <c r="C1023" t="s">
        <v>4010</v>
      </c>
      <c r="D1023" t="s">
        <v>3969</v>
      </c>
      <c r="E1023" t="s">
        <v>3970</v>
      </c>
      <c r="F1023" s="2">
        <v>160</v>
      </c>
    </row>
    <row r="1024" spans="1:6" x14ac:dyDescent="0.3">
      <c r="A1024" s="1">
        <v>43573</v>
      </c>
      <c r="B1024" t="s">
        <v>5013</v>
      </c>
      <c r="C1024" t="s">
        <v>3972</v>
      </c>
      <c r="D1024" t="s">
        <v>4002</v>
      </c>
      <c r="E1024" t="s">
        <v>3996</v>
      </c>
      <c r="F1024" s="2">
        <v>150</v>
      </c>
    </row>
    <row r="1025" spans="1:6" x14ac:dyDescent="0.3">
      <c r="A1025" s="1">
        <v>43573</v>
      </c>
      <c r="B1025" t="s">
        <v>5014</v>
      </c>
      <c r="C1025" t="s">
        <v>3979</v>
      </c>
      <c r="D1025" t="s">
        <v>3976</v>
      </c>
      <c r="E1025" t="s">
        <v>3970</v>
      </c>
      <c r="F1025" s="2">
        <v>30</v>
      </c>
    </row>
    <row r="1026" spans="1:6" x14ac:dyDescent="0.3">
      <c r="A1026" s="1">
        <v>43573</v>
      </c>
      <c r="B1026" t="s">
        <v>5015</v>
      </c>
      <c r="C1026" t="s">
        <v>4032</v>
      </c>
      <c r="D1026" t="s">
        <v>3969</v>
      </c>
      <c r="E1026" t="s">
        <v>3977</v>
      </c>
      <c r="F1026" s="2">
        <v>160</v>
      </c>
    </row>
    <row r="1027" spans="1:6" x14ac:dyDescent="0.3">
      <c r="A1027" s="1">
        <v>43573</v>
      </c>
      <c r="B1027" t="s">
        <v>5016</v>
      </c>
      <c r="C1027" t="s">
        <v>3968</v>
      </c>
      <c r="D1027" t="s">
        <v>4002</v>
      </c>
      <c r="E1027" t="s">
        <v>3964</v>
      </c>
      <c r="F1027" s="2">
        <v>150</v>
      </c>
    </row>
    <row r="1028" spans="1:6" x14ac:dyDescent="0.3">
      <c r="A1028" s="1">
        <v>43573</v>
      </c>
      <c r="B1028" t="s">
        <v>5017</v>
      </c>
      <c r="C1028" t="s">
        <v>4010</v>
      </c>
      <c r="D1028" t="s">
        <v>3976</v>
      </c>
      <c r="E1028" t="s">
        <v>3970</v>
      </c>
      <c r="F1028" s="2">
        <v>30</v>
      </c>
    </row>
    <row r="1029" spans="1:6" x14ac:dyDescent="0.3">
      <c r="A1029" s="1">
        <v>43574</v>
      </c>
      <c r="B1029" t="s">
        <v>5018</v>
      </c>
      <c r="C1029" t="s">
        <v>3966</v>
      </c>
      <c r="D1029" t="s">
        <v>3969</v>
      </c>
      <c r="E1029" t="s">
        <v>3977</v>
      </c>
      <c r="F1029" s="2">
        <v>160</v>
      </c>
    </row>
    <row r="1030" spans="1:6" x14ac:dyDescent="0.3">
      <c r="A1030" s="1">
        <v>43574</v>
      </c>
      <c r="B1030" t="s">
        <v>5019</v>
      </c>
      <c r="C1030" t="s">
        <v>4066</v>
      </c>
      <c r="D1030" t="s">
        <v>3976</v>
      </c>
      <c r="E1030" t="s">
        <v>3964</v>
      </c>
      <c r="F1030" s="2">
        <v>30</v>
      </c>
    </row>
    <row r="1031" spans="1:6" x14ac:dyDescent="0.3">
      <c r="A1031" s="1">
        <v>43574</v>
      </c>
      <c r="B1031" t="s">
        <v>5020</v>
      </c>
      <c r="C1031" t="s">
        <v>3968</v>
      </c>
      <c r="D1031" t="s">
        <v>3989</v>
      </c>
      <c r="E1031" t="s">
        <v>3977</v>
      </c>
      <c r="F1031" s="2">
        <v>50</v>
      </c>
    </row>
    <row r="1032" spans="1:6" x14ac:dyDescent="0.3">
      <c r="A1032" s="1">
        <v>43574</v>
      </c>
      <c r="B1032" t="s">
        <v>5021</v>
      </c>
      <c r="C1032" t="s">
        <v>4032</v>
      </c>
      <c r="D1032" t="s">
        <v>3973</v>
      </c>
      <c r="E1032" t="s">
        <v>3974</v>
      </c>
      <c r="F1032" s="2">
        <v>100</v>
      </c>
    </row>
    <row r="1033" spans="1:6" x14ac:dyDescent="0.3">
      <c r="A1033" s="1">
        <v>43574</v>
      </c>
      <c r="B1033" t="s">
        <v>5022</v>
      </c>
      <c r="C1033" t="s">
        <v>4010</v>
      </c>
      <c r="D1033" t="s">
        <v>3963</v>
      </c>
      <c r="E1033" t="s">
        <v>3970</v>
      </c>
      <c r="F1033" s="2">
        <v>90</v>
      </c>
    </row>
    <row r="1034" spans="1:6" x14ac:dyDescent="0.3">
      <c r="A1034" s="1">
        <v>43574</v>
      </c>
      <c r="B1034" t="s">
        <v>5023</v>
      </c>
      <c r="C1034" t="s">
        <v>3981</v>
      </c>
      <c r="D1034" t="s">
        <v>3984</v>
      </c>
      <c r="E1034" t="s">
        <v>3970</v>
      </c>
      <c r="F1034" s="2">
        <v>180</v>
      </c>
    </row>
    <row r="1035" spans="1:6" x14ac:dyDescent="0.3">
      <c r="A1035" s="1">
        <v>43574</v>
      </c>
      <c r="B1035" t="s">
        <v>5024</v>
      </c>
      <c r="C1035" t="s">
        <v>4007</v>
      </c>
      <c r="D1035" t="s">
        <v>3973</v>
      </c>
      <c r="E1035" t="s">
        <v>3977</v>
      </c>
      <c r="F1035" s="2">
        <v>100</v>
      </c>
    </row>
    <row r="1036" spans="1:6" x14ac:dyDescent="0.3">
      <c r="A1036" s="1">
        <v>43574</v>
      </c>
      <c r="B1036" t="s">
        <v>5025</v>
      </c>
      <c r="C1036" t="s">
        <v>3968</v>
      </c>
      <c r="D1036" t="s">
        <v>3976</v>
      </c>
      <c r="E1036" t="s">
        <v>3996</v>
      </c>
      <c r="F1036" s="2">
        <v>30</v>
      </c>
    </row>
    <row r="1037" spans="1:6" x14ac:dyDescent="0.3">
      <c r="A1037" s="1">
        <v>43575</v>
      </c>
      <c r="B1037" t="s">
        <v>5026</v>
      </c>
      <c r="C1037" t="s">
        <v>3991</v>
      </c>
      <c r="D1037" t="s">
        <v>3969</v>
      </c>
      <c r="E1037" t="s">
        <v>3996</v>
      </c>
      <c r="F1037" s="2">
        <v>160</v>
      </c>
    </row>
    <row r="1038" spans="1:6" x14ac:dyDescent="0.3">
      <c r="A1038" s="1">
        <v>43575</v>
      </c>
      <c r="B1038" t="s">
        <v>5027</v>
      </c>
      <c r="C1038" t="s">
        <v>4066</v>
      </c>
      <c r="D1038" t="s">
        <v>3973</v>
      </c>
      <c r="E1038" t="s">
        <v>3970</v>
      </c>
      <c r="F1038" s="2">
        <v>100</v>
      </c>
    </row>
    <row r="1039" spans="1:6" x14ac:dyDescent="0.3">
      <c r="A1039" s="1">
        <v>43575</v>
      </c>
      <c r="B1039" t="s">
        <v>5028</v>
      </c>
      <c r="C1039" t="s">
        <v>4032</v>
      </c>
      <c r="D1039" t="s">
        <v>3973</v>
      </c>
      <c r="E1039" t="s">
        <v>3974</v>
      </c>
      <c r="F1039" s="2">
        <v>100</v>
      </c>
    </row>
    <row r="1040" spans="1:6" x14ac:dyDescent="0.3">
      <c r="A1040" s="1">
        <v>43575</v>
      </c>
      <c r="B1040" t="s">
        <v>5029</v>
      </c>
      <c r="C1040" t="s">
        <v>3966</v>
      </c>
      <c r="D1040" t="s">
        <v>3989</v>
      </c>
      <c r="E1040" t="s">
        <v>3996</v>
      </c>
      <c r="F1040" s="2">
        <v>50</v>
      </c>
    </row>
    <row r="1041" spans="1:6" x14ac:dyDescent="0.3">
      <c r="A1041" s="1">
        <v>43575</v>
      </c>
      <c r="B1041" t="s">
        <v>5030</v>
      </c>
      <c r="C1041" t="s">
        <v>3979</v>
      </c>
      <c r="D1041" t="s">
        <v>3989</v>
      </c>
      <c r="E1041" t="s">
        <v>3970</v>
      </c>
      <c r="F1041" s="2">
        <v>50</v>
      </c>
    </row>
    <row r="1042" spans="1:6" x14ac:dyDescent="0.3">
      <c r="A1042" s="1">
        <v>43575</v>
      </c>
      <c r="B1042" t="s">
        <v>5031</v>
      </c>
      <c r="C1042" t="s">
        <v>3986</v>
      </c>
      <c r="D1042" t="s">
        <v>3982</v>
      </c>
      <c r="E1042" t="s">
        <v>3964</v>
      </c>
      <c r="F1042" s="2">
        <v>80</v>
      </c>
    </row>
    <row r="1043" spans="1:6" x14ac:dyDescent="0.3">
      <c r="A1043" s="1">
        <v>43575</v>
      </c>
      <c r="B1043" t="s">
        <v>5032</v>
      </c>
      <c r="C1043" t="s">
        <v>3972</v>
      </c>
      <c r="D1043" t="s">
        <v>3984</v>
      </c>
      <c r="E1043" t="s">
        <v>3996</v>
      </c>
      <c r="F1043" s="2">
        <v>180</v>
      </c>
    </row>
    <row r="1044" spans="1:6" x14ac:dyDescent="0.3">
      <c r="A1044" s="1">
        <v>43575</v>
      </c>
      <c r="B1044" t="s">
        <v>5033</v>
      </c>
      <c r="C1044" t="s">
        <v>3972</v>
      </c>
      <c r="D1044" t="s">
        <v>3989</v>
      </c>
      <c r="E1044" t="s">
        <v>3974</v>
      </c>
      <c r="F1044" s="2">
        <v>50</v>
      </c>
    </row>
    <row r="1045" spans="1:6" x14ac:dyDescent="0.3">
      <c r="A1045" s="1">
        <v>43575</v>
      </c>
      <c r="B1045" t="s">
        <v>5034</v>
      </c>
      <c r="C1045" t="s">
        <v>4025</v>
      </c>
      <c r="D1045" t="s">
        <v>3989</v>
      </c>
      <c r="E1045" t="s">
        <v>3977</v>
      </c>
      <c r="F1045" s="2">
        <v>50</v>
      </c>
    </row>
    <row r="1046" spans="1:6" x14ac:dyDescent="0.3">
      <c r="A1046" s="1">
        <v>43575</v>
      </c>
      <c r="B1046" t="s">
        <v>5035</v>
      </c>
      <c r="C1046" t="s">
        <v>4000</v>
      </c>
      <c r="D1046" t="s">
        <v>3976</v>
      </c>
      <c r="E1046" t="s">
        <v>3964</v>
      </c>
      <c r="F1046" s="2">
        <v>30</v>
      </c>
    </row>
    <row r="1047" spans="1:6" x14ac:dyDescent="0.3">
      <c r="A1047" s="1">
        <v>43576</v>
      </c>
      <c r="B1047" t="s">
        <v>5036</v>
      </c>
      <c r="C1047" t="s">
        <v>4000</v>
      </c>
      <c r="D1047" t="s">
        <v>4002</v>
      </c>
      <c r="E1047" t="s">
        <v>3974</v>
      </c>
      <c r="F1047" s="2">
        <v>150</v>
      </c>
    </row>
    <row r="1048" spans="1:6" x14ac:dyDescent="0.3">
      <c r="A1048" s="1">
        <v>43576</v>
      </c>
      <c r="B1048" t="s">
        <v>5037</v>
      </c>
      <c r="C1048" t="s">
        <v>4030</v>
      </c>
      <c r="D1048" t="s">
        <v>3984</v>
      </c>
      <c r="E1048" t="s">
        <v>3996</v>
      </c>
      <c r="F1048" s="2">
        <v>180</v>
      </c>
    </row>
    <row r="1049" spans="1:6" x14ac:dyDescent="0.3">
      <c r="A1049" s="1">
        <v>43576</v>
      </c>
      <c r="B1049" t="s">
        <v>5038</v>
      </c>
      <c r="C1049" t="s">
        <v>4066</v>
      </c>
      <c r="D1049" t="s">
        <v>3976</v>
      </c>
      <c r="E1049" t="s">
        <v>3974</v>
      </c>
      <c r="F1049" s="2">
        <v>30</v>
      </c>
    </row>
    <row r="1050" spans="1:6" x14ac:dyDescent="0.3">
      <c r="A1050" s="1">
        <v>43576</v>
      </c>
      <c r="B1050" t="s">
        <v>5039</v>
      </c>
      <c r="C1050" t="s">
        <v>3981</v>
      </c>
      <c r="D1050" t="s">
        <v>3976</v>
      </c>
      <c r="E1050" t="s">
        <v>3974</v>
      </c>
      <c r="F1050" s="2">
        <v>30</v>
      </c>
    </row>
    <row r="1051" spans="1:6" x14ac:dyDescent="0.3">
      <c r="A1051" s="1">
        <v>43576</v>
      </c>
      <c r="B1051" t="s">
        <v>5040</v>
      </c>
      <c r="C1051" t="s">
        <v>4010</v>
      </c>
      <c r="D1051" t="s">
        <v>3989</v>
      </c>
      <c r="E1051" t="s">
        <v>3996</v>
      </c>
      <c r="F1051" s="2">
        <v>50</v>
      </c>
    </row>
    <row r="1052" spans="1:6" x14ac:dyDescent="0.3">
      <c r="A1052" s="1">
        <v>43576</v>
      </c>
      <c r="B1052" t="s">
        <v>5041</v>
      </c>
      <c r="C1052" t="s">
        <v>4030</v>
      </c>
      <c r="D1052" t="s">
        <v>4002</v>
      </c>
      <c r="E1052" t="s">
        <v>3964</v>
      </c>
      <c r="F1052" s="2">
        <v>150</v>
      </c>
    </row>
    <row r="1053" spans="1:6" x14ac:dyDescent="0.3">
      <c r="A1053" s="1">
        <v>43577</v>
      </c>
      <c r="B1053" t="s">
        <v>5042</v>
      </c>
      <c r="C1053" t="s">
        <v>4000</v>
      </c>
      <c r="D1053" t="s">
        <v>3969</v>
      </c>
      <c r="E1053" t="s">
        <v>3996</v>
      </c>
      <c r="F1053" s="2">
        <v>160</v>
      </c>
    </row>
    <row r="1054" spans="1:6" x14ac:dyDescent="0.3">
      <c r="A1054" s="1">
        <v>43577</v>
      </c>
      <c r="B1054" t="s">
        <v>5043</v>
      </c>
      <c r="C1054" t="s">
        <v>3968</v>
      </c>
      <c r="D1054" t="s">
        <v>4002</v>
      </c>
      <c r="E1054" t="s">
        <v>3974</v>
      </c>
      <c r="F1054" s="2">
        <v>150</v>
      </c>
    </row>
    <row r="1055" spans="1:6" x14ac:dyDescent="0.3">
      <c r="A1055" s="1">
        <v>43577</v>
      </c>
      <c r="B1055" t="s">
        <v>5044</v>
      </c>
      <c r="C1055" t="s">
        <v>4032</v>
      </c>
      <c r="D1055" t="s">
        <v>3982</v>
      </c>
      <c r="E1055" t="s">
        <v>3970</v>
      </c>
      <c r="F1055" s="2">
        <v>80</v>
      </c>
    </row>
    <row r="1056" spans="1:6" x14ac:dyDescent="0.3">
      <c r="A1056" s="1">
        <v>43577</v>
      </c>
      <c r="B1056" t="s">
        <v>5045</v>
      </c>
      <c r="C1056" t="s">
        <v>3972</v>
      </c>
      <c r="D1056" t="s">
        <v>3984</v>
      </c>
      <c r="E1056" t="s">
        <v>3970</v>
      </c>
      <c r="F1056" s="2">
        <v>180</v>
      </c>
    </row>
    <row r="1057" spans="1:6" x14ac:dyDescent="0.3">
      <c r="A1057" s="1">
        <v>43577</v>
      </c>
      <c r="B1057" t="s">
        <v>5046</v>
      </c>
      <c r="C1057" t="s">
        <v>3962</v>
      </c>
      <c r="D1057" t="s">
        <v>4002</v>
      </c>
      <c r="E1057" t="s">
        <v>3964</v>
      </c>
      <c r="F1057" s="2">
        <v>150</v>
      </c>
    </row>
    <row r="1058" spans="1:6" x14ac:dyDescent="0.3">
      <c r="A1058" s="1">
        <v>43577</v>
      </c>
      <c r="B1058" t="s">
        <v>5047</v>
      </c>
      <c r="C1058" t="s">
        <v>3972</v>
      </c>
      <c r="D1058" t="s">
        <v>3973</v>
      </c>
      <c r="E1058" t="s">
        <v>3964</v>
      </c>
      <c r="F1058" s="2">
        <v>100</v>
      </c>
    </row>
    <row r="1059" spans="1:6" x14ac:dyDescent="0.3">
      <c r="A1059" s="1">
        <v>43577</v>
      </c>
      <c r="B1059" t="s">
        <v>5048</v>
      </c>
      <c r="C1059" t="s">
        <v>3979</v>
      </c>
      <c r="D1059" t="s">
        <v>3976</v>
      </c>
      <c r="E1059" t="s">
        <v>3964</v>
      </c>
      <c r="F1059" s="2">
        <v>30</v>
      </c>
    </row>
    <row r="1060" spans="1:6" x14ac:dyDescent="0.3">
      <c r="A1060" s="1">
        <v>43577</v>
      </c>
      <c r="B1060" t="s">
        <v>5049</v>
      </c>
      <c r="C1060" t="s">
        <v>3962</v>
      </c>
      <c r="D1060" t="s">
        <v>3973</v>
      </c>
      <c r="E1060" t="s">
        <v>3970</v>
      </c>
      <c r="F1060" s="2">
        <v>100</v>
      </c>
    </row>
    <row r="1061" spans="1:6" x14ac:dyDescent="0.3">
      <c r="A1061" s="1">
        <v>43577</v>
      </c>
      <c r="B1061" t="s">
        <v>5050</v>
      </c>
      <c r="C1061" t="s">
        <v>3995</v>
      </c>
      <c r="D1061" t="s">
        <v>3976</v>
      </c>
      <c r="E1061" t="s">
        <v>3977</v>
      </c>
      <c r="F1061" s="2">
        <v>30</v>
      </c>
    </row>
    <row r="1062" spans="1:6" x14ac:dyDescent="0.3">
      <c r="A1062" s="1">
        <v>43578</v>
      </c>
      <c r="B1062" t="s">
        <v>5051</v>
      </c>
      <c r="C1062" t="s">
        <v>3962</v>
      </c>
      <c r="D1062" t="s">
        <v>3982</v>
      </c>
      <c r="E1062" t="s">
        <v>3977</v>
      </c>
      <c r="F1062" s="2">
        <v>80</v>
      </c>
    </row>
    <row r="1063" spans="1:6" x14ac:dyDescent="0.3">
      <c r="A1063" s="1">
        <v>43578</v>
      </c>
      <c r="B1063" t="s">
        <v>5052</v>
      </c>
      <c r="C1063" t="s">
        <v>4025</v>
      </c>
      <c r="D1063" t="s">
        <v>3976</v>
      </c>
      <c r="E1063" t="s">
        <v>3974</v>
      </c>
      <c r="F1063" s="2">
        <v>30</v>
      </c>
    </row>
    <row r="1064" spans="1:6" x14ac:dyDescent="0.3">
      <c r="A1064" s="1">
        <v>43578</v>
      </c>
      <c r="B1064" t="s">
        <v>5053</v>
      </c>
      <c r="C1064" t="s">
        <v>4066</v>
      </c>
      <c r="D1064" t="s">
        <v>3976</v>
      </c>
      <c r="E1064" t="s">
        <v>3974</v>
      </c>
      <c r="F1064" s="2">
        <v>30</v>
      </c>
    </row>
    <row r="1065" spans="1:6" x14ac:dyDescent="0.3">
      <c r="A1065" s="1">
        <v>43578</v>
      </c>
      <c r="B1065" t="s">
        <v>5054</v>
      </c>
      <c r="C1065" t="s">
        <v>3981</v>
      </c>
      <c r="D1065" t="s">
        <v>3969</v>
      </c>
      <c r="E1065" t="s">
        <v>3977</v>
      </c>
      <c r="F1065" s="2">
        <v>160</v>
      </c>
    </row>
    <row r="1066" spans="1:6" x14ac:dyDescent="0.3">
      <c r="A1066" s="1">
        <v>43578</v>
      </c>
      <c r="B1066" t="s">
        <v>5055</v>
      </c>
      <c r="C1066" t="s">
        <v>4010</v>
      </c>
      <c r="D1066" t="s">
        <v>3969</v>
      </c>
      <c r="E1066" t="s">
        <v>3996</v>
      </c>
      <c r="F1066" s="2">
        <v>160</v>
      </c>
    </row>
    <row r="1067" spans="1:6" x14ac:dyDescent="0.3">
      <c r="A1067" s="1">
        <v>43579</v>
      </c>
      <c r="B1067" t="s">
        <v>5056</v>
      </c>
      <c r="C1067" t="s">
        <v>4010</v>
      </c>
      <c r="D1067" t="s">
        <v>3989</v>
      </c>
      <c r="E1067" t="s">
        <v>3970</v>
      </c>
      <c r="F1067" s="2">
        <v>50</v>
      </c>
    </row>
    <row r="1068" spans="1:6" x14ac:dyDescent="0.3">
      <c r="A1068" s="1">
        <v>43579</v>
      </c>
      <c r="B1068" t="s">
        <v>5057</v>
      </c>
      <c r="C1068" t="s">
        <v>4066</v>
      </c>
      <c r="D1068" t="s">
        <v>4002</v>
      </c>
      <c r="E1068" t="s">
        <v>3970</v>
      </c>
      <c r="F1068" s="2">
        <v>150</v>
      </c>
    </row>
    <row r="1069" spans="1:6" x14ac:dyDescent="0.3">
      <c r="A1069" s="1">
        <v>43579</v>
      </c>
      <c r="B1069" t="s">
        <v>5058</v>
      </c>
      <c r="C1069" t="s">
        <v>3968</v>
      </c>
      <c r="D1069" t="s">
        <v>3982</v>
      </c>
      <c r="E1069" t="s">
        <v>3974</v>
      </c>
      <c r="F1069" s="2">
        <v>80</v>
      </c>
    </row>
    <row r="1070" spans="1:6" x14ac:dyDescent="0.3">
      <c r="A1070" s="1">
        <v>43579</v>
      </c>
      <c r="B1070" t="s">
        <v>5059</v>
      </c>
      <c r="C1070" t="s">
        <v>3962</v>
      </c>
      <c r="D1070" t="s">
        <v>3973</v>
      </c>
      <c r="E1070" t="s">
        <v>3996</v>
      </c>
      <c r="F1070" s="2">
        <v>100</v>
      </c>
    </row>
    <row r="1071" spans="1:6" x14ac:dyDescent="0.3">
      <c r="A1071" s="1">
        <v>43579</v>
      </c>
      <c r="B1071" t="s">
        <v>5060</v>
      </c>
      <c r="C1071" t="s">
        <v>4032</v>
      </c>
      <c r="D1071" t="s">
        <v>3989</v>
      </c>
      <c r="E1071" t="s">
        <v>3996</v>
      </c>
      <c r="F1071" s="2">
        <v>50</v>
      </c>
    </row>
    <row r="1072" spans="1:6" x14ac:dyDescent="0.3">
      <c r="A1072" s="1">
        <v>43579</v>
      </c>
      <c r="B1072" t="s">
        <v>5061</v>
      </c>
      <c r="C1072" t="s">
        <v>4025</v>
      </c>
      <c r="D1072" t="s">
        <v>3969</v>
      </c>
      <c r="E1072" t="s">
        <v>3996</v>
      </c>
      <c r="F1072" s="2">
        <v>160</v>
      </c>
    </row>
    <row r="1073" spans="1:6" x14ac:dyDescent="0.3">
      <c r="A1073" s="1">
        <v>43579</v>
      </c>
      <c r="B1073" t="s">
        <v>5062</v>
      </c>
      <c r="C1073" t="s">
        <v>4032</v>
      </c>
      <c r="D1073" t="s">
        <v>3963</v>
      </c>
      <c r="E1073" t="s">
        <v>3970</v>
      </c>
      <c r="F1073" s="2">
        <v>90</v>
      </c>
    </row>
    <row r="1074" spans="1:6" x14ac:dyDescent="0.3">
      <c r="A1074" s="1">
        <v>43579</v>
      </c>
      <c r="B1074" t="s">
        <v>5063</v>
      </c>
      <c r="C1074" t="s">
        <v>4007</v>
      </c>
      <c r="D1074" t="s">
        <v>3982</v>
      </c>
      <c r="E1074" t="s">
        <v>3970</v>
      </c>
      <c r="F1074" s="2">
        <v>80</v>
      </c>
    </row>
    <row r="1075" spans="1:6" x14ac:dyDescent="0.3">
      <c r="A1075" s="1">
        <v>43579</v>
      </c>
      <c r="B1075" t="s">
        <v>5064</v>
      </c>
      <c r="C1075" t="s">
        <v>3991</v>
      </c>
      <c r="D1075" t="s">
        <v>3976</v>
      </c>
      <c r="E1075" t="s">
        <v>3964</v>
      </c>
      <c r="F1075" s="2">
        <v>30</v>
      </c>
    </row>
    <row r="1076" spans="1:6" x14ac:dyDescent="0.3">
      <c r="A1076" s="1">
        <v>43579</v>
      </c>
      <c r="B1076" t="s">
        <v>5065</v>
      </c>
      <c r="C1076" t="s">
        <v>4030</v>
      </c>
      <c r="D1076" t="s">
        <v>3969</v>
      </c>
      <c r="E1076" t="s">
        <v>3996</v>
      </c>
      <c r="F1076" s="2">
        <v>160</v>
      </c>
    </row>
    <row r="1077" spans="1:6" x14ac:dyDescent="0.3">
      <c r="A1077" s="1">
        <v>43579</v>
      </c>
      <c r="B1077" t="s">
        <v>5066</v>
      </c>
      <c r="C1077" t="s">
        <v>4066</v>
      </c>
      <c r="D1077" t="s">
        <v>4002</v>
      </c>
      <c r="E1077" t="s">
        <v>3974</v>
      </c>
      <c r="F1077" s="2">
        <v>150</v>
      </c>
    </row>
    <row r="1078" spans="1:6" x14ac:dyDescent="0.3">
      <c r="A1078" s="1">
        <v>43579</v>
      </c>
      <c r="B1078" t="s">
        <v>5067</v>
      </c>
      <c r="C1078" t="s">
        <v>4066</v>
      </c>
      <c r="D1078" t="s">
        <v>4002</v>
      </c>
      <c r="E1078" t="s">
        <v>3996</v>
      </c>
      <c r="F1078" s="2">
        <v>150</v>
      </c>
    </row>
    <row r="1079" spans="1:6" x14ac:dyDescent="0.3">
      <c r="A1079" s="1">
        <v>43580</v>
      </c>
      <c r="B1079" t="s">
        <v>5068</v>
      </c>
      <c r="C1079" t="s">
        <v>3968</v>
      </c>
      <c r="D1079" t="s">
        <v>3984</v>
      </c>
      <c r="E1079" t="s">
        <v>3964</v>
      </c>
      <c r="F1079" s="2">
        <v>180</v>
      </c>
    </row>
    <row r="1080" spans="1:6" x14ac:dyDescent="0.3">
      <c r="A1080" s="1">
        <v>43580</v>
      </c>
      <c r="B1080" t="s">
        <v>5069</v>
      </c>
      <c r="C1080" t="s">
        <v>3991</v>
      </c>
      <c r="D1080" t="s">
        <v>3989</v>
      </c>
      <c r="E1080" t="s">
        <v>3996</v>
      </c>
      <c r="F1080" s="2">
        <v>50</v>
      </c>
    </row>
    <row r="1081" spans="1:6" x14ac:dyDescent="0.3">
      <c r="A1081" s="1">
        <v>43580</v>
      </c>
      <c r="B1081" t="s">
        <v>5070</v>
      </c>
      <c r="C1081" t="s">
        <v>3979</v>
      </c>
      <c r="D1081" t="s">
        <v>3963</v>
      </c>
      <c r="E1081" t="s">
        <v>3970</v>
      </c>
      <c r="F1081" s="2">
        <v>90</v>
      </c>
    </row>
    <row r="1082" spans="1:6" x14ac:dyDescent="0.3">
      <c r="A1082" s="1">
        <v>43580</v>
      </c>
      <c r="B1082" t="s">
        <v>5071</v>
      </c>
      <c r="C1082" t="s">
        <v>4007</v>
      </c>
      <c r="D1082" t="s">
        <v>4002</v>
      </c>
      <c r="E1082" t="s">
        <v>3970</v>
      </c>
      <c r="F1082" s="2">
        <v>150</v>
      </c>
    </row>
    <row r="1083" spans="1:6" x14ac:dyDescent="0.3">
      <c r="A1083" s="1">
        <v>43580</v>
      </c>
      <c r="B1083" t="s">
        <v>5072</v>
      </c>
      <c r="C1083" t="s">
        <v>3986</v>
      </c>
      <c r="D1083" t="s">
        <v>3976</v>
      </c>
      <c r="E1083" t="s">
        <v>3964</v>
      </c>
      <c r="F1083" s="2">
        <v>30</v>
      </c>
    </row>
    <row r="1084" spans="1:6" x14ac:dyDescent="0.3">
      <c r="A1084" s="1">
        <v>43580</v>
      </c>
      <c r="B1084" t="s">
        <v>5073</v>
      </c>
      <c r="C1084" t="s">
        <v>3988</v>
      </c>
      <c r="D1084" t="s">
        <v>3969</v>
      </c>
      <c r="E1084" t="s">
        <v>3996</v>
      </c>
      <c r="F1084" s="2">
        <v>160</v>
      </c>
    </row>
    <row r="1085" spans="1:6" x14ac:dyDescent="0.3">
      <c r="A1085" s="1">
        <v>43580</v>
      </c>
      <c r="B1085" t="s">
        <v>5074</v>
      </c>
      <c r="C1085" t="s">
        <v>3962</v>
      </c>
      <c r="D1085" t="s">
        <v>3982</v>
      </c>
      <c r="E1085" t="s">
        <v>3974</v>
      </c>
      <c r="F1085" s="2">
        <v>80</v>
      </c>
    </row>
    <row r="1086" spans="1:6" x14ac:dyDescent="0.3">
      <c r="A1086" s="1">
        <v>43580</v>
      </c>
      <c r="B1086" t="s">
        <v>5075</v>
      </c>
      <c r="C1086" t="s">
        <v>3995</v>
      </c>
      <c r="D1086" t="s">
        <v>3976</v>
      </c>
      <c r="E1086" t="s">
        <v>3996</v>
      </c>
      <c r="F1086" s="2">
        <v>30</v>
      </c>
    </row>
    <row r="1087" spans="1:6" x14ac:dyDescent="0.3">
      <c r="A1087" s="1">
        <v>43580</v>
      </c>
      <c r="B1087" t="s">
        <v>5076</v>
      </c>
      <c r="C1087" t="s">
        <v>3991</v>
      </c>
      <c r="D1087" t="s">
        <v>3984</v>
      </c>
      <c r="E1087" t="s">
        <v>3964</v>
      </c>
      <c r="F1087" s="2">
        <v>180</v>
      </c>
    </row>
    <row r="1088" spans="1:6" x14ac:dyDescent="0.3">
      <c r="A1088" s="1">
        <v>43580</v>
      </c>
      <c r="B1088" t="s">
        <v>5077</v>
      </c>
      <c r="C1088" t="s">
        <v>4000</v>
      </c>
      <c r="D1088" t="s">
        <v>3976</v>
      </c>
      <c r="E1088" t="s">
        <v>3964</v>
      </c>
      <c r="F1088" s="2">
        <v>30</v>
      </c>
    </row>
    <row r="1089" spans="1:6" x14ac:dyDescent="0.3">
      <c r="A1089" s="1">
        <v>43580</v>
      </c>
      <c r="B1089" t="s">
        <v>5078</v>
      </c>
      <c r="C1089" t="s">
        <v>3966</v>
      </c>
      <c r="D1089" t="s">
        <v>3984</v>
      </c>
      <c r="E1089" t="s">
        <v>3970</v>
      </c>
      <c r="F1089" s="2">
        <v>180</v>
      </c>
    </row>
    <row r="1090" spans="1:6" x14ac:dyDescent="0.3">
      <c r="A1090" s="1">
        <v>43580</v>
      </c>
      <c r="B1090" t="s">
        <v>5079</v>
      </c>
      <c r="C1090" t="s">
        <v>4007</v>
      </c>
      <c r="D1090" t="s">
        <v>3984</v>
      </c>
      <c r="E1090" t="s">
        <v>3996</v>
      </c>
      <c r="F1090" s="2">
        <v>180</v>
      </c>
    </row>
    <row r="1091" spans="1:6" x14ac:dyDescent="0.3">
      <c r="A1091" s="1">
        <v>43581</v>
      </c>
      <c r="B1091" t="s">
        <v>5080</v>
      </c>
      <c r="C1091" t="s">
        <v>4032</v>
      </c>
      <c r="D1091" t="s">
        <v>3982</v>
      </c>
      <c r="E1091" t="s">
        <v>3974</v>
      </c>
      <c r="F1091" s="2">
        <v>80</v>
      </c>
    </row>
    <row r="1092" spans="1:6" x14ac:dyDescent="0.3">
      <c r="A1092" s="1">
        <v>43581</v>
      </c>
      <c r="B1092" t="s">
        <v>5081</v>
      </c>
      <c r="C1092" t="s">
        <v>3995</v>
      </c>
      <c r="D1092" t="s">
        <v>4002</v>
      </c>
      <c r="E1092" t="s">
        <v>3996</v>
      </c>
      <c r="F1092" s="2">
        <v>150</v>
      </c>
    </row>
    <row r="1093" spans="1:6" x14ac:dyDescent="0.3">
      <c r="A1093" s="1">
        <v>43581</v>
      </c>
      <c r="B1093" t="s">
        <v>5082</v>
      </c>
      <c r="C1093" t="s">
        <v>4025</v>
      </c>
      <c r="D1093" t="s">
        <v>3973</v>
      </c>
      <c r="E1093" t="s">
        <v>3996</v>
      </c>
      <c r="F1093" s="2">
        <v>100</v>
      </c>
    </row>
    <row r="1094" spans="1:6" x14ac:dyDescent="0.3">
      <c r="A1094" s="1">
        <v>43581</v>
      </c>
      <c r="B1094" t="s">
        <v>5083</v>
      </c>
      <c r="C1094" t="s">
        <v>4025</v>
      </c>
      <c r="D1094" t="s">
        <v>3969</v>
      </c>
      <c r="E1094" t="s">
        <v>3970</v>
      </c>
      <c r="F1094" s="2">
        <v>160</v>
      </c>
    </row>
    <row r="1095" spans="1:6" x14ac:dyDescent="0.3">
      <c r="A1095" s="1">
        <v>43581</v>
      </c>
      <c r="B1095" t="s">
        <v>5084</v>
      </c>
      <c r="C1095" t="s">
        <v>3979</v>
      </c>
      <c r="D1095" t="s">
        <v>3982</v>
      </c>
      <c r="E1095" t="s">
        <v>3977</v>
      </c>
      <c r="F1095" s="2">
        <v>80</v>
      </c>
    </row>
    <row r="1096" spans="1:6" x14ac:dyDescent="0.3">
      <c r="A1096" s="1">
        <v>43581</v>
      </c>
      <c r="B1096" t="s">
        <v>5085</v>
      </c>
      <c r="C1096" t="s">
        <v>4025</v>
      </c>
      <c r="D1096" t="s">
        <v>3973</v>
      </c>
      <c r="E1096" t="s">
        <v>3970</v>
      </c>
      <c r="F1096" s="2">
        <v>100</v>
      </c>
    </row>
    <row r="1097" spans="1:6" x14ac:dyDescent="0.3">
      <c r="A1097" s="1">
        <v>43581</v>
      </c>
      <c r="B1097" t="s">
        <v>5086</v>
      </c>
      <c r="C1097" t="s">
        <v>3988</v>
      </c>
      <c r="D1097" t="s">
        <v>3963</v>
      </c>
      <c r="E1097" t="s">
        <v>3974</v>
      </c>
      <c r="F1097" s="2">
        <v>90</v>
      </c>
    </row>
    <row r="1098" spans="1:6" x14ac:dyDescent="0.3">
      <c r="A1098" s="1">
        <v>43581</v>
      </c>
      <c r="B1098" t="s">
        <v>5087</v>
      </c>
      <c r="C1098" t="s">
        <v>3979</v>
      </c>
      <c r="D1098" t="s">
        <v>4002</v>
      </c>
      <c r="E1098" t="s">
        <v>3964</v>
      </c>
      <c r="F1098" s="2">
        <v>150</v>
      </c>
    </row>
    <row r="1099" spans="1:6" x14ac:dyDescent="0.3">
      <c r="A1099" s="1">
        <v>43581</v>
      </c>
      <c r="B1099" t="s">
        <v>5088</v>
      </c>
      <c r="C1099" t="s">
        <v>3991</v>
      </c>
      <c r="D1099" t="s">
        <v>3969</v>
      </c>
      <c r="E1099" t="s">
        <v>3974</v>
      </c>
      <c r="F1099" s="2">
        <v>160</v>
      </c>
    </row>
    <row r="1100" spans="1:6" x14ac:dyDescent="0.3">
      <c r="A1100" s="1">
        <v>43582</v>
      </c>
      <c r="B1100" t="s">
        <v>5089</v>
      </c>
      <c r="C1100" t="s">
        <v>4007</v>
      </c>
      <c r="D1100" t="s">
        <v>3984</v>
      </c>
      <c r="E1100" t="s">
        <v>3970</v>
      </c>
      <c r="F1100" s="2">
        <v>180</v>
      </c>
    </row>
    <row r="1101" spans="1:6" x14ac:dyDescent="0.3">
      <c r="A1101" s="1">
        <v>43582</v>
      </c>
      <c r="B1101" t="s">
        <v>5090</v>
      </c>
      <c r="C1101" t="s">
        <v>3972</v>
      </c>
      <c r="D1101" t="s">
        <v>4002</v>
      </c>
      <c r="E1101" t="s">
        <v>3977</v>
      </c>
      <c r="F1101" s="2">
        <v>150</v>
      </c>
    </row>
    <row r="1102" spans="1:6" x14ac:dyDescent="0.3">
      <c r="A1102" s="1">
        <v>43582</v>
      </c>
      <c r="B1102" t="s">
        <v>5091</v>
      </c>
      <c r="C1102" t="s">
        <v>3995</v>
      </c>
      <c r="D1102" t="s">
        <v>3969</v>
      </c>
      <c r="E1102" t="s">
        <v>3977</v>
      </c>
      <c r="F1102" s="2">
        <v>160</v>
      </c>
    </row>
    <row r="1103" spans="1:6" x14ac:dyDescent="0.3">
      <c r="A1103" s="1">
        <v>43582</v>
      </c>
      <c r="B1103" t="s">
        <v>5092</v>
      </c>
      <c r="C1103" t="s">
        <v>3968</v>
      </c>
      <c r="D1103" t="s">
        <v>3989</v>
      </c>
      <c r="E1103" t="s">
        <v>3964</v>
      </c>
      <c r="F1103" s="2">
        <v>50</v>
      </c>
    </row>
    <row r="1104" spans="1:6" x14ac:dyDescent="0.3">
      <c r="A1104" s="1">
        <v>43582</v>
      </c>
      <c r="B1104" t="s">
        <v>5093</v>
      </c>
      <c r="C1104" t="s">
        <v>3979</v>
      </c>
      <c r="D1104" t="s">
        <v>3982</v>
      </c>
      <c r="E1104" t="s">
        <v>3996</v>
      </c>
      <c r="F1104" s="2">
        <v>80</v>
      </c>
    </row>
    <row r="1105" spans="1:6" x14ac:dyDescent="0.3">
      <c r="A1105" s="1">
        <v>43582</v>
      </c>
      <c r="B1105" t="s">
        <v>5094</v>
      </c>
      <c r="C1105" t="s">
        <v>4030</v>
      </c>
      <c r="D1105" t="s">
        <v>3973</v>
      </c>
      <c r="E1105" t="s">
        <v>3977</v>
      </c>
      <c r="F1105" s="2">
        <v>100</v>
      </c>
    </row>
    <row r="1106" spans="1:6" x14ac:dyDescent="0.3">
      <c r="A1106" s="1">
        <v>43582</v>
      </c>
      <c r="B1106" t="s">
        <v>5095</v>
      </c>
      <c r="C1106" t="s">
        <v>3988</v>
      </c>
      <c r="D1106" t="s">
        <v>3973</v>
      </c>
      <c r="E1106" t="s">
        <v>3977</v>
      </c>
      <c r="F1106" s="2">
        <v>100</v>
      </c>
    </row>
    <row r="1107" spans="1:6" x14ac:dyDescent="0.3">
      <c r="A1107" s="1">
        <v>43582</v>
      </c>
      <c r="B1107" t="s">
        <v>5096</v>
      </c>
      <c r="C1107" t="s">
        <v>4007</v>
      </c>
      <c r="D1107" t="s">
        <v>3984</v>
      </c>
      <c r="E1107" t="s">
        <v>3996</v>
      </c>
      <c r="F1107" s="2">
        <v>180</v>
      </c>
    </row>
    <row r="1108" spans="1:6" x14ac:dyDescent="0.3">
      <c r="A1108" s="1">
        <v>43583</v>
      </c>
      <c r="B1108" t="s">
        <v>5097</v>
      </c>
      <c r="C1108" t="s">
        <v>3988</v>
      </c>
      <c r="D1108" t="s">
        <v>3973</v>
      </c>
      <c r="E1108" t="s">
        <v>3970</v>
      </c>
      <c r="F1108" s="2">
        <v>100</v>
      </c>
    </row>
    <row r="1109" spans="1:6" x14ac:dyDescent="0.3">
      <c r="A1109" s="1">
        <v>43583</v>
      </c>
      <c r="B1109" t="s">
        <v>5098</v>
      </c>
      <c r="C1109" t="s">
        <v>4000</v>
      </c>
      <c r="D1109" t="s">
        <v>3982</v>
      </c>
      <c r="E1109" t="s">
        <v>3970</v>
      </c>
      <c r="F1109" s="2">
        <v>80</v>
      </c>
    </row>
    <row r="1110" spans="1:6" x14ac:dyDescent="0.3">
      <c r="A1110" s="1">
        <v>43583</v>
      </c>
      <c r="B1110" t="s">
        <v>5099</v>
      </c>
      <c r="C1110" t="s">
        <v>3981</v>
      </c>
      <c r="D1110" t="s">
        <v>3963</v>
      </c>
      <c r="E1110" t="s">
        <v>3977</v>
      </c>
      <c r="F1110" s="2">
        <v>90</v>
      </c>
    </row>
    <row r="1111" spans="1:6" x14ac:dyDescent="0.3">
      <c r="A1111" s="1">
        <v>43583</v>
      </c>
      <c r="B1111" t="s">
        <v>5100</v>
      </c>
      <c r="C1111" t="s">
        <v>4010</v>
      </c>
      <c r="D1111" t="s">
        <v>3984</v>
      </c>
      <c r="E1111" t="s">
        <v>3974</v>
      </c>
      <c r="F1111" s="2">
        <v>180</v>
      </c>
    </row>
    <row r="1112" spans="1:6" x14ac:dyDescent="0.3">
      <c r="A1112" s="1">
        <v>43583</v>
      </c>
      <c r="B1112" t="s">
        <v>5101</v>
      </c>
      <c r="C1112" t="s">
        <v>3995</v>
      </c>
      <c r="D1112" t="s">
        <v>3989</v>
      </c>
      <c r="E1112" t="s">
        <v>3974</v>
      </c>
      <c r="F1112" s="2">
        <v>50</v>
      </c>
    </row>
    <row r="1113" spans="1:6" x14ac:dyDescent="0.3">
      <c r="A1113" s="1">
        <v>43583</v>
      </c>
      <c r="B1113" t="s">
        <v>5102</v>
      </c>
      <c r="C1113" t="s">
        <v>3979</v>
      </c>
      <c r="D1113" t="s">
        <v>3969</v>
      </c>
      <c r="E1113" t="s">
        <v>3970</v>
      </c>
      <c r="F1113" s="2">
        <v>160</v>
      </c>
    </row>
    <row r="1114" spans="1:6" x14ac:dyDescent="0.3">
      <c r="A1114" s="1">
        <v>43583</v>
      </c>
      <c r="B1114" t="s">
        <v>5103</v>
      </c>
      <c r="C1114" t="s">
        <v>4032</v>
      </c>
      <c r="D1114" t="s">
        <v>3973</v>
      </c>
      <c r="E1114" t="s">
        <v>3977</v>
      </c>
      <c r="F1114" s="2">
        <v>100</v>
      </c>
    </row>
    <row r="1115" spans="1:6" x14ac:dyDescent="0.3">
      <c r="A1115" s="1">
        <v>43583</v>
      </c>
      <c r="B1115" t="s">
        <v>5104</v>
      </c>
      <c r="C1115" t="s">
        <v>3986</v>
      </c>
      <c r="D1115" t="s">
        <v>3984</v>
      </c>
      <c r="E1115" t="s">
        <v>3974</v>
      </c>
      <c r="F1115" s="2">
        <v>180</v>
      </c>
    </row>
    <row r="1116" spans="1:6" x14ac:dyDescent="0.3">
      <c r="A1116" s="1">
        <v>43583</v>
      </c>
      <c r="B1116" t="s">
        <v>5105</v>
      </c>
      <c r="C1116" t="s">
        <v>3968</v>
      </c>
      <c r="D1116" t="s">
        <v>4002</v>
      </c>
      <c r="E1116" t="s">
        <v>3964</v>
      </c>
      <c r="F1116" s="2">
        <v>150</v>
      </c>
    </row>
    <row r="1117" spans="1:6" x14ac:dyDescent="0.3">
      <c r="A1117" s="1">
        <v>43583</v>
      </c>
      <c r="B1117" t="s">
        <v>5106</v>
      </c>
      <c r="C1117" t="s">
        <v>4030</v>
      </c>
      <c r="D1117" t="s">
        <v>3984</v>
      </c>
      <c r="E1117" t="s">
        <v>3974</v>
      </c>
      <c r="F1117" s="2">
        <v>180</v>
      </c>
    </row>
    <row r="1118" spans="1:6" x14ac:dyDescent="0.3">
      <c r="A1118" s="1">
        <v>43584</v>
      </c>
      <c r="B1118" t="s">
        <v>5107</v>
      </c>
      <c r="C1118" t="s">
        <v>3988</v>
      </c>
      <c r="D1118" t="s">
        <v>3982</v>
      </c>
      <c r="E1118" t="s">
        <v>3974</v>
      </c>
      <c r="F1118" s="2">
        <v>80</v>
      </c>
    </row>
    <row r="1119" spans="1:6" x14ac:dyDescent="0.3">
      <c r="A1119" s="1">
        <v>43584</v>
      </c>
      <c r="B1119" t="s">
        <v>5108</v>
      </c>
      <c r="C1119" t="s">
        <v>4000</v>
      </c>
      <c r="D1119" t="s">
        <v>3963</v>
      </c>
      <c r="E1119" t="s">
        <v>3970</v>
      </c>
      <c r="F1119" s="2">
        <v>90</v>
      </c>
    </row>
    <row r="1120" spans="1:6" x14ac:dyDescent="0.3">
      <c r="A1120" s="1">
        <v>43584</v>
      </c>
      <c r="B1120" t="s">
        <v>5109</v>
      </c>
      <c r="C1120" t="s">
        <v>4010</v>
      </c>
      <c r="D1120" t="s">
        <v>3963</v>
      </c>
      <c r="E1120" t="s">
        <v>3996</v>
      </c>
      <c r="F1120" s="2">
        <v>90</v>
      </c>
    </row>
    <row r="1121" spans="1:6" x14ac:dyDescent="0.3">
      <c r="A1121" s="1">
        <v>43584</v>
      </c>
      <c r="B1121" t="s">
        <v>5110</v>
      </c>
      <c r="C1121" t="s">
        <v>3991</v>
      </c>
      <c r="D1121" t="s">
        <v>3976</v>
      </c>
      <c r="E1121" t="s">
        <v>3970</v>
      </c>
      <c r="F1121" s="2">
        <v>30</v>
      </c>
    </row>
    <row r="1122" spans="1:6" x14ac:dyDescent="0.3">
      <c r="A1122" s="1">
        <v>43584</v>
      </c>
      <c r="B1122" t="s">
        <v>5111</v>
      </c>
      <c r="C1122" t="s">
        <v>4066</v>
      </c>
      <c r="D1122" t="s">
        <v>3982</v>
      </c>
      <c r="E1122" t="s">
        <v>3996</v>
      </c>
      <c r="F1122" s="2">
        <v>80</v>
      </c>
    </row>
    <row r="1123" spans="1:6" x14ac:dyDescent="0.3">
      <c r="A1123" s="1">
        <v>43584</v>
      </c>
      <c r="B1123" t="s">
        <v>5112</v>
      </c>
      <c r="C1123" t="s">
        <v>3991</v>
      </c>
      <c r="D1123" t="s">
        <v>3963</v>
      </c>
      <c r="E1123" t="s">
        <v>3974</v>
      </c>
      <c r="F1123" s="2">
        <v>90</v>
      </c>
    </row>
    <row r="1124" spans="1:6" x14ac:dyDescent="0.3">
      <c r="A1124" s="1">
        <v>43584</v>
      </c>
      <c r="B1124" t="s">
        <v>5113</v>
      </c>
      <c r="C1124" t="s">
        <v>4025</v>
      </c>
      <c r="D1124" t="s">
        <v>3963</v>
      </c>
      <c r="E1124" t="s">
        <v>3970</v>
      </c>
      <c r="F1124" s="2">
        <v>90</v>
      </c>
    </row>
    <row r="1125" spans="1:6" x14ac:dyDescent="0.3">
      <c r="A1125" s="1">
        <v>43584</v>
      </c>
      <c r="B1125" t="s">
        <v>5114</v>
      </c>
      <c r="C1125" t="s">
        <v>4032</v>
      </c>
      <c r="D1125" t="s">
        <v>3989</v>
      </c>
      <c r="E1125" t="s">
        <v>3977</v>
      </c>
      <c r="F1125" s="2">
        <v>50</v>
      </c>
    </row>
    <row r="1126" spans="1:6" x14ac:dyDescent="0.3">
      <c r="A1126" s="1">
        <v>43585</v>
      </c>
      <c r="B1126" t="s">
        <v>5115</v>
      </c>
      <c r="C1126" t="s">
        <v>3962</v>
      </c>
      <c r="D1126" t="s">
        <v>4002</v>
      </c>
      <c r="E1126" t="s">
        <v>3996</v>
      </c>
      <c r="F1126" s="2">
        <v>150</v>
      </c>
    </row>
    <row r="1127" spans="1:6" x14ac:dyDescent="0.3">
      <c r="A1127" s="1">
        <v>43585</v>
      </c>
      <c r="B1127" t="s">
        <v>5116</v>
      </c>
      <c r="C1127" t="s">
        <v>3986</v>
      </c>
      <c r="D1127" t="s">
        <v>3982</v>
      </c>
      <c r="E1127" t="s">
        <v>3977</v>
      </c>
      <c r="F1127" s="2">
        <v>80</v>
      </c>
    </row>
    <row r="1128" spans="1:6" x14ac:dyDescent="0.3">
      <c r="A1128" s="1">
        <v>43585</v>
      </c>
      <c r="B1128" t="s">
        <v>5117</v>
      </c>
      <c r="C1128" t="s">
        <v>4066</v>
      </c>
      <c r="D1128" t="s">
        <v>3963</v>
      </c>
      <c r="E1128" t="s">
        <v>3977</v>
      </c>
      <c r="F1128" s="2">
        <v>90</v>
      </c>
    </row>
    <row r="1129" spans="1:6" x14ac:dyDescent="0.3">
      <c r="A1129" s="1">
        <v>43585</v>
      </c>
      <c r="B1129" t="s">
        <v>5118</v>
      </c>
      <c r="C1129" t="s">
        <v>3962</v>
      </c>
      <c r="D1129" t="s">
        <v>3982</v>
      </c>
      <c r="E1129" t="s">
        <v>3996</v>
      </c>
      <c r="F1129" s="2">
        <v>80</v>
      </c>
    </row>
    <row r="1130" spans="1:6" x14ac:dyDescent="0.3">
      <c r="A1130" s="1">
        <v>43585</v>
      </c>
      <c r="B1130" t="s">
        <v>5119</v>
      </c>
      <c r="C1130" t="s">
        <v>4032</v>
      </c>
      <c r="D1130" t="s">
        <v>4002</v>
      </c>
      <c r="E1130" t="s">
        <v>3970</v>
      </c>
      <c r="F1130" s="2">
        <v>150</v>
      </c>
    </row>
    <row r="1131" spans="1:6" x14ac:dyDescent="0.3">
      <c r="A1131" s="1">
        <v>43585</v>
      </c>
      <c r="B1131" t="s">
        <v>5120</v>
      </c>
      <c r="C1131" t="s">
        <v>4007</v>
      </c>
      <c r="D1131" t="s">
        <v>3982</v>
      </c>
      <c r="E1131" t="s">
        <v>3996</v>
      </c>
      <c r="F1131" s="2">
        <v>80</v>
      </c>
    </row>
    <row r="1132" spans="1:6" x14ac:dyDescent="0.3">
      <c r="A1132" s="1">
        <v>43585</v>
      </c>
      <c r="B1132" t="s">
        <v>5121</v>
      </c>
      <c r="C1132" t="s">
        <v>3991</v>
      </c>
      <c r="D1132" t="s">
        <v>3969</v>
      </c>
      <c r="E1132" t="s">
        <v>3977</v>
      </c>
      <c r="F1132" s="2">
        <v>160</v>
      </c>
    </row>
    <row r="1133" spans="1:6" x14ac:dyDescent="0.3">
      <c r="A1133" s="1">
        <v>43585</v>
      </c>
      <c r="B1133" t="s">
        <v>5122</v>
      </c>
      <c r="C1133" t="s">
        <v>3972</v>
      </c>
      <c r="D1133" t="s">
        <v>3969</v>
      </c>
      <c r="E1133" t="s">
        <v>3970</v>
      </c>
      <c r="F1133" s="2">
        <v>160</v>
      </c>
    </row>
    <row r="1134" spans="1:6" x14ac:dyDescent="0.3">
      <c r="A1134" s="1">
        <v>43585</v>
      </c>
      <c r="B1134" t="s">
        <v>5123</v>
      </c>
      <c r="C1134" t="s">
        <v>4066</v>
      </c>
      <c r="D1134" t="s">
        <v>3976</v>
      </c>
      <c r="E1134" t="s">
        <v>3974</v>
      </c>
      <c r="F1134" s="2">
        <v>30</v>
      </c>
    </row>
    <row r="1135" spans="1:6" x14ac:dyDescent="0.3">
      <c r="A1135" s="1">
        <v>43586</v>
      </c>
      <c r="B1135" t="s">
        <v>5124</v>
      </c>
      <c r="C1135" t="s">
        <v>3986</v>
      </c>
      <c r="D1135" t="s">
        <v>3989</v>
      </c>
      <c r="E1135" t="s">
        <v>3970</v>
      </c>
      <c r="F1135" s="2">
        <v>50</v>
      </c>
    </row>
    <row r="1136" spans="1:6" x14ac:dyDescent="0.3">
      <c r="A1136" s="1">
        <v>43586</v>
      </c>
      <c r="B1136" t="s">
        <v>5125</v>
      </c>
      <c r="C1136" t="s">
        <v>3979</v>
      </c>
      <c r="D1136" t="s">
        <v>3973</v>
      </c>
      <c r="E1136" t="s">
        <v>3974</v>
      </c>
      <c r="F1136" s="2">
        <v>100</v>
      </c>
    </row>
    <row r="1137" spans="1:6" x14ac:dyDescent="0.3">
      <c r="A1137" s="1">
        <v>43586</v>
      </c>
      <c r="B1137" t="s">
        <v>5126</v>
      </c>
      <c r="C1137" t="s">
        <v>4007</v>
      </c>
      <c r="D1137" t="s">
        <v>3984</v>
      </c>
      <c r="E1137" t="s">
        <v>3970</v>
      </c>
      <c r="F1137" s="2">
        <v>180</v>
      </c>
    </row>
    <row r="1138" spans="1:6" x14ac:dyDescent="0.3">
      <c r="A1138" s="1">
        <v>43586</v>
      </c>
      <c r="B1138" t="s">
        <v>5127</v>
      </c>
      <c r="C1138" t="s">
        <v>4025</v>
      </c>
      <c r="D1138" t="s">
        <v>3976</v>
      </c>
      <c r="E1138" t="s">
        <v>3977</v>
      </c>
      <c r="F1138" s="2">
        <v>30</v>
      </c>
    </row>
    <row r="1139" spans="1:6" x14ac:dyDescent="0.3">
      <c r="A1139" s="1">
        <v>43586</v>
      </c>
      <c r="B1139" t="s">
        <v>5128</v>
      </c>
      <c r="C1139" t="s">
        <v>4066</v>
      </c>
      <c r="D1139" t="s">
        <v>3963</v>
      </c>
      <c r="E1139" t="s">
        <v>3996</v>
      </c>
      <c r="F1139" s="2">
        <v>90</v>
      </c>
    </row>
    <row r="1140" spans="1:6" x14ac:dyDescent="0.3">
      <c r="A1140" s="1">
        <v>43586</v>
      </c>
      <c r="B1140" t="s">
        <v>5129</v>
      </c>
      <c r="C1140" t="s">
        <v>3962</v>
      </c>
      <c r="D1140" t="s">
        <v>3969</v>
      </c>
      <c r="E1140" t="s">
        <v>3977</v>
      </c>
      <c r="F1140" s="2">
        <v>160</v>
      </c>
    </row>
    <row r="1141" spans="1:6" x14ac:dyDescent="0.3">
      <c r="A1141" s="1">
        <v>43586</v>
      </c>
      <c r="B1141" t="s">
        <v>5130</v>
      </c>
      <c r="C1141" t="s">
        <v>4066</v>
      </c>
      <c r="D1141" t="s">
        <v>3969</v>
      </c>
      <c r="E1141" t="s">
        <v>3977</v>
      </c>
      <c r="F1141" s="2">
        <v>160</v>
      </c>
    </row>
    <row r="1142" spans="1:6" x14ac:dyDescent="0.3">
      <c r="A1142" s="1">
        <v>43586</v>
      </c>
      <c r="B1142" t="s">
        <v>5131</v>
      </c>
      <c r="C1142" t="s">
        <v>3986</v>
      </c>
      <c r="D1142" t="s">
        <v>3982</v>
      </c>
      <c r="E1142" t="s">
        <v>3996</v>
      </c>
      <c r="F1142" s="2">
        <v>80</v>
      </c>
    </row>
    <row r="1143" spans="1:6" x14ac:dyDescent="0.3">
      <c r="A1143" s="1">
        <v>43586</v>
      </c>
      <c r="B1143" t="s">
        <v>5132</v>
      </c>
      <c r="C1143" t="s">
        <v>3979</v>
      </c>
      <c r="D1143" t="s">
        <v>3976</v>
      </c>
      <c r="E1143" t="s">
        <v>3964</v>
      </c>
      <c r="F1143" s="2">
        <v>30</v>
      </c>
    </row>
    <row r="1144" spans="1:6" x14ac:dyDescent="0.3">
      <c r="A1144" s="1">
        <v>43587</v>
      </c>
      <c r="B1144" t="s">
        <v>5133</v>
      </c>
      <c r="C1144" t="s">
        <v>3995</v>
      </c>
      <c r="D1144" t="s">
        <v>3973</v>
      </c>
      <c r="E1144" t="s">
        <v>3977</v>
      </c>
      <c r="F1144" s="2">
        <v>100</v>
      </c>
    </row>
    <row r="1145" spans="1:6" x14ac:dyDescent="0.3">
      <c r="A1145" s="1">
        <v>43587</v>
      </c>
      <c r="B1145" t="s">
        <v>5134</v>
      </c>
      <c r="C1145" t="s">
        <v>4066</v>
      </c>
      <c r="D1145" t="s">
        <v>3969</v>
      </c>
      <c r="E1145" t="s">
        <v>3977</v>
      </c>
      <c r="F1145" s="2">
        <v>160</v>
      </c>
    </row>
    <row r="1146" spans="1:6" x14ac:dyDescent="0.3">
      <c r="A1146" s="1">
        <v>43587</v>
      </c>
      <c r="B1146" t="s">
        <v>5135</v>
      </c>
      <c r="C1146" t="s">
        <v>3995</v>
      </c>
      <c r="D1146" t="s">
        <v>4002</v>
      </c>
      <c r="E1146" t="s">
        <v>3964</v>
      </c>
      <c r="F1146" s="2">
        <v>150</v>
      </c>
    </row>
    <row r="1147" spans="1:6" x14ac:dyDescent="0.3">
      <c r="A1147" s="1">
        <v>43587</v>
      </c>
      <c r="B1147" t="s">
        <v>5136</v>
      </c>
      <c r="C1147" t="s">
        <v>4030</v>
      </c>
      <c r="D1147" t="s">
        <v>4002</v>
      </c>
      <c r="E1147" t="s">
        <v>3977</v>
      </c>
      <c r="F1147" s="2">
        <v>150</v>
      </c>
    </row>
    <row r="1148" spans="1:6" x14ac:dyDescent="0.3">
      <c r="A1148" s="1">
        <v>43587</v>
      </c>
      <c r="B1148" t="s">
        <v>5137</v>
      </c>
      <c r="C1148" t="s">
        <v>3991</v>
      </c>
      <c r="D1148" t="s">
        <v>3984</v>
      </c>
      <c r="E1148" t="s">
        <v>3970</v>
      </c>
      <c r="F1148" s="2">
        <v>180</v>
      </c>
    </row>
    <row r="1149" spans="1:6" x14ac:dyDescent="0.3">
      <c r="A1149" s="1">
        <v>43587</v>
      </c>
      <c r="B1149" t="s">
        <v>5138</v>
      </c>
      <c r="C1149" t="s">
        <v>3962</v>
      </c>
      <c r="D1149" t="s">
        <v>3969</v>
      </c>
      <c r="E1149" t="s">
        <v>3974</v>
      </c>
      <c r="F1149" s="2">
        <v>160</v>
      </c>
    </row>
    <row r="1150" spans="1:6" x14ac:dyDescent="0.3">
      <c r="A1150" s="1">
        <v>43587</v>
      </c>
      <c r="B1150" t="s">
        <v>5139</v>
      </c>
      <c r="C1150" t="s">
        <v>3972</v>
      </c>
      <c r="D1150" t="s">
        <v>4002</v>
      </c>
      <c r="E1150" t="s">
        <v>3974</v>
      </c>
      <c r="F1150" s="2">
        <v>150</v>
      </c>
    </row>
    <row r="1151" spans="1:6" x14ac:dyDescent="0.3">
      <c r="A1151" s="1">
        <v>43587</v>
      </c>
      <c r="B1151" t="s">
        <v>5140</v>
      </c>
      <c r="C1151" t="s">
        <v>4032</v>
      </c>
      <c r="D1151" t="s">
        <v>3989</v>
      </c>
      <c r="E1151" t="s">
        <v>3964</v>
      </c>
      <c r="F1151" s="2">
        <v>50</v>
      </c>
    </row>
    <row r="1152" spans="1:6" x14ac:dyDescent="0.3">
      <c r="A1152" s="1">
        <v>43587</v>
      </c>
      <c r="B1152" t="s">
        <v>5141</v>
      </c>
      <c r="C1152" t="s">
        <v>3981</v>
      </c>
      <c r="D1152" t="s">
        <v>3982</v>
      </c>
      <c r="E1152" t="s">
        <v>3970</v>
      </c>
      <c r="F1152" s="2">
        <v>80</v>
      </c>
    </row>
    <row r="1153" spans="1:6" x14ac:dyDescent="0.3">
      <c r="A1153" s="1">
        <v>43587</v>
      </c>
      <c r="B1153" t="s">
        <v>5142</v>
      </c>
      <c r="C1153" t="s">
        <v>3991</v>
      </c>
      <c r="D1153" t="s">
        <v>4002</v>
      </c>
      <c r="E1153" t="s">
        <v>3977</v>
      </c>
      <c r="F1153" s="2">
        <v>150</v>
      </c>
    </row>
    <row r="1154" spans="1:6" x14ac:dyDescent="0.3">
      <c r="A1154" s="1">
        <v>43587</v>
      </c>
      <c r="B1154" t="s">
        <v>5143</v>
      </c>
      <c r="C1154" t="s">
        <v>4000</v>
      </c>
      <c r="D1154" t="s">
        <v>3963</v>
      </c>
      <c r="E1154" t="s">
        <v>3977</v>
      </c>
      <c r="F1154" s="2">
        <v>90</v>
      </c>
    </row>
    <row r="1155" spans="1:6" x14ac:dyDescent="0.3">
      <c r="A1155" s="1">
        <v>43587</v>
      </c>
      <c r="B1155" t="s">
        <v>5144</v>
      </c>
      <c r="C1155" t="s">
        <v>3972</v>
      </c>
      <c r="D1155" t="s">
        <v>3989</v>
      </c>
      <c r="E1155" t="s">
        <v>3996</v>
      </c>
      <c r="F1155" s="2">
        <v>50</v>
      </c>
    </row>
    <row r="1156" spans="1:6" x14ac:dyDescent="0.3">
      <c r="A1156" s="1">
        <v>43587</v>
      </c>
      <c r="B1156" t="s">
        <v>5145</v>
      </c>
      <c r="C1156" t="s">
        <v>3979</v>
      </c>
      <c r="D1156" t="s">
        <v>3969</v>
      </c>
      <c r="E1156" t="s">
        <v>3970</v>
      </c>
      <c r="F1156" s="2">
        <v>160</v>
      </c>
    </row>
    <row r="1157" spans="1:6" x14ac:dyDescent="0.3">
      <c r="A1157" s="1">
        <v>43587</v>
      </c>
      <c r="B1157" t="s">
        <v>5146</v>
      </c>
      <c r="C1157" t="s">
        <v>3979</v>
      </c>
      <c r="D1157" t="s">
        <v>3982</v>
      </c>
      <c r="E1157" t="s">
        <v>3996</v>
      </c>
      <c r="F1157" s="2">
        <v>80</v>
      </c>
    </row>
    <row r="1158" spans="1:6" x14ac:dyDescent="0.3">
      <c r="A1158" s="1">
        <v>43587</v>
      </c>
      <c r="B1158" t="s">
        <v>5147</v>
      </c>
      <c r="C1158" t="s">
        <v>3995</v>
      </c>
      <c r="D1158" t="s">
        <v>3989</v>
      </c>
      <c r="E1158" t="s">
        <v>3996</v>
      </c>
      <c r="F1158" s="2">
        <v>50</v>
      </c>
    </row>
    <row r="1159" spans="1:6" x14ac:dyDescent="0.3">
      <c r="A1159" s="1">
        <v>43587</v>
      </c>
      <c r="B1159" t="s">
        <v>5148</v>
      </c>
      <c r="C1159" t="s">
        <v>3995</v>
      </c>
      <c r="D1159" t="s">
        <v>3989</v>
      </c>
      <c r="E1159" t="s">
        <v>3964</v>
      </c>
      <c r="F1159" s="2">
        <v>50</v>
      </c>
    </row>
    <row r="1160" spans="1:6" x14ac:dyDescent="0.3">
      <c r="A1160" s="1">
        <v>43587</v>
      </c>
      <c r="B1160" t="s">
        <v>5149</v>
      </c>
      <c r="C1160" t="s">
        <v>4066</v>
      </c>
      <c r="D1160" t="s">
        <v>3989</v>
      </c>
      <c r="E1160" t="s">
        <v>3996</v>
      </c>
      <c r="F1160" s="2">
        <v>50</v>
      </c>
    </row>
    <row r="1161" spans="1:6" x14ac:dyDescent="0.3">
      <c r="A1161" s="1">
        <v>43587</v>
      </c>
      <c r="B1161" t="s">
        <v>5150</v>
      </c>
      <c r="C1161" t="s">
        <v>4032</v>
      </c>
      <c r="D1161" t="s">
        <v>3969</v>
      </c>
      <c r="E1161" t="s">
        <v>3974</v>
      </c>
      <c r="F1161" s="2">
        <v>160</v>
      </c>
    </row>
    <row r="1162" spans="1:6" x14ac:dyDescent="0.3">
      <c r="A1162" s="1">
        <v>43587</v>
      </c>
      <c r="B1162" t="s">
        <v>5151</v>
      </c>
      <c r="C1162" t="s">
        <v>4030</v>
      </c>
      <c r="D1162" t="s">
        <v>3963</v>
      </c>
      <c r="E1162" t="s">
        <v>3974</v>
      </c>
      <c r="F1162" s="2">
        <v>90</v>
      </c>
    </row>
    <row r="1163" spans="1:6" x14ac:dyDescent="0.3">
      <c r="A1163" s="1">
        <v>43588</v>
      </c>
      <c r="B1163" t="s">
        <v>5152</v>
      </c>
      <c r="C1163" t="s">
        <v>3981</v>
      </c>
      <c r="D1163" t="s">
        <v>3984</v>
      </c>
      <c r="E1163" t="s">
        <v>3970</v>
      </c>
      <c r="F1163" s="2">
        <v>180</v>
      </c>
    </row>
    <row r="1164" spans="1:6" x14ac:dyDescent="0.3">
      <c r="A1164" s="1">
        <v>43588</v>
      </c>
      <c r="B1164" t="s">
        <v>5153</v>
      </c>
      <c r="C1164" t="s">
        <v>4030</v>
      </c>
      <c r="D1164" t="s">
        <v>3969</v>
      </c>
      <c r="E1164" t="s">
        <v>3974</v>
      </c>
      <c r="F1164" s="2">
        <v>160</v>
      </c>
    </row>
    <row r="1165" spans="1:6" x14ac:dyDescent="0.3">
      <c r="A1165" s="1">
        <v>43588</v>
      </c>
      <c r="B1165" t="s">
        <v>5154</v>
      </c>
      <c r="C1165" t="s">
        <v>3979</v>
      </c>
      <c r="D1165" t="s">
        <v>3969</v>
      </c>
      <c r="E1165" t="s">
        <v>3996</v>
      </c>
      <c r="F1165" s="2">
        <v>160</v>
      </c>
    </row>
    <row r="1166" spans="1:6" x14ac:dyDescent="0.3">
      <c r="A1166" s="1">
        <v>43588</v>
      </c>
      <c r="B1166" t="s">
        <v>5155</v>
      </c>
      <c r="C1166" t="s">
        <v>3962</v>
      </c>
      <c r="D1166" t="s">
        <v>3984</v>
      </c>
      <c r="E1166" t="s">
        <v>3977</v>
      </c>
      <c r="F1166" s="2">
        <v>180</v>
      </c>
    </row>
    <row r="1167" spans="1:6" x14ac:dyDescent="0.3">
      <c r="A1167" s="1">
        <v>43588</v>
      </c>
      <c r="B1167" t="s">
        <v>5156</v>
      </c>
      <c r="C1167" t="s">
        <v>4000</v>
      </c>
      <c r="D1167" t="s">
        <v>3973</v>
      </c>
      <c r="E1167" t="s">
        <v>3977</v>
      </c>
      <c r="F1167" s="2">
        <v>100</v>
      </c>
    </row>
    <row r="1168" spans="1:6" x14ac:dyDescent="0.3">
      <c r="A1168" s="1">
        <v>43588</v>
      </c>
      <c r="B1168" t="s">
        <v>5157</v>
      </c>
      <c r="C1168" t="s">
        <v>3968</v>
      </c>
      <c r="D1168" t="s">
        <v>3963</v>
      </c>
      <c r="E1168" t="s">
        <v>3974</v>
      </c>
      <c r="F1168" s="2">
        <v>90</v>
      </c>
    </row>
    <row r="1169" spans="1:6" x14ac:dyDescent="0.3">
      <c r="A1169" s="1">
        <v>43588</v>
      </c>
      <c r="B1169" t="s">
        <v>5158</v>
      </c>
      <c r="C1169" t="s">
        <v>4030</v>
      </c>
      <c r="D1169" t="s">
        <v>3969</v>
      </c>
      <c r="E1169" t="s">
        <v>3977</v>
      </c>
      <c r="F1169" s="2">
        <v>160</v>
      </c>
    </row>
    <row r="1170" spans="1:6" x14ac:dyDescent="0.3">
      <c r="A1170" s="1">
        <v>43588</v>
      </c>
      <c r="B1170" t="s">
        <v>5159</v>
      </c>
      <c r="C1170" t="s">
        <v>3979</v>
      </c>
      <c r="D1170" t="s">
        <v>3963</v>
      </c>
      <c r="E1170" t="s">
        <v>3970</v>
      </c>
      <c r="F1170" s="2">
        <v>90</v>
      </c>
    </row>
    <row r="1171" spans="1:6" x14ac:dyDescent="0.3">
      <c r="A1171" s="1">
        <v>43589</v>
      </c>
      <c r="B1171" t="s">
        <v>5160</v>
      </c>
      <c r="C1171" t="s">
        <v>3986</v>
      </c>
      <c r="D1171" t="s">
        <v>3969</v>
      </c>
      <c r="E1171" t="s">
        <v>3964</v>
      </c>
      <c r="F1171" s="2">
        <v>160</v>
      </c>
    </row>
    <row r="1172" spans="1:6" x14ac:dyDescent="0.3">
      <c r="A1172" s="1">
        <v>43589</v>
      </c>
      <c r="B1172" t="s">
        <v>5161</v>
      </c>
      <c r="C1172" t="s">
        <v>4000</v>
      </c>
      <c r="D1172" t="s">
        <v>3984</v>
      </c>
      <c r="E1172" t="s">
        <v>3974</v>
      </c>
      <c r="F1172" s="2">
        <v>180</v>
      </c>
    </row>
    <row r="1173" spans="1:6" x14ac:dyDescent="0.3">
      <c r="A1173" s="1">
        <v>43589</v>
      </c>
      <c r="B1173" t="s">
        <v>5162</v>
      </c>
      <c r="C1173" t="s">
        <v>3972</v>
      </c>
      <c r="D1173" t="s">
        <v>3969</v>
      </c>
      <c r="E1173" t="s">
        <v>3977</v>
      </c>
      <c r="F1173" s="2">
        <v>160</v>
      </c>
    </row>
    <row r="1174" spans="1:6" x14ac:dyDescent="0.3">
      <c r="A1174" s="1">
        <v>43589</v>
      </c>
      <c r="B1174" t="s">
        <v>5163</v>
      </c>
      <c r="C1174" t="s">
        <v>4032</v>
      </c>
      <c r="D1174" t="s">
        <v>3982</v>
      </c>
      <c r="E1174" t="s">
        <v>3974</v>
      </c>
      <c r="F1174" s="2">
        <v>80</v>
      </c>
    </row>
    <row r="1175" spans="1:6" x14ac:dyDescent="0.3">
      <c r="A1175" s="1">
        <v>43589</v>
      </c>
      <c r="B1175" t="s">
        <v>5164</v>
      </c>
      <c r="C1175" t="s">
        <v>4032</v>
      </c>
      <c r="D1175" t="s">
        <v>4002</v>
      </c>
      <c r="E1175" t="s">
        <v>3996</v>
      </c>
      <c r="F1175" s="2">
        <v>150</v>
      </c>
    </row>
    <row r="1176" spans="1:6" x14ac:dyDescent="0.3">
      <c r="A1176" s="1">
        <v>43589</v>
      </c>
      <c r="B1176" t="s">
        <v>5165</v>
      </c>
      <c r="C1176" t="s">
        <v>3968</v>
      </c>
      <c r="D1176" t="s">
        <v>4002</v>
      </c>
      <c r="E1176" t="s">
        <v>3974</v>
      </c>
      <c r="F1176" s="2">
        <v>150</v>
      </c>
    </row>
    <row r="1177" spans="1:6" x14ac:dyDescent="0.3">
      <c r="A1177" s="1">
        <v>43589</v>
      </c>
      <c r="B1177" t="s">
        <v>5166</v>
      </c>
      <c r="C1177" t="s">
        <v>3988</v>
      </c>
      <c r="D1177" t="s">
        <v>3984</v>
      </c>
      <c r="E1177" t="s">
        <v>3974</v>
      </c>
      <c r="F1177" s="2">
        <v>180</v>
      </c>
    </row>
    <row r="1178" spans="1:6" x14ac:dyDescent="0.3">
      <c r="A1178" s="1">
        <v>43589</v>
      </c>
      <c r="B1178" t="s">
        <v>5167</v>
      </c>
      <c r="C1178" t="s">
        <v>4066</v>
      </c>
      <c r="D1178" t="s">
        <v>3984</v>
      </c>
      <c r="E1178" t="s">
        <v>3974</v>
      </c>
      <c r="F1178" s="2">
        <v>180</v>
      </c>
    </row>
    <row r="1179" spans="1:6" x14ac:dyDescent="0.3">
      <c r="A1179" s="1">
        <v>43589</v>
      </c>
      <c r="B1179" t="s">
        <v>5168</v>
      </c>
      <c r="C1179" t="s">
        <v>4030</v>
      </c>
      <c r="D1179" t="s">
        <v>3969</v>
      </c>
      <c r="E1179" t="s">
        <v>3970</v>
      </c>
      <c r="F1179" s="2">
        <v>160</v>
      </c>
    </row>
    <row r="1180" spans="1:6" x14ac:dyDescent="0.3">
      <c r="A1180" s="1">
        <v>43589</v>
      </c>
      <c r="B1180" t="s">
        <v>5169</v>
      </c>
      <c r="C1180" t="s">
        <v>3986</v>
      </c>
      <c r="D1180" t="s">
        <v>3973</v>
      </c>
      <c r="E1180" t="s">
        <v>3970</v>
      </c>
      <c r="F1180" s="2">
        <v>100</v>
      </c>
    </row>
    <row r="1181" spans="1:6" x14ac:dyDescent="0.3">
      <c r="A1181" s="1">
        <v>43589</v>
      </c>
      <c r="B1181" t="s">
        <v>5170</v>
      </c>
      <c r="C1181" t="s">
        <v>4066</v>
      </c>
      <c r="D1181" t="s">
        <v>3989</v>
      </c>
      <c r="E1181" t="s">
        <v>3996</v>
      </c>
      <c r="F1181" s="2">
        <v>50</v>
      </c>
    </row>
    <row r="1182" spans="1:6" x14ac:dyDescent="0.3">
      <c r="A1182" s="1">
        <v>43589</v>
      </c>
      <c r="B1182" t="s">
        <v>5171</v>
      </c>
      <c r="C1182" t="s">
        <v>3968</v>
      </c>
      <c r="D1182" t="s">
        <v>3973</v>
      </c>
      <c r="E1182" t="s">
        <v>3974</v>
      </c>
      <c r="F1182" s="2">
        <v>100</v>
      </c>
    </row>
    <row r="1183" spans="1:6" x14ac:dyDescent="0.3">
      <c r="A1183" s="1">
        <v>43589</v>
      </c>
      <c r="B1183" t="s">
        <v>5172</v>
      </c>
      <c r="C1183" t="s">
        <v>3995</v>
      </c>
      <c r="D1183" t="s">
        <v>3989</v>
      </c>
      <c r="E1183" t="s">
        <v>3974</v>
      </c>
      <c r="F1183" s="2">
        <v>50</v>
      </c>
    </row>
    <row r="1184" spans="1:6" x14ac:dyDescent="0.3">
      <c r="A1184" s="1">
        <v>43590</v>
      </c>
      <c r="B1184" t="s">
        <v>5173</v>
      </c>
      <c r="C1184" t="s">
        <v>3962</v>
      </c>
      <c r="D1184" t="s">
        <v>3976</v>
      </c>
      <c r="E1184" t="s">
        <v>3970</v>
      </c>
      <c r="F1184" s="2">
        <v>30</v>
      </c>
    </row>
    <row r="1185" spans="1:6" x14ac:dyDescent="0.3">
      <c r="A1185" s="1">
        <v>43590</v>
      </c>
      <c r="B1185" t="s">
        <v>5174</v>
      </c>
      <c r="C1185" t="s">
        <v>3962</v>
      </c>
      <c r="D1185" t="s">
        <v>3984</v>
      </c>
      <c r="E1185" t="s">
        <v>3970</v>
      </c>
      <c r="F1185" s="2">
        <v>180</v>
      </c>
    </row>
    <row r="1186" spans="1:6" x14ac:dyDescent="0.3">
      <c r="A1186" s="1">
        <v>43590</v>
      </c>
      <c r="B1186" t="s">
        <v>5175</v>
      </c>
      <c r="C1186" t="s">
        <v>3988</v>
      </c>
      <c r="D1186" t="s">
        <v>4002</v>
      </c>
      <c r="E1186" t="s">
        <v>3974</v>
      </c>
      <c r="F1186" s="2">
        <v>150</v>
      </c>
    </row>
    <row r="1187" spans="1:6" x14ac:dyDescent="0.3">
      <c r="A1187" s="1">
        <v>43590</v>
      </c>
      <c r="B1187" t="s">
        <v>5176</v>
      </c>
      <c r="C1187" t="s">
        <v>3962</v>
      </c>
      <c r="D1187" t="s">
        <v>3982</v>
      </c>
      <c r="E1187" t="s">
        <v>3970</v>
      </c>
      <c r="F1187" s="2">
        <v>80</v>
      </c>
    </row>
    <row r="1188" spans="1:6" x14ac:dyDescent="0.3">
      <c r="A1188" s="1">
        <v>43590</v>
      </c>
      <c r="B1188" t="s">
        <v>5177</v>
      </c>
      <c r="C1188" t="s">
        <v>4066</v>
      </c>
      <c r="D1188" t="s">
        <v>3989</v>
      </c>
      <c r="E1188" t="s">
        <v>3974</v>
      </c>
      <c r="F1188" s="2">
        <v>50</v>
      </c>
    </row>
    <row r="1189" spans="1:6" x14ac:dyDescent="0.3">
      <c r="A1189" s="1">
        <v>43590</v>
      </c>
      <c r="B1189" t="s">
        <v>5178</v>
      </c>
      <c r="C1189" t="s">
        <v>4000</v>
      </c>
      <c r="D1189" t="s">
        <v>4002</v>
      </c>
      <c r="E1189" t="s">
        <v>3964</v>
      </c>
      <c r="F1189" s="2">
        <v>150</v>
      </c>
    </row>
    <row r="1190" spans="1:6" x14ac:dyDescent="0.3">
      <c r="A1190" s="1">
        <v>43590</v>
      </c>
      <c r="B1190" t="s">
        <v>5179</v>
      </c>
      <c r="C1190" t="s">
        <v>3991</v>
      </c>
      <c r="D1190" t="s">
        <v>3976</v>
      </c>
      <c r="E1190" t="s">
        <v>3964</v>
      </c>
      <c r="F1190" s="2">
        <v>30</v>
      </c>
    </row>
    <row r="1191" spans="1:6" x14ac:dyDescent="0.3">
      <c r="A1191" s="1">
        <v>43590</v>
      </c>
      <c r="B1191" t="s">
        <v>5180</v>
      </c>
      <c r="C1191" t="s">
        <v>4000</v>
      </c>
      <c r="D1191" t="s">
        <v>3976</v>
      </c>
      <c r="E1191" t="s">
        <v>3974</v>
      </c>
      <c r="F1191" s="2">
        <v>30</v>
      </c>
    </row>
    <row r="1192" spans="1:6" x14ac:dyDescent="0.3">
      <c r="A1192" s="1">
        <v>43590</v>
      </c>
      <c r="B1192" t="s">
        <v>5181</v>
      </c>
      <c r="C1192" t="s">
        <v>4010</v>
      </c>
      <c r="D1192" t="s">
        <v>3969</v>
      </c>
      <c r="E1192" t="s">
        <v>3964</v>
      </c>
      <c r="F1192" s="2">
        <v>160</v>
      </c>
    </row>
    <row r="1193" spans="1:6" x14ac:dyDescent="0.3">
      <c r="A1193" s="1">
        <v>43590</v>
      </c>
      <c r="B1193" t="s">
        <v>5182</v>
      </c>
      <c r="C1193" t="s">
        <v>4066</v>
      </c>
      <c r="D1193" t="s">
        <v>3976</v>
      </c>
      <c r="E1193" t="s">
        <v>3970</v>
      </c>
      <c r="F1193" s="2">
        <v>30</v>
      </c>
    </row>
    <row r="1194" spans="1:6" x14ac:dyDescent="0.3">
      <c r="A1194" s="1">
        <v>43591</v>
      </c>
      <c r="B1194" t="s">
        <v>5183</v>
      </c>
      <c r="C1194" t="s">
        <v>4025</v>
      </c>
      <c r="D1194" t="s">
        <v>3969</v>
      </c>
      <c r="E1194" t="s">
        <v>3970</v>
      </c>
      <c r="F1194" s="2">
        <v>160</v>
      </c>
    </row>
    <row r="1195" spans="1:6" x14ac:dyDescent="0.3">
      <c r="A1195" s="1">
        <v>43591</v>
      </c>
      <c r="B1195" t="s">
        <v>5184</v>
      </c>
      <c r="C1195" t="s">
        <v>4025</v>
      </c>
      <c r="D1195" t="s">
        <v>3973</v>
      </c>
      <c r="E1195" t="s">
        <v>3964</v>
      </c>
      <c r="F1195" s="2">
        <v>100</v>
      </c>
    </row>
    <row r="1196" spans="1:6" x14ac:dyDescent="0.3">
      <c r="A1196" s="1">
        <v>43591</v>
      </c>
      <c r="B1196" t="s">
        <v>5185</v>
      </c>
      <c r="C1196" t="s">
        <v>3962</v>
      </c>
      <c r="D1196" t="s">
        <v>3973</v>
      </c>
      <c r="E1196" t="s">
        <v>3996</v>
      </c>
      <c r="F1196" s="2">
        <v>100</v>
      </c>
    </row>
    <row r="1197" spans="1:6" x14ac:dyDescent="0.3">
      <c r="A1197" s="1">
        <v>43591</v>
      </c>
      <c r="B1197" t="s">
        <v>5186</v>
      </c>
      <c r="C1197" t="s">
        <v>3988</v>
      </c>
      <c r="D1197" t="s">
        <v>3969</v>
      </c>
      <c r="E1197" t="s">
        <v>3964</v>
      </c>
      <c r="F1197" s="2">
        <v>160</v>
      </c>
    </row>
    <row r="1198" spans="1:6" x14ac:dyDescent="0.3">
      <c r="A1198" s="1">
        <v>43591</v>
      </c>
      <c r="B1198" t="s">
        <v>5187</v>
      </c>
      <c r="C1198" t="s">
        <v>3968</v>
      </c>
      <c r="D1198" t="s">
        <v>3969</v>
      </c>
      <c r="E1198" t="s">
        <v>3964</v>
      </c>
      <c r="F1198" s="2">
        <v>160</v>
      </c>
    </row>
    <row r="1199" spans="1:6" x14ac:dyDescent="0.3">
      <c r="A1199" s="1">
        <v>43591</v>
      </c>
      <c r="B1199" t="s">
        <v>5188</v>
      </c>
      <c r="C1199" t="s">
        <v>3972</v>
      </c>
      <c r="D1199" t="s">
        <v>3984</v>
      </c>
      <c r="E1199" t="s">
        <v>3964</v>
      </c>
      <c r="F1199" s="2">
        <v>180</v>
      </c>
    </row>
    <row r="1200" spans="1:6" x14ac:dyDescent="0.3">
      <c r="A1200" s="1">
        <v>43591</v>
      </c>
      <c r="B1200" t="s">
        <v>5189</v>
      </c>
      <c r="C1200" t="s">
        <v>3966</v>
      </c>
      <c r="D1200" t="s">
        <v>3989</v>
      </c>
      <c r="E1200" t="s">
        <v>3977</v>
      </c>
      <c r="F1200" s="2">
        <v>50</v>
      </c>
    </row>
    <row r="1201" spans="1:6" x14ac:dyDescent="0.3">
      <c r="A1201" s="1">
        <v>43591</v>
      </c>
      <c r="B1201" t="s">
        <v>5190</v>
      </c>
      <c r="C1201" t="s">
        <v>3968</v>
      </c>
      <c r="D1201" t="s">
        <v>3976</v>
      </c>
      <c r="E1201" t="s">
        <v>3977</v>
      </c>
      <c r="F1201" s="2">
        <v>30</v>
      </c>
    </row>
    <row r="1202" spans="1:6" x14ac:dyDescent="0.3">
      <c r="A1202" s="1">
        <v>43591</v>
      </c>
      <c r="B1202" t="s">
        <v>5191</v>
      </c>
      <c r="C1202" t="s">
        <v>3968</v>
      </c>
      <c r="D1202" t="s">
        <v>4002</v>
      </c>
      <c r="E1202" t="s">
        <v>3977</v>
      </c>
      <c r="F1202" s="2">
        <v>150</v>
      </c>
    </row>
    <row r="1203" spans="1:6" x14ac:dyDescent="0.3">
      <c r="A1203" s="1">
        <v>43591</v>
      </c>
      <c r="B1203" t="s">
        <v>5192</v>
      </c>
      <c r="C1203" t="s">
        <v>3995</v>
      </c>
      <c r="D1203" t="s">
        <v>3969</v>
      </c>
      <c r="E1203" t="s">
        <v>3996</v>
      </c>
      <c r="F1203" s="2">
        <v>160</v>
      </c>
    </row>
    <row r="1204" spans="1:6" x14ac:dyDescent="0.3">
      <c r="A1204" s="1">
        <v>43592</v>
      </c>
      <c r="B1204" t="s">
        <v>5193</v>
      </c>
      <c r="C1204" t="s">
        <v>4066</v>
      </c>
      <c r="D1204" t="s">
        <v>3973</v>
      </c>
      <c r="E1204" t="s">
        <v>3996</v>
      </c>
      <c r="F1204" s="2">
        <v>100</v>
      </c>
    </row>
    <row r="1205" spans="1:6" x14ac:dyDescent="0.3">
      <c r="A1205" s="1">
        <v>43592</v>
      </c>
      <c r="B1205" t="s">
        <v>5194</v>
      </c>
      <c r="C1205" t="s">
        <v>4007</v>
      </c>
      <c r="D1205" t="s">
        <v>3976</v>
      </c>
      <c r="E1205" t="s">
        <v>3974</v>
      </c>
      <c r="F1205" s="2">
        <v>30</v>
      </c>
    </row>
    <row r="1206" spans="1:6" x14ac:dyDescent="0.3">
      <c r="A1206" s="1">
        <v>43592</v>
      </c>
      <c r="B1206" t="s">
        <v>5195</v>
      </c>
      <c r="C1206" t="s">
        <v>4030</v>
      </c>
      <c r="D1206" t="s">
        <v>3969</v>
      </c>
      <c r="E1206" t="s">
        <v>3996</v>
      </c>
      <c r="F1206" s="2">
        <v>160</v>
      </c>
    </row>
    <row r="1207" spans="1:6" x14ac:dyDescent="0.3">
      <c r="A1207" s="1">
        <v>43592</v>
      </c>
      <c r="B1207" t="s">
        <v>5196</v>
      </c>
      <c r="C1207" t="s">
        <v>4032</v>
      </c>
      <c r="D1207" t="s">
        <v>3963</v>
      </c>
      <c r="E1207" t="s">
        <v>3964</v>
      </c>
      <c r="F1207" s="2">
        <v>90</v>
      </c>
    </row>
    <row r="1208" spans="1:6" x14ac:dyDescent="0.3">
      <c r="A1208" s="1">
        <v>43592</v>
      </c>
      <c r="B1208" t="s">
        <v>5197</v>
      </c>
      <c r="C1208" t="s">
        <v>4007</v>
      </c>
      <c r="D1208" t="s">
        <v>3989</v>
      </c>
      <c r="E1208" t="s">
        <v>3974</v>
      </c>
      <c r="F1208" s="2">
        <v>50</v>
      </c>
    </row>
    <row r="1209" spans="1:6" x14ac:dyDescent="0.3">
      <c r="A1209" s="1">
        <v>43592</v>
      </c>
      <c r="B1209" t="s">
        <v>5198</v>
      </c>
      <c r="C1209" t="s">
        <v>4066</v>
      </c>
      <c r="D1209" t="s">
        <v>3963</v>
      </c>
      <c r="E1209" t="s">
        <v>3964</v>
      </c>
      <c r="F1209" s="2">
        <v>90</v>
      </c>
    </row>
    <row r="1210" spans="1:6" x14ac:dyDescent="0.3">
      <c r="A1210" s="1">
        <v>43592</v>
      </c>
      <c r="B1210" t="s">
        <v>5199</v>
      </c>
      <c r="C1210" t="s">
        <v>3979</v>
      </c>
      <c r="D1210" t="s">
        <v>3989</v>
      </c>
      <c r="E1210" t="s">
        <v>3974</v>
      </c>
      <c r="F1210" s="2">
        <v>50</v>
      </c>
    </row>
    <row r="1211" spans="1:6" x14ac:dyDescent="0.3">
      <c r="A1211" s="1">
        <v>43592</v>
      </c>
      <c r="B1211" t="s">
        <v>5200</v>
      </c>
      <c r="C1211" t="s">
        <v>3979</v>
      </c>
      <c r="D1211" t="s">
        <v>3989</v>
      </c>
      <c r="E1211" t="s">
        <v>3977</v>
      </c>
      <c r="F1211" s="2">
        <v>50</v>
      </c>
    </row>
    <row r="1212" spans="1:6" x14ac:dyDescent="0.3">
      <c r="A1212" s="1">
        <v>43592</v>
      </c>
      <c r="B1212" t="s">
        <v>5201</v>
      </c>
      <c r="C1212" t="s">
        <v>3968</v>
      </c>
      <c r="D1212" t="s">
        <v>3976</v>
      </c>
      <c r="E1212" t="s">
        <v>3964</v>
      </c>
      <c r="F1212" s="2">
        <v>30</v>
      </c>
    </row>
    <row r="1213" spans="1:6" x14ac:dyDescent="0.3">
      <c r="A1213" s="1">
        <v>43592</v>
      </c>
      <c r="B1213" t="s">
        <v>5202</v>
      </c>
      <c r="C1213" t="s">
        <v>3981</v>
      </c>
      <c r="D1213" t="s">
        <v>3982</v>
      </c>
      <c r="E1213" t="s">
        <v>3996</v>
      </c>
      <c r="F1213" s="2">
        <v>80</v>
      </c>
    </row>
    <row r="1214" spans="1:6" x14ac:dyDescent="0.3">
      <c r="A1214" s="1">
        <v>43593</v>
      </c>
      <c r="B1214" t="s">
        <v>5203</v>
      </c>
      <c r="C1214" t="s">
        <v>3988</v>
      </c>
      <c r="D1214" t="s">
        <v>3973</v>
      </c>
      <c r="E1214" t="s">
        <v>3996</v>
      </c>
      <c r="F1214" s="2">
        <v>100</v>
      </c>
    </row>
    <row r="1215" spans="1:6" x14ac:dyDescent="0.3">
      <c r="A1215" s="1">
        <v>43593</v>
      </c>
      <c r="B1215" t="s">
        <v>5204</v>
      </c>
      <c r="C1215" t="s">
        <v>3962</v>
      </c>
      <c r="D1215" t="s">
        <v>3984</v>
      </c>
      <c r="E1215" t="s">
        <v>3974</v>
      </c>
      <c r="F1215" s="2">
        <v>180</v>
      </c>
    </row>
    <row r="1216" spans="1:6" x14ac:dyDescent="0.3">
      <c r="A1216" s="1">
        <v>43593</v>
      </c>
      <c r="B1216" t="s">
        <v>5205</v>
      </c>
      <c r="C1216" t="s">
        <v>3972</v>
      </c>
      <c r="D1216" t="s">
        <v>4002</v>
      </c>
      <c r="E1216" t="s">
        <v>3996</v>
      </c>
      <c r="F1216" s="2">
        <v>150</v>
      </c>
    </row>
    <row r="1217" spans="1:6" x14ac:dyDescent="0.3">
      <c r="A1217" s="1">
        <v>43593</v>
      </c>
      <c r="B1217" t="s">
        <v>5206</v>
      </c>
      <c r="C1217" t="s">
        <v>4025</v>
      </c>
      <c r="D1217" t="s">
        <v>3969</v>
      </c>
      <c r="E1217" t="s">
        <v>3974</v>
      </c>
      <c r="F1217" s="2">
        <v>160</v>
      </c>
    </row>
    <row r="1218" spans="1:6" x14ac:dyDescent="0.3">
      <c r="A1218" s="1">
        <v>43593</v>
      </c>
      <c r="B1218" t="s">
        <v>5207</v>
      </c>
      <c r="C1218" t="s">
        <v>3979</v>
      </c>
      <c r="D1218" t="s">
        <v>3982</v>
      </c>
      <c r="E1218" t="s">
        <v>3964</v>
      </c>
      <c r="F1218" s="2">
        <v>80</v>
      </c>
    </row>
    <row r="1219" spans="1:6" x14ac:dyDescent="0.3">
      <c r="A1219" s="1">
        <v>43593</v>
      </c>
      <c r="B1219" t="s">
        <v>5208</v>
      </c>
      <c r="C1219" t="s">
        <v>4032</v>
      </c>
      <c r="D1219" t="s">
        <v>3976</v>
      </c>
      <c r="E1219" t="s">
        <v>3970</v>
      </c>
      <c r="F1219" s="2">
        <v>30</v>
      </c>
    </row>
    <row r="1220" spans="1:6" x14ac:dyDescent="0.3">
      <c r="A1220" s="1">
        <v>43593</v>
      </c>
      <c r="B1220" t="s">
        <v>5209</v>
      </c>
      <c r="C1220" t="s">
        <v>3972</v>
      </c>
      <c r="D1220" t="s">
        <v>3989</v>
      </c>
      <c r="E1220" t="s">
        <v>3974</v>
      </c>
      <c r="F1220" s="2">
        <v>50</v>
      </c>
    </row>
    <row r="1221" spans="1:6" x14ac:dyDescent="0.3">
      <c r="A1221" s="1">
        <v>43593</v>
      </c>
      <c r="B1221" t="s">
        <v>5210</v>
      </c>
      <c r="C1221" t="s">
        <v>3966</v>
      </c>
      <c r="D1221" t="s">
        <v>3976</v>
      </c>
      <c r="E1221" t="s">
        <v>3970</v>
      </c>
      <c r="F1221" s="2">
        <v>30</v>
      </c>
    </row>
    <row r="1222" spans="1:6" x14ac:dyDescent="0.3">
      <c r="A1222" s="1">
        <v>43593</v>
      </c>
      <c r="B1222" t="s">
        <v>5211</v>
      </c>
      <c r="C1222" t="s">
        <v>3968</v>
      </c>
      <c r="D1222" t="s">
        <v>3973</v>
      </c>
      <c r="E1222" t="s">
        <v>3970</v>
      </c>
      <c r="F1222" s="2">
        <v>100</v>
      </c>
    </row>
    <row r="1223" spans="1:6" x14ac:dyDescent="0.3">
      <c r="A1223" s="1">
        <v>43594</v>
      </c>
      <c r="B1223" t="s">
        <v>5212</v>
      </c>
      <c r="C1223" t="s">
        <v>4025</v>
      </c>
      <c r="D1223" t="s">
        <v>3963</v>
      </c>
      <c r="E1223" t="s">
        <v>3970</v>
      </c>
      <c r="F1223" s="2">
        <v>90</v>
      </c>
    </row>
    <row r="1224" spans="1:6" x14ac:dyDescent="0.3">
      <c r="A1224" s="1">
        <v>43594</v>
      </c>
      <c r="B1224" t="s">
        <v>5213</v>
      </c>
      <c r="C1224" t="s">
        <v>4032</v>
      </c>
      <c r="D1224" t="s">
        <v>3982</v>
      </c>
      <c r="E1224" t="s">
        <v>3996</v>
      </c>
      <c r="F1224" s="2">
        <v>80</v>
      </c>
    </row>
    <row r="1225" spans="1:6" x14ac:dyDescent="0.3">
      <c r="A1225" s="1">
        <v>43594</v>
      </c>
      <c r="B1225" t="s">
        <v>5214</v>
      </c>
      <c r="C1225" t="s">
        <v>3972</v>
      </c>
      <c r="D1225" t="s">
        <v>3973</v>
      </c>
      <c r="E1225" t="s">
        <v>3996</v>
      </c>
      <c r="F1225" s="2">
        <v>100</v>
      </c>
    </row>
    <row r="1226" spans="1:6" x14ac:dyDescent="0.3">
      <c r="A1226" s="1">
        <v>43594</v>
      </c>
      <c r="B1226" t="s">
        <v>5215</v>
      </c>
      <c r="C1226" t="s">
        <v>4032</v>
      </c>
      <c r="D1226" t="s">
        <v>3963</v>
      </c>
      <c r="E1226" t="s">
        <v>3970</v>
      </c>
      <c r="F1226" s="2">
        <v>90</v>
      </c>
    </row>
    <row r="1227" spans="1:6" x14ac:dyDescent="0.3">
      <c r="A1227" s="1">
        <v>43594</v>
      </c>
      <c r="B1227" t="s">
        <v>5216</v>
      </c>
      <c r="C1227" t="s">
        <v>4000</v>
      </c>
      <c r="D1227" t="s">
        <v>3976</v>
      </c>
      <c r="E1227" t="s">
        <v>3977</v>
      </c>
      <c r="F1227" s="2">
        <v>30</v>
      </c>
    </row>
    <row r="1228" spans="1:6" x14ac:dyDescent="0.3">
      <c r="A1228" s="1">
        <v>43594</v>
      </c>
      <c r="B1228" t="s">
        <v>5217</v>
      </c>
      <c r="C1228" t="s">
        <v>4025</v>
      </c>
      <c r="D1228" t="s">
        <v>3963</v>
      </c>
      <c r="E1228" t="s">
        <v>3974</v>
      </c>
      <c r="F1228" s="2">
        <v>90</v>
      </c>
    </row>
    <row r="1229" spans="1:6" x14ac:dyDescent="0.3">
      <c r="A1229" s="1">
        <v>43594</v>
      </c>
      <c r="B1229" t="s">
        <v>5218</v>
      </c>
      <c r="C1229" t="s">
        <v>4000</v>
      </c>
      <c r="D1229" t="s">
        <v>3973</v>
      </c>
      <c r="E1229" t="s">
        <v>3974</v>
      </c>
      <c r="F1229" s="2">
        <v>100</v>
      </c>
    </row>
    <row r="1230" spans="1:6" x14ac:dyDescent="0.3">
      <c r="A1230" s="1">
        <v>43594</v>
      </c>
      <c r="B1230" t="s">
        <v>5219</v>
      </c>
      <c r="C1230" t="s">
        <v>3995</v>
      </c>
      <c r="D1230" t="s">
        <v>3976</v>
      </c>
      <c r="E1230" t="s">
        <v>3964</v>
      </c>
      <c r="F1230" s="2">
        <v>30</v>
      </c>
    </row>
    <row r="1231" spans="1:6" x14ac:dyDescent="0.3">
      <c r="A1231" s="1">
        <v>43594</v>
      </c>
      <c r="B1231" t="s">
        <v>5220</v>
      </c>
      <c r="C1231" t="s">
        <v>3979</v>
      </c>
      <c r="D1231" t="s">
        <v>3976</v>
      </c>
      <c r="E1231" t="s">
        <v>3964</v>
      </c>
      <c r="F1231" s="2">
        <v>30</v>
      </c>
    </row>
    <row r="1232" spans="1:6" x14ac:dyDescent="0.3">
      <c r="A1232" s="1">
        <v>43594</v>
      </c>
      <c r="B1232" t="s">
        <v>5221</v>
      </c>
      <c r="C1232" t="s">
        <v>3979</v>
      </c>
      <c r="D1232" t="s">
        <v>3989</v>
      </c>
      <c r="E1232" t="s">
        <v>3977</v>
      </c>
      <c r="F1232" s="2">
        <v>50</v>
      </c>
    </row>
    <row r="1233" spans="1:6" x14ac:dyDescent="0.3">
      <c r="A1233" s="1">
        <v>43595</v>
      </c>
      <c r="B1233" t="s">
        <v>5222</v>
      </c>
      <c r="C1233" t="s">
        <v>4007</v>
      </c>
      <c r="D1233" t="s">
        <v>4002</v>
      </c>
      <c r="E1233" t="s">
        <v>3974</v>
      </c>
      <c r="F1233" s="2">
        <v>150</v>
      </c>
    </row>
    <row r="1234" spans="1:6" x14ac:dyDescent="0.3">
      <c r="A1234" s="1">
        <v>43595</v>
      </c>
      <c r="B1234" t="s">
        <v>5223</v>
      </c>
      <c r="C1234" t="s">
        <v>3968</v>
      </c>
      <c r="D1234" t="s">
        <v>3989</v>
      </c>
      <c r="E1234" t="s">
        <v>3996</v>
      </c>
      <c r="F1234" s="2">
        <v>50</v>
      </c>
    </row>
    <row r="1235" spans="1:6" x14ac:dyDescent="0.3">
      <c r="A1235" s="1">
        <v>43595</v>
      </c>
      <c r="B1235" t="s">
        <v>5224</v>
      </c>
      <c r="C1235" t="s">
        <v>4010</v>
      </c>
      <c r="D1235" t="s">
        <v>3982</v>
      </c>
      <c r="E1235" t="s">
        <v>3996</v>
      </c>
      <c r="F1235" s="2">
        <v>80</v>
      </c>
    </row>
    <row r="1236" spans="1:6" x14ac:dyDescent="0.3">
      <c r="A1236" s="1">
        <v>43595</v>
      </c>
      <c r="B1236" t="s">
        <v>5225</v>
      </c>
      <c r="C1236" t="s">
        <v>4030</v>
      </c>
      <c r="D1236" t="s">
        <v>4002</v>
      </c>
      <c r="E1236" t="s">
        <v>3977</v>
      </c>
      <c r="F1236" s="2">
        <v>150</v>
      </c>
    </row>
    <row r="1237" spans="1:6" x14ac:dyDescent="0.3">
      <c r="A1237" s="1">
        <v>43595</v>
      </c>
      <c r="B1237" t="s">
        <v>5226</v>
      </c>
      <c r="C1237" t="s">
        <v>4025</v>
      </c>
      <c r="D1237" t="s">
        <v>4002</v>
      </c>
      <c r="E1237" t="s">
        <v>3977</v>
      </c>
      <c r="F1237" s="2">
        <v>150</v>
      </c>
    </row>
    <row r="1238" spans="1:6" x14ac:dyDescent="0.3">
      <c r="A1238" s="1">
        <v>43595</v>
      </c>
      <c r="B1238" t="s">
        <v>5227</v>
      </c>
      <c r="C1238" t="s">
        <v>3979</v>
      </c>
      <c r="D1238" t="s">
        <v>3963</v>
      </c>
      <c r="E1238" t="s">
        <v>3970</v>
      </c>
      <c r="F1238" s="2">
        <v>90</v>
      </c>
    </row>
    <row r="1239" spans="1:6" x14ac:dyDescent="0.3">
      <c r="A1239" s="1">
        <v>43595</v>
      </c>
      <c r="B1239" t="s">
        <v>5228</v>
      </c>
      <c r="C1239" t="s">
        <v>4007</v>
      </c>
      <c r="D1239" t="s">
        <v>3973</v>
      </c>
      <c r="E1239" t="s">
        <v>3964</v>
      </c>
      <c r="F1239" s="2">
        <v>100</v>
      </c>
    </row>
    <row r="1240" spans="1:6" x14ac:dyDescent="0.3">
      <c r="A1240" s="1">
        <v>43595</v>
      </c>
      <c r="B1240" t="s">
        <v>5229</v>
      </c>
      <c r="C1240" t="s">
        <v>4025</v>
      </c>
      <c r="D1240" t="s">
        <v>3976</v>
      </c>
      <c r="E1240" t="s">
        <v>3964</v>
      </c>
      <c r="F1240" s="2">
        <v>30</v>
      </c>
    </row>
    <row r="1241" spans="1:6" x14ac:dyDescent="0.3">
      <c r="A1241" s="1">
        <v>43596</v>
      </c>
      <c r="B1241" t="s">
        <v>5230</v>
      </c>
      <c r="C1241" t="s">
        <v>4066</v>
      </c>
      <c r="D1241" t="s">
        <v>3973</v>
      </c>
      <c r="E1241" t="s">
        <v>3970</v>
      </c>
      <c r="F1241" s="2">
        <v>100</v>
      </c>
    </row>
    <row r="1242" spans="1:6" x14ac:dyDescent="0.3">
      <c r="A1242" s="1">
        <v>43596</v>
      </c>
      <c r="B1242" t="s">
        <v>5231</v>
      </c>
      <c r="C1242" t="s">
        <v>3962</v>
      </c>
      <c r="D1242" t="s">
        <v>3969</v>
      </c>
      <c r="E1242" t="s">
        <v>3964</v>
      </c>
      <c r="F1242" s="2">
        <v>160</v>
      </c>
    </row>
    <row r="1243" spans="1:6" x14ac:dyDescent="0.3">
      <c r="A1243" s="1">
        <v>43596</v>
      </c>
      <c r="B1243" t="s">
        <v>5232</v>
      </c>
      <c r="C1243" t="s">
        <v>4032</v>
      </c>
      <c r="D1243" t="s">
        <v>3989</v>
      </c>
      <c r="E1243" t="s">
        <v>3964</v>
      </c>
      <c r="F1243" s="2">
        <v>50</v>
      </c>
    </row>
    <row r="1244" spans="1:6" x14ac:dyDescent="0.3">
      <c r="A1244" s="1">
        <v>43596</v>
      </c>
      <c r="B1244" t="s">
        <v>5233</v>
      </c>
      <c r="C1244" t="s">
        <v>3986</v>
      </c>
      <c r="D1244" t="s">
        <v>3982</v>
      </c>
      <c r="E1244" t="s">
        <v>3974</v>
      </c>
      <c r="F1244" s="2">
        <v>80</v>
      </c>
    </row>
    <row r="1245" spans="1:6" x14ac:dyDescent="0.3">
      <c r="A1245" s="1">
        <v>43596</v>
      </c>
      <c r="B1245" t="s">
        <v>5234</v>
      </c>
      <c r="C1245" t="s">
        <v>3968</v>
      </c>
      <c r="D1245" t="s">
        <v>3973</v>
      </c>
      <c r="E1245" t="s">
        <v>3996</v>
      </c>
      <c r="F1245" s="2">
        <v>100</v>
      </c>
    </row>
    <row r="1246" spans="1:6" x14ac:dyDescent="0.3">
      <c r="A1246" s="1">
        <v>43596</v>
      </c>
      <c r="B1246" t="s">
        <v>5235</v>
      </c>
      <c r="C1246" t="s">
        <v>3986</v>
      </c>
      <c r="D1246" t="s">
        <v>3989</v>
      </c>
      <c r="E1246" t="s">
        <v>3970</v>
      </c>
      <c r="F1246" s="2">
        <v>50</v>
      </c>
    </row>
    <row r="1247" spans="1:6" x14ac:dyDescent="0.3">
      <c r="A1247" s="1">
        <v>43596</v>
      </c>
      <c r="B1247" t="s">
        <v>5236</v>
      </c>
      <c r="C1247" t="s">
        <v>3995</v>
      </c>
      <c r="D1247" t="s">
        <v>3973</v>
      </c>
      <c r="E1247" t="s">
        <v>3964</v>
      </c>
      <c r="F1247" s="2">
        <v>100</v>
      </c>
    </row>
    <row r="1248" spans="1:6" x14ac:dyDescent="0.3">
      <c r="A1248" s="1">
        <v>43596</v>
      </c>
      <c r="B1248" t="s">
        <v>5237</v>
      </c>
      <c r="C1248" t="s">
        <v>4000</v>
      </c>
      <c r="D1248" t="s">
        <v>4002</v>
      </c>
      <c r="E1248" t="s">
        <v>3970</v>
      </c>
      <c r="F1248" s="2">
        <v>150</v>
      </c>
    </row>
    <row r="1249" spans="1:6" x14ac:dyDescent="0.3">
      <c r="A1249" s="1">
        <v>43597</v>
      </c>
      <c r="B1249" t="s">
        <v>5238</v>
      </c>
      <c r="C1249" t="s">
        <v>3962</v>
      </c>
      <c r="D1249" t="s">
        <v>3982</v>
      </c>
      <c r="E1249" t="s">
        <v>3970</v>
      </c>
      <c r="F1249" s="2">
        <v>80</v>
      </c>
    </row>
    <row r="1250" spans="1:6" x14ac:dyDescent="0.3">
      <c r="A1250" s="1">
        <v>43597</v>
      </c>
      <c r="B1250" t="s">
        <v>5239</v>
      </c>
      <c r="C1250" t="s">
        <v>3995</v>
      </c>
      <c r="D1250" t="s">
        <v>3982</v>
      </c>
      <c r="E1250" t="s">
        <v>3964</v>
      </c>
      <c r="F1250" s="2">
        <v>80</v>
      </c>
    </row>
    <row r="1251" spans="1:6" x14ac:dyDescent="0.3">
      <c r="A1251" s="1">
        <v>43597</v>
      </c>
      <c r="B1251" t="s">
        <v>5240</v>
      </c>
      <c r="C1251" t="s">
        <v>4010</v>
      </c>
      <c r="D1251" t="s">
        <v>3976</v>
      </c>
      <c r="E1251" t="s">
        <v>3964</v>
      </c>
      <c r="F1251" s="2">
        <v>30</v>
      </c>
    </row>
    <row r="1252" spans="1:6" x14ac:dyDescent="0.3">
      <c r="A1252" s="1">
        <v>43597</v>
      </c>
      <c r="B1252" t="s">
        <v>5241</v>
      </c>
      <c r="C1252" t="s">
        <v>4030</v>
      </c>
      <c r="D1252" t="s">
        <v>3976</v>
      </c>
      <c r="E1252" t="s">
        <v>3970</v>
      </c>
      <c r="F1252" s="2">
        <v>30</v>
      </c>
    </row>
    <row r="1253" spans="1:6" x14ac:dyDescent="0.3">
      <c r="A1253" s="1">
        <v>43597</v>
      </c>
      <c r="B1253" t="s">
        <v>5242</v>
      </c>
      <c r="C1253" t="s">
        <v>4030</v>
      </c>
      <c r="D1253" t="s">
        <v>3982</v>
      </c>
      <c r="E1253" t="s">
        <v>3970</v>
      </c>
      <c r="F1253" s="2">
        <v>80</v>
      </c>
    </row>
    <row r="1254" spans="1:6" x14ac:dyDescent="0.3">
      <c r="A1254" s="1">
        <v>43597</v>
      </c>
      <c r="B1254" t="s">
        <v>5243</v>
      </c>
      <c r="C1254" t="s">
        <v>3981</v>
      </c>
      <c r="D1254" t="s">
        <v>3969</v>
      </c>
      <c r="E1254" t="s">
        <v>3974</v>
      </c>
      <c r="F1254" s="2">
        <v>160</v>
      </c>
    </row>
    <row r="1255" spans="1:6" x14ac:dyDescent="0.3">
      <c r="A1255" s="1">
        <v>43597</v>
      </c>
      <c r="B1255" t="s">
        <v>5244</v>
      </c>
      <c r="C1255" t="s">
        <v>3988</v>
      </c>
      <c r="D1255" t="s">
        <v>3963</v>
      </c>
      <c r="E1255" t="s">
        <v>3970</v>
      </c>
      <c r="F1255" s="2">
        <v>90</v>
      </c>
    </row>
    <row r="1256" spans="1:6" x14ac:dyDescent="0.3">
      <c r="A1256" s="1">
        <v>43597</v>
      </c>
      <c r="B1256" t="s">
        <v>5245</v>
      </c>
      <c r="C1256" t="s">
        <v>3979</v>
      </c>
      <c r="D1256" t="s">
        <v>3963</v>
      </c>
      <c r="E1256" t="s">
        <v>3970</v>
      </c>
      <c r="F1256" s="2">
        <v>90</v>
      </c>
    </row>
    <row r="1257" spans="1:6" x14ac:dyDescent="0.3">
      <c r="A1257" s="1">
        <v>43597</v>
      </c>
      <c r="B1257" t="s">
        <v>5246</v>
      </c>
      <c r="C1257" t="s">
        <v>4025</v>
      </c>
      <c r="D1257" t="s">
        <v>3973</v>
      </c>
      <c r="E1257" t="s">
        <v>3964</v>
      </c>
      <c r="F1257" s="2">
        <v>100</v>
      </c>
    </row>
    <row r="1258" spans="1:6" x14ac:dyDescent="0.3">
      <c r="A1258" s="1">
        <v>43597</v>
      </c>
      <c r="B1258" t="s">
        <v>5247</v>
      </c>
      <c r="C1258" t="s">
        <v>3962</v>
      </c>
      <c r="D1258" t="s">
        <v>3982</v>
      </c>
      <c r="E1258" t="s">
        <v>3996</v>
      </c>
      <c r="F1258" s="2">
        <v>80</v>
      </c>
    </row>
    <row r="1259" spans="1:6" x14ac:dyDescent="0.3">
      <c r="A1259" s="1">
        <v>43598</v>
      </c>
      <c r="B1259" t="s">
        <v>5248</v>
      </c>
      <c r="C1259" t="s">
        <v>4032</v>
      </c>
      <c r="D1259" t="s">
        <v>3963</v>
      </c>
      <c r="E1259" t="s">
        <v>3964</v>
      </c>
      <c r="F1259" s="2">
        <v>90</v>
      </c>
    </row>
    <row r="1260" spans="1:6" x14ac:dyDescent="0.3">
      <c r="A1260" s="1">
        <v>43598</v>
      </c>
      <c r="B1260" t="s">
        <v>5249</v>
      </c>
      <c r="C1260" t="s">
        <v>3986</v>
      </c>
      <c r="D1260" t="s">
        <v>3989</v>
      </c>
      <c r="E1260" t="s">
        <v>3970</v>
      </c>
      <c r="F1260" s="2">
        <v>50</v>
      </c>
    </row>
    <row r="1261" spans="1:6" x14ac:dyDescent="0.3">
      <c r="A1261" s="1">
        <v>43598</v>
      </c>
      <c r="B1261" t="s">
        <v>5250</v>
      </c>
      <c r="C1261" t="s">
        <v>4066</v>
      </c>
      <c r="D1261" t="s">
        <v>3984</v>
      </c>
      <c r="E1261" t="s">
        <v>3977</v>
      </c>
      <c r="F1261" s="2">
        <v>180</v>
      </c>
    </row>
    <row r="1262" spans="1:6" x14ac:dyDescent="0.3">
      <c r="A1262" s="1">
        <v>43598</v>
      </c>
      <c r="B1262" t="s">
        <v>5251</v>
      </c>
      <c r="C1262" t="s">
        <v>3986</v>
      </c>
      <c r="D1262" t="s">
        <v>4002</v>
      </c>
      <c r="E1262" t="s">
        <v>3977</v>
      </c>
      <c r="F1262" s="2">
        <v>150</v>
      </c>
    </row>
    <row r="1263" spans="1:6" x14ac:dyDescent="0.3">
      <c r="A1263" s="1">
        <v>43598</v>
      </c>
      <c r="B1263" t="s">
        <v>5252</v>
      </c>
      <c r="C1263" t="s">
        <v>3972</v>
      </c>
      <c r="D1263" t="s">
        <v>3973</v>
      </c>
      <c r="E1263" t="s">
        <v>3974</v>
      </c>
      <c r="F1263" s="2">
        <v>100</v>
      </c>
    </row>
    <row r="1264" spans="1:6" x14ac:dyDescent="0.3">
      <c r="A1264" s="1">
        <v>43598</v>
      </c>
      <c r="B1264" t="s">
        <v>5253</v>
      </c>
      <c r="C1264" t="s">
        <v>3966</v>
      </c>
      <c r="D1264" t="s">
        <v>4002</v>
      </c>
      <c r="E1264" t="s">
        <v>3970</v>
      </c>
      <c r="F1264" s="2">
        <v>150</v>
      </c>
    </row>
    <row r="1265" spans="1:6" x14ac:dyDescent="0.3">
      <c r="A1265" s="1">
        <v>43598</v>
      </c>
      <c r="B1265" t="s">
        <v>5254</v>
      </c>
      <c r="C1265" t="s">
        <v>3991</v>
      </c>
      <c r="D1265" t="s">
        <v>4002</v>
      </c>
      <c r="E1265" t="s">
        <v>3996</v>
      </c>
      <c r="F1265" s="2">
        <v>150</v>
      </c>
    </row>
    <row r="1266" spans="1:6" x14ac:dyDescent="0.3">
      <c r="A1266" s="1">
        <v>43598</v>
      </c>
      <c r="B1266" t="s">
        <v>5255</v>
      </c>
      <c r="C1266" t="s">
        <v>4010</v>
      </c>
      <c r="D1266" t="s">
        <v>3982</v>
      </c>
      <c r="E1266" t="s">
        <v>3970</v>
      </c>
      <c r="F1266" s="2">
        <v>80</v>
      </c>
    </row>
    <row r="1267" spans="1:6" x14ac:dyDescent="0.3">
      <c r="A1267" s="1">
        <v>43598</v>
      </c>
      <c r="B1267" t="s">
        <v>5256</v>
      </c>
      <c r="C1267" t="s">
        <v>3988</v>
      </c>
      <c r="D1267" t="s">
        <v>4002</v>
      </c>
      <c r="E1267" t="s">
        <v>3996</v>
      </c>
      <c r="F1267" s="2">
        <v>150</v>
      </c>
    </row>
    <row r="1268" spans="1:6" x14ac:dyDescent="0.3">
      <c r="A1268" s="1">
        <v>43598</v>
      </c>
      <c r="B1268" t="s">
        <v>5257</v>
      </c>
      <c r="C1268" t="s">
        <v>3962</v>
      </c>
      <c r="D1268" t="s">
        <v>3973</v>
      </c>
      <c r="E1268" t="s">
        <v>3977</v>
      </c>
      <c r="F1268" s="2">
        <v>100</v>
      </c>
    </row>
    <row r="1269" spans="1:6" x14ac:dyDescent="0.3">
      <c r="A1269" s="1">
        <v>43598</v>
      </c>
      <c r="B1269" t="s">
        <v>5258</v>
      </c>
      <c r="C1269" t="s">
        <v>4000</v>
      </c>
      <c r="D1269" t="s">
        <v>3969</v>
      </c>
      <c r="E1269" t="s">
        <v>3974</v>
      </c>
      <c r="F1269" s="2">
        <v>160</v>
      </c>
    </row>
    <row r="1270" spans="1:6" x14ac:dyDescent="0.3">
      <c r="A1270" s="1">
        <v>43598</v>
      </c>
      <c r="B1270" t="s">
        <v>5259</v>
      </c>
      <c r="C1270" t="s">
        <v>4066</v>
      </c>
      <c r="D1270" t="s">
        <v>3963</v>
      </c>
      <c r="E1270" t="s">
        <v>3964</v>
      </c>
      <c r="F1270" s="2">
        <v>90</v>
      </c>
    </row>
    <row r="1271" spans="1:6" x14ac:dyDescent="0.3">
      <c r="A1271" s="1">
        <v>43599</v>
      </c>
      <c r="B1271" t="s">
        <v>5260</v>
      </c>
      <c r="C1271" t="s">
        <v>4066</v>
      </c>
      <c r="D1271" t="s">
        <v>3969</v>
      </c>
      <c r="E1271" t="s">
        <v>3970</v>
      </c>
      <c r="F1271" s="2">
        <v>160</v>
      </c>
    </row>
    <row r="1272" spans="1:6" x14ac:dyDescent="0.3">
      <c r="A1272" s="1">
        <v>43599</v>
      </c>
      <c r="B1272" t="s">
        <v>5261</v>
      </c>
      <c r="C1272" t="s">
        <v>3981</v>
      </c>
      <c r="D1272" t="s">
        <v>3989</v>
      </c>
      <c r="E1272" t="s">
        <v>3970</v>
      </c>
      <c r="F1272" s="2">
        <v>50</v>
      </c>
    </row>
    <row r="1273" spans="1:6" x14ac:dyDescent="0.3">
      <c r="A1273" s="1">
        <v>43599</v>
      </c>
      <c r="B1273" t="s">
        <v>5262</v>
      </c>
      <c r="C1273" t="s">
        <v>4032</v>
      </c>
      <c r="D1273" t="s">
        <v>4002</v>
      </c>
      <c r="E1273" t="s">
        <v>3970</v>
      </c>
      <c r="F1273" s="2">
        <v>150</v>
      </c>
    </row>
    <row r="1274" spans="1:6" x14ac:dyDescent="0.3">
      <c r="A1274" s="1">
        <v>43599</v>
      </c>
      <c r="B1274" t="s">
        <v>5263</v>
      </c>
      <c r="C1274" t="s">
        <v>3995</v>
      </c>
      <c r="D1274" t="s">
        <v>3989</v>
      </c>
      <c r="E1274" t="s">
        <v>3996</v>
      </c>
      <c r="F1274" s="2">
        <v>50</v>
      </c>
    </row>
    <row r="1275" spans="1:6" x14ac:dyDescent="0.3">
      <c r="A1275" s="1">
        <v>43599</v>
      </c>
      <c r="B1275" t="s">
        <v>5264</v>
      </c>
      <c r="C1275" t="s">
        <v>3991</v>
      </c>
      <c r="D1275" t="s">
        <v>4002</v>
      </c>
      <c r="E1275" t="s">
        <v>3977</v>
      </c>
      <c r="F1275" s="2">
        <v>150</v>
      </c>
    </row>
    <row r="1276" spans="1:6" x14ac:dyDescent="0.3">
      <c r="A1276" s="1">
        <v>43599</v>
      </c>
      <c r="B1276" t="s">
        <v>5265</v>
      </c>
      <c r="C1276" t="s">
        <v>3981</v>
      </c>
      <c r="D1276" t="s">
        <v>3969</v>
      </c>
      <c r="E1276" t="s">
        <v>3977</v>
      </c>
      <c r="F1276" s="2">
        <v>160</v>
      </c>
    </row>
    <row r="1277" spans="1:6" x14ac:dyDescent="0.3">
      <c r="A1277" s="1">
        <v>43599</v>
      </c>
      <c r="B1277" t="s">
        <v>5266</v>
      </c>
      <c r="C1277" t="s">
        <v>4066</v>
      </c>
      <c r="D1277" t="s">
        <v>3984</v>
      </c>
      <c r="E1277" t="s">
        <v>3974</v>
      </c>
      <c r="F1277" s="2">
        <v>180</v>
      </c>
    </row>
    <row r="1278" spans="1:6" x14ac:dyDescent="0.3">
      <c r="A1278" s="1">
        <v>43599</v>
      </c>
      <c r="B1278" t="s">
        <v>5267</v>
      </c>
      <c r="C1278" t="s">
        <v>3962</v>
      </c>
      <c r="D1278" t="s">
        <v>3969</v>
      </c>
      <c r="E1278" t="s">
        <v>3977</v>
      </c>
      <c r="F1278" s="2">
        <v>160</v>
      </c>
    </row>
    <row r="1279" spans="1:6" x14ac:dyDescent="0.3">
      <c r="A1279" s="1">
        <v>43600</v>
      </c>
      <c r="B1279" t="s">
        <v>5268</v>
      </c>
      <c r="C1279" t="s">
        <v>3962</v>
      </c>
      <c r="D1279" t="s">
        <v>3984</v>
      </c>
      <c r="E1279" t="s">
        <v>3996</v>
      </c>
      <c r="F1279" s="2">
        <v>180</v>
      </c>
    </row>
    <row r="1280" spans="1:6" x14ac:dyDescent="0.3">
      <c r="A1280" s="1">
        <v>43600</v>
      </c>
      <c r="B1280" t="s">
        <v>5269</v>
      </c>
      <c r="C1280" t="s">
        <v>4032</v>
      </c>
      <c r="D1280" t="s">
        <v>3982</v>
      </c>
      <c r="E1280" t="s">
        <v>3996</v>
      </c>
      <c r="F1280" s="2">
        <v>80</v>
      </c>
    </row>
    <row r="1281" spans="1:6" x14ac:dyDescent="0.3">
      <c r="A1281" s="1">
        <v>43600</v>
      </c>
      <c r="B1281" t="s">
        <v>5270</v>
      </c>
      <c r="C1281" t="s">
        <v>3981</v>
      </c>
      <c r="D1281" t="s">
        <v>3984</v>
      </c>
      <c r="E1281" t="s">
        <v>3996</v>
      </c>
      <c r="F1281" s="2">
        <v>180</v>
      </c>
    </row>
    <row r="1282" spans="1:6" x14ac:dyDescent="0.3">
      <c r="A1282" s="1">
        <v>43600</v>
      </c>
      <c r="B1282" t="s">
        <v>5271</v>
      </c>
      <c r="C1282" t="s">
        <v>4066</v>
      </c>
      <c r="D1282" t="s">
        <v>4002</v>
      </c>
      <c r="E1282" t="s">
        <v>3974</v>
      </c>
      <c r="F1282" s="2">
        <v>150</v>
      </c>
    </row>
    <row r="1283" spans="1:6" x14ac:dyDescent="0.3">
      <c r="A1283" s="1">
        <v>43600</v>
      </c>
      <c r="B1283" t="s">
        <v>5272</v>
      </c>
      <c r="C1283" t="s">
        <v>3995</v>
      </c>
      <c r="D1283" t="s">
        <v>3984</v>
      </c>
      <c r="E1283" t="s">
        <v>3964</v>
      </c>
      <c r="F1283" s="2">
        <v>180</v>
      </c>
    </row>
    <row r="1284" spans="1:6" x14ac:dyDescent="0.3">
      <c r="A1284" s="1">
        <v>43600</v>
      </c>
      <c r="B1284" t="s">
        <v>5273</v>
      </c>
      <c r="C1284" t="s">
        <v>4066</v>
      </c>
      <c r="D1284" t="s">
        <v>4002</v>
      </c>
      <c r="E1284" t="s">
        <v>3964</v>
      </c>
      <c r="F1284" s="2">
        <v>150</v>
      </c>
    </row>
    <row r="1285" spans="1:6" x14ac:dyDescent="0.3">
      <c r="A1285" s="1">
        <v>43600</v>
      </c>
      <c r="B1285" t="s">
        <v>5274</v>
      </c>
      <c r="C1285" t="s">
        <v>4000</v>
      </c>
      <c r="D1285" t="s">
        <v>3976</v>
      </c>
      <c r="E1285" t="s">
        <v>3996</v>
      </c>
      <c r="F1285" s="2">
        <v>30</v>
      </c>
    </row>
    <row r="1286" spans="1:6" x14ac:dyDescent="0.3">
      <c r="A1286" s="1">
        <v>43600</v>
      </c>
      <c r="B1286" t="s">
        <v>5275</v>
      </c>
      <c r="C1286" t="s">
        <v>3981</v>
      </c>
      <c r="D1286" t="s">
        <v>3973</v>
      </c>
      <c r="E1286" t="s">
        <v>3974</v>
      </c>
      <c r="F1286" s="2">
        <v>100</v>
      </c>
    </row>
    <row r="1287" spans="1:6" x14ac:dyDescent="0.3">
      <c r="A1287" s="1">
        <v>43600</v>
      </c>
      <c r="B1287" t="s">
        <v>5276</v>
      </c>
      <c r="C1287" t="s">
        <v>4007</v>
      </c>
      <c r="D1287" t="s">
        <v>3984</v>
      </c>
      <c r="E1287" t="s">
        <v>3974</v>
      </c>
      <c r="F1287" s="2">
        <v>180</v>
      </c>
    </row>
    <row r="1288" spans="1:6" x14ac:dyDescent="0.3">
      <c r="A1288" s="1">
        <v>43600</v>
      </c>
      <c r="B1288" t="s">
        <v>5277</v>
      </c>
      <c r="C1288" t="s">
        <v>3986</v>
      </c>
      <c r="D1288" t="s">
        <v>4002</v>
      </c>
      <c r="E1288" t="s">
        <v>3970</v>
      </c>
      <c r="F1288" s="2">
        <v>150</v>
      </c>
    </row>
    <row r="1289" spans="1:6" x14ac:dyDescent="0.3">
      <c r="A1289" s="1">
        <v>43600</v>
      </c>
      <c r="B1289" t="s">
        <v>5278</v>
      </c>
      <c r="C1289" t="s">
        <v>4030</v>
      </c>
      <c r="D1289" t="s">
        <v>3984</v>
      </c>
      <c r="E1289" t="s">
        <v>3974</v>
      </c>
      <c r="F1289" s="2">
        <v>180</v>
      </c>
    </row>
    <row r="1290" spans="1:6" x14ac:dyDescent="0.3">
      <c r="A1290" s="1">
        <v>43601</v>
      </c>
      <c r="B1290" t="s">
        <v>5279</v>
      </c>
      <c r="C1290" t="s">
        <v>4030</v>
      </c>
      <c r="D1290" t="s">
        <v>3984</v>
      </c>
      <c r="E1290" t="s">
        <v>3996</v>
      </c>
      <c r="F1290" s="2">
        <v>180</v>
      </c>
    </row>
    <row r="1291" spans="1:6" x14ac:dyDescent="0.3">
      <c r="A1291" s="1">
        <v>43601</v>
      </c>
      <c r="B1291" t="s">
        <v>5280</v>
      </c>
      <c r="C1291" t="s">
        <v>3962</v>
      </c>
      <c r="D1291" t="s">
        <v>3976</v>
      </c>
      <c r="E1291" t="s">
        <v>3964</v>
      </c>
      <c r="F1291" s="2">
        <v>30</v>
      </c>
    </row>
    <row r="1292" spans="1:6" x14ac:dyDescent="0.3">
      <c r="A1292" s="1">
        <v>43601</v>
      </c>
      <c r="B1292" t="s">
        <v>5281</v>
      </c>
      <c r="C1292" t="s">
        <v>4066</v>
      </c>
      <c r="D1292" t="s">
        <v>3973</v>
      </c>
      <c r="E1292" t="s">
        <v>3964</v>
      </c>
      <c r="F1292" s="2">
        <v>100</v>
      </c>
    </row>
    <row r="1293" spans="1:6" x14ac:dyDescent="0.3">
      <c r="A1293" s="1">
        <v>43601</v>
      </c>
      <c r="B1293" t="s">
        <v>5282</v>
      </c>
      <c r="C1293" t="s">
        <v>4007</v>
      </c>
      <c r="D1293" t="s">
        <v>3963</v>
      </c>
      <c r="E1293" t="s">
        <v>3996</v>
      </c>
      <c r="F1293" s="2">
        <v>90</v>
      </c>
    </row>
    <row r="1294" spans="1:6" x14ac:dyDescent="0.3">
      <c r="A1294" s="1">
        <v>43601</v>
      </c>
      <c r="B1294" t="s">
        <v>5283</v>
      </c>
      <c r="C1294" t="s">
        <v>4000</v>
      </c>
      <c r="D1294" t="s">
        <v>3976</v>
      </c>
      <c r="E1294" t="s">
        <v>3964</v>
      </c>
      <c r="F1294" s="2">
        <v>30</v>
      </c>
    </row>
    <row r="1295" spans="1:6" x14ac:dyDescent="0.3">
      <c r="A1295" s="1">
        <v>43601</v>
      </c>
      <c r="B1295" t="s">
        <v>5284</v>
      </c>
      <c r="C1295" t="s">
        <v>4066</v>
      </c>
      <c r="D1295" t="s">
        <v>4002</v>
      </c>
      <c r="E1295" t="s">
        <v>3970</v>
      </c>
      <c r="F1295" s="2">
        <v>150</v>
      </c>
    </row>
    <row r="1296" spans="1:6" x14ac:dyDescent="0.3">
      <c r="A1296" s="1">
        <v>43601</v>
      </c>
      <c r="B1296" t="s">
        <v>5285</v>
      </c>
      <c r="C1296" t="s">
        <v>3972</v>
      </c>
      <c r="D1296" t="s">
        <v>3989</v>
      </c>
      <c r="E1296" t="s">
        <v>3977</v>
      </c>
      <c r="F1296" s="2">
        <v>50</v>
      </c>
    </row>
    <row r="1297" spans="1:6" x14ac:dyDescent="0.3">
      <c r="A1297" s="1">
        <v>43601</v>
      </c>
      <c r="B1297" t="s">
        <v>5286</v>
      </c>
      <c r="C1297" t="s">
        <v>3995</v>
      </c>
      <c r="D1297" t="s">
        <v>4002</v>
      </c>
      <c r="E1297" t="s">
        <v>3970</v>
      </c>
      <c r="F1297" s="2">
        <v>150</v>
      </c>
    </row>
    <row r="1298" spans="1:6" x14ac:dyDescent="0.3">
      <c r="A1298" s="1">
        <v>43601</v>
      </c>
      <c r="B1298" t="s">
        <v>5287</v>
      </c>
      <c r="C1298" t="s">
        <v>4007</v>
      </c>
      <c r="D1298" t="s">
        <v>3989</v>
      </c>
      <c r="E1298" t="s">
        <v>3974</v>
      </c>
      <c r="F1298" s="2">
        <v>50</v>
      </c>
    </row>
    <row r="1299" spans="1:6" x14ac:dyDescent="0.3">
      <c r="A1299" s="1">
        <v>43601</v>
      </c>
      <c r="B1299" t="s">
        <v>5288</v>
      </c>
      <c r="C1299" t="s">
        <v>3991</v>
      </c>
      <c r="D1299" t="s">
        <v>3982</v>
      </c>
      <c r="E1299" t="s">
        <v>3970</v>
      </c>
      <c r="F1299" s="2">
        <v>80</v>
      </c>
    </row>
    <row r="1300" spans="1:6" x14ac:dyDescent="0.3">
      <c r="A1300" s="1">
        <v>43602</v>
      </c>
      <c r="B1300" t="s">
        <v>5289</v>
      </c>
      <c r="C1300" t="s">
        <v>3979</v>
      </c>
      <c r="D1300" t="s">
        <v>3973</v>
      </c>
      <c r="E1300" t="s">
        <v>3974</v>
      </c>
      <c r="F1300" s="2">
        <v>100</v>
      </c>
    </row>
    <row r="1301" spans="1:6" x14ac:dyDescent="0.3">
      <c r="A1301" s="1">
        <v>43602</v>
      </c>
      <c r="B1301" t="s">
        <v>5290</v>
      </c>
      <c r="C1301" t="s">
        <v>3981</v>
      </c>
      <c r="D1301" t="s">
        <v>3976</v>
      </c>
      <c r="E1301" t="s">
        <v>3964</v>
      </c>
      <c r="F1301" s="2">
        <v>30</v>
      </c>
    </row>
    <row r="1302" spans="1:6" x14ac:dyDescent="0.3">
      <c r="A1302" s="1">
        <v>43602</v>
      </c>
      <c r="B1302" t="s">
        <v>5291</v>
      </c>
      <c r="C1302" t="s">
        <v>4030</v>
      </c>
      <c r="D1302" t="s">
        <v>3973</v>
      </c>
      <c r="E1302" t="s">
        <v>3970</v>
      </c>
      <c r="F1302" s="2">
        <v>100</v>
      </c>
    </row>
    <row r="1303" spans="1:6" x14ac:dyDescent="0.3">
      <c r="A1303" s="1">
        <v>43602</v>
      </c>
      <c r="B1303" t="s">
        <v>5292</v>
      </c>
      <c r="C1303" t="s">
        <v>3981</v>
      </c>
      <c r="D1303" t="s">
        <v>3982</v>
      </c>
      <c r="E1303" t="s">
        <v>3977</v>
      </c>
      <c r="F1303" s="2">
        <v>80</v>
      </c>
    </row>
    <row r="1304" spans="1:6" x14ac:dyDescent="0.3">
      <c r="A1304" s="1">
        <v>43602</v>
      </c>
      <c r="B1304" t="s">
        <v>5293</v>
      </c>
      <c r="C1304" t="s">
        <v>3979</v>
      </c>
      <c r="D1304" t="s">
        <v>3969</v>
      </c>
      <c r="E1304" t="s">
        <v>3974</v>
      </c>
      <c r="F1304" s="2">
        <v>160</v>
      </c>
    </row>
    <row r="1305" spans="1:6" x14ac:dyDescent="0.3">
      <c r="A1305" s="1">
        <v>43602</v>
      </c>
      <c r="B1305" t="s">
        <v>5294</v>
      </c>
      <c r="C1305" t="s">
        <v>4032</v>
      </c>
      <c r="D1305" t="s">
        <v>3984</v>
      </c>
      <c r="E1305" t="s">
        <v>3964</v>
      </c>
      <c r="F1305" s="2">
        <v>180</v>
      </c>
    </row>
    <row r="1306" spans="1:6" x14ac:dyDescent="0.3">
      <c r="A1306" s="1">
        <v>43602</v>
      </c>
      <c r="B1306" t="s">
        <v>5295</v>
      </c>
      <c r="C1306" t="s">
        <v>3995</v>
      </c>
      <c r="D1306" t="s">
        <v>3973</v>
      </c>
      <c r="E1306" t="s">
        <v>3996</v>
      </c>
      <c r="F1306" s="2">
        <v>100</v>
      </c>
    </row>
    <row r="1307" spans="1:6" x14ac:dyDescent="0.3">
      <c r="A1307" s="1">
        <v>43602</v>
      </c>
      <c r="B1307" t="s">
        <v>5296</v>
      </c>
      <c r="C1307" t="s">
        <v>3966</v>
      </c>
      <c r="D1307" t="s">
        <v>3963</v>
      </c>
      <c r="E1307" t="s">
        <v>3970</v>
      </c>
      <c r="F1307" s="2">
        <v>90</v>
      </c>
    </row>
    <row r="1308" spans="1:6" x14ac:dyDescent="0.3">
      <c r="A1308" s="1">
        <v>43603</v>
      </c>
      <c r="B1308" t="s">
        <v>5297</v>
      </c>
      <c r="C1308" t="s">
        <v>3995</v>
      </c>
      <c r="D1308" t="s">
        <v>3973</v>
      </c>
      <c r="E1308" t="s">
        <v>3970</v>
      </c>
      <c r="F1308" s="2">
        <v>100</v>
      </c>
    </row>
    <row r="1309" spans="1:6" x14ac:dyDescent="0.3">
      <c r="A1309" s="1">
        <v>43603</v>
      </c>
      <c r="B1309" t="s">
        <v>5298</v>
      </c>
      <c r="C1309" t="s">
        <v>4030</v>
      </c>
      <c r="D1309" t="s">
        <v>3973</v>
      </c>
      <c r="E1309" t="s">
        <v>3970</v>
      </c>
      <c r="F1309" s="2">
        <v>100</v>
      </c>
    </row>
    <row r="1310" spans="1:6" x14ac:dyDescent="0.3">
      <c r="A1310" s="1">
        <v>43603</v>
      </c>
      <c r="B1310" t="s">
        <v>5299</v>
      </c>
      <c r="C1310" t="s">
        <v>3972</v>
      </c>
      <c r="D1310" t="s">
        <v>3984</v>
      </c>
      <c r="E1310" t="s">
        <v>3977</v>
      </c>
      <c r="F1310" s="2">
        <v>180</v>
      </c>
    </row>
    <row r="1311" spans="1:6" x14ac:dyDescent="0.3">
      <c r="A1311" s="1">
        <v>43603</v>
      </c>
      <c r="B1311" t="s">
        <v>5300</v>
      </c>
      <c r="C1311" t="s">
        <v>3995</v>
      </c>
      <c r="D1311" t="s">
        <v>3969</v>
      </c>
      <c r="E1311" t="s">
        <v>3996</v>
      </c>
      <c r="F1311" s="2">
        <v>160</v>
      </c>
    </row>
    <row r="1312" spans="1:6" x14ac:dyDescent="0.3">
      <c r="A1312" s="1">
        <v>43603</v>
      </c>
      <c r="B1312" t="s">
        <v>5301</v>
      </c>
      <c r="C1312" t="s">
        <v>3966</v>
      </c>
      <c r="D1312" t="s">
        <v>3982</v>
      </c>
      <c r="E1312" t="s">
        <v>3977</v>
      </c>
      <c r="F1312" s="2">
        <v>80</v>
      </c>
    </row>
    <row r="1313" spans="1:6" x14ac:dyDescent="0.3">
      <c r="A1313" s="1">
        <v>43603</v>
      </c>
      <c r="B1313" t="s">
        <v>5302</v>
      </c>
      <c r="C1313" t="s">
        <v>4007</v>
      </c>
      <c r="D1313" t="s">
        <v>3969</v>
      </c>
      <c r="E1313" t="s">
        <v>3977</v>
      </c>
      <c r="F1313" s="2">
        <v>160</v>
      </c>
    </row>
    <row r="1314" spans="1:6" x14ac:dyDescent="0.3">
      <c r="A1314" s="1">
        <v>43603</v>
      </c>
      <c r="B1314" t="s">
        <v>5303</v>
      </c>
      <c r="C1314" t="s">
        <v>3991</v>
      </c>
      <c r="D1314" t="s">
        <v>4002</v>
      </c>
      <c r="E1314" t="s">
        <v>3970</v>
      </c>
      <c r="F1314" s="2">
        <v>150</v>
      </c>
    </row>
    <row r="1315" spans="1:6" x14ac:dyDescent="0.3">
      <c r="A1315" s="1">
        <v>43603</v>
      </c>
      <c r="B1315" t="s">
        <v>5304</v>
      </c>
      <c r="C1315" t="s">
        <v>3979</v>
      </c>
      <c r="D1315" t="s">
        <v>3969</v>
      </c>
      <c r="E1315" t="s">
        <v>3964</v>
      </c>
      <c r="F1315" s="2">
        <v>160</v>
      </c>
    </row>
    <row r="1316" spans="1:6" x14ac:dyDescent="0.3">
      <c r="A1316" s="1">
        <v>43603</v>
      </c>
      <c r="B1316" t="s">
        <v>5305</v>
      </c>
      <c r="C1316" t="s">
        <v>4000</v>
      </c>
      <c r="D1316" t="s">
        <v>3973</v>
      </c>
      <c r="E1316" t="s">
        <v>3970</v>
      </c>
      <c r="F1316" s="2">
        <v>100</v>
      </c>
    </row>
    <row r="1317" spans="1:6" x14ac:dyDescent="0.3">
      <c r="A1317" s="1">
        <v>43603</v>
      </c>
      <c r="B1317" t="s">
        <v>5306</v>
      </c>
      <c r="C1317" t="s">
        <v>3972</v>
      </c>
      <c r="D1317" t="s">
        <v>3969</v>
      </c>
      <c r="E1317" t="s">
        <v>3974</v>
      </c>
      <c r="F1317" s="2">
        <v>160</v>
      </c>
    </row>
    <row r="1318" spans="1:6" x14ac:dyDescent="0.3">
      <c r="A1318" s="1">
        <v>43603</v>
      </c>
      <c r="B1318" t="s">
        <v>5307</v>
      </c>
      <c r="C1318" t="s">
        <v>3966</v>
      </c>
      <c r="D1318" t="s">
        <v>3984</v>
      </c>
      <c r="E1318" t="s">
        <v>3996</v>
      </c>
      <c r="F1318" s="2">
        <v>180</v>
      </c>
    </row>
    <row r="1319" spans="1:6" x14ac:dyDescent="0.3">
      <c r="A1319" s="1">
        <v>43603</v>
      </c>
      <c r="B1319" t="s">
        <v>5308</v>
      </c>
      <c r="C1319" t="s">
        <v>4066</v>
      </c>
      <c r="D1319" t="s">
        <v>3973</v>
      </c>
      <c r="E1319" t="s">
        <v>3970</v>
      </c>
      <c r="F1319" s="2">
        <v>100</v>
      </c>
    </row>
    <row r="1320" spans="1:6" x14ac:dyDescent="0.3">
      <c r="A1320" s="1">
        <v>43603</v>
      </c>
      <c r="B1320" t="s">
        <v>5309</v>
      </c>
      <c r="C1320" t="s">
        <v>3991</v>
      </c>
      <c r="D1320" t="s">
        <v>3984</v>
      </c>
      <c r="E1320" t="s">
        <v>3970</v>
      </c>
      <c r="F1320" s="2">
        <v>180</v>
      </c>
    </row>
    <row r="1321" spans="1:6" x14ac:dyDescent="0.3">
      <c r="A1321" s="1">
        <v>43604</v>
      </c>
      <c r="B1321" t="s">
        <v>5310</v>
      </c>
      <c r="C1321" t="s">
        <v>4032</v>
      </c>
      <c r="D1321" t="s">
        <v>3989</v>
      </c>
      <c r="E1321" t="s">
        <v>3970</v>
      </c>
      <c r="F1321" s="2">
        <v>50</v>
      </c>
    </row>
    <row r="1322" spans="1:6" x14ac:dyDescent="0.3">
      <c r="A1322" s="1">
        <v>43604</v>
      </c>
      <c r="B1322" t="s">
        <v>5311</v>
      </c>
      <c r="C1322" t="s">
        <v>3962</v>
      </c>
      <c r="D1322" t="s">
        <v>3973</v>
      </c>
      <c r="E1322" t="s">
        <v>3974</v>
      </c>
      <c r="F1322" s="2">
        <v>100</v>
      </c>
    </row>
    <row r="1323" spans="1:6" x14ac:dyDescent="0.3">
      <c r="A1323" s="1">
        <v>43604</v>
      </c>
      <c r="B1323" t="s">
        <v>5312</v>
      </c>
      <c r="C1323" t="s">
        <v>3995</v>
      </c>
      <c r="D1323" t="s">
        <v>3976</v>
      </c>
      <c r="E1323" t="s">
        <v>3974</v>
      </c>
      <c r="F1323" s="2">
        <v>30</v>
      </c>
    </row>
    <row r="1324" spans="1:6" x14ac:dyDescent="0.3">
      <c r="A1324" s="1">
        <v>43604</v>
      </c>
      <c r="B1324" t="s">
        <v>5313</v>
      </c>
      <c r="C1324" t="s">
        <v>4066</v>
      </c>
      <c r="D1324" t="s">
        <v>3963</v>
      </c>
      <c r="E1324" t="s">
        <v>3977</v>
      </c>
      <c r="F1324" s="2">
        <v>90</v>
      </c>
    </row>
    <row r="1325" spans="1:6" x14ac:dyDescent="0.3">
      <c r="A1325" s="1">
        <v>43604</v>
      </c>
      <c r="B1325" t="s">
        <v>5314</v>
      </c>
      <c r="C1325" t="s">
        <v>4030</v>
      </c>
      <c r="D1325" t="s">
        <v>4002</v>
      </c>
      <c r="E1325" t="s">
        <v>3996</v>
      </c>
      <c r="F1325" s="2">
        <v>150</v>
      </c>
    </row>
    <row r="1326" spans="1:6" x14ac:dyDescent="0.3">
      <c r="A1326" s="1">
        <v>43604</v>
      </c>
      <c r="B1326" t="s">
        <v>5315</v>
      </c>
      <c r="C1326" t="s">
        <v>3995</v>
      </c>
      <c r="D1326" t="s">
        <v>3969</v>
      </c>
      <c r="E1326" t="s">
        <v>3964</v>
      </c>
      <c r="F1326" s="2">
        <v>160</v>
      </c>
    </row>
    <row r="1327" spans="1:6" x14ac:dyDescent="0.3">
      <c r="A1327" s="1">
        <v>43604</v>
      </c>
      <c r="B1327" t="s">
        <v>5316</v>
      </c>
      <c r="C1327" t="s">
        <v>3995</v>
      </c>
      <c r="D1327" t="s">
        <v>4002</v>
      </c>
      <c r="E1327" t="s">
        <v>3964</v>
      </c>
      <c r="F1327" s="2">
        <v>150</v>
      </c>
    </row>
    <row r="1328" spans="1:6" x14ac:dyDescent="0.3">
      <c r="A1328" s="1">
        <v>43604</v>
      </c>
      <c r="B1328" t="s">
        <v>5317</v>
      </c>
      <c r="C1328" t="s">
        <v>3979</v>
      </c>
      <c r="D1328" t="s">
        <v>3969</v>
      </c>
      <c r="E1328" t="s">
        <v>3970</v>
      </c>
      <c r="F1328" s="2">
        <v>160</v>
      </c>
    </row>
    <row r="1329" spans="1:6" x14ac:dyDescent="0.3">
      <c r="A1329" s="1">
        <v>43604</v>
      </c>
      <c r="B1329" t="s">
        <v>5318</v>
      </c>
      <c r="C1329" t="s">
        <v>3962</v>
      </c>
      <c r="D1329" t="s">
        <v>3984</v>
      </c>
      <c r="E1329" t="s">
        <v>3970</v>
      </c>
      <c r="F1329" s="2">
        <v>180</v>
      </c>
    </row>
    <row r="1330" spans="1:6" x14ac:dyDescent="0.3">
      <c r="A1330" s="1">
        <v>43604</v>
      </c>
      <c r="B1330" t="s">
        <v>5319</v>
      </c>
      <c r="C1330" t="s">
        <v>4000</v>
      </c>
      <c r="D1330" t="s">
        <v>4002</v>
      </c>
      <c r="E1330" t="s">
        <v>3996</v>
      </c>
      <c r="F1330" s="2">
        <v>150</v>
      </c>
    </row>
    <row r="1331" spans="1:6" x14ac:dyDescent="0.3">
      <c r="A1331" s="1">
        <v>43604</v>
      </c>
      <c r="B1331" t="s">
        <v>5320</v>
      </c>
      <c r="C1331" t="s">
        <v>3986</v>
      </c>
      <c r="D1331" t="s">
        <v>3984</v>
      </c>
      <c r="E1331" t="s">
        <v>3970</v>
      </c>
      <c r="F1331" s="2">
        <v>180</v>
      </c>
    </row>
    <row r="1332" spans="1:6" x14ac:dyDescent="0.3">
      <c r="A1332" s="1">
        <v>43604</v>
      </c>
      <c r="B1332" t="s">
        <v>5321</v>
      </c>
      <c r="C1332" t="s">
        <v>3962</v>
      </c>
      <c r="D1332" t="s">
        <v>3982</v>
      </c>
      <c r="E1332" t="s">
        <v>3964</v>
      </c>
      <c r="F1332" s="2">
        <v>80</v>
      </c>
    </row>
    <row r="1333" spans="1:6" x14ac:dyDescent="0.3">
      <c r="A1333" s="1">
        <v>43604</v>
      </c>
      <c r="B1333" t="s">
        <v>5322</v>
      </c>
      <c r="C1333" t="s">
        <v>4032</v>
      </c>
      <c r="D1333" t="s">
        <v>3963</v>
      </c>
      <c r="E1333" t="s">
        <v>3977</v>
      </c>
      <c r="F1333" s="2">
        <v>90</v>
      </c>
    </row>
    <row r="1334" spans="1:6" x14ac:dyDescent="0.3">
      <c r="A1334" s="1">
        <v>43604</v>
      </c>
      <c r="B1334" t="s">
        <v>5323</v>
      </c>
      <c r="C1334" t="s">
        <v>3962</v>
      </c>
      <c r="D1334" t="s">
        <v>3973</v>
      </c>
      <c r="E1334" t="s">
        <v>3970</v>
      </c>
      <c r="F1334" s="2">
        <v>100</v>
      </c>
    </row>
    <row r="1335" spans="1:6" x14ac:dyDescent="0.3">
      <c r="A1335" s="1">
        <v>43604</v>
      </c>
      <c r="B1335" t="s">
        <v>5324</v>
      </c>
      <c r="C1335" t="s">
        <v>4025</v>
      </c>
      <c r="D1335" t="s">
        <v>3973</v>
      </c>
      <c r="E1335" t="s">
        <v>3964</v>
      </c>
      <c r="F1335" s="2">
        <v>100</v>
      </c>
    </row>
    <row r="1336" spans="1:6" x14ac:dyDescent="0.3">
      <c r="A1336" s="1">
        <v>43605</v>
      </c>
      <c r="B1336" t="s">
        <v>5325</v>
      </c>
      <c r="C1336" t="s">
        <v>3972</v>
      </c>
      <c r="D1336" t="s">
        <v>3976</v>
      </c>
      <c r="E1336" t="s">
        <v>3964</v>
      </c>
      <c r="F1336" s="2">
        <v>30</v>
      </c>
    </row>
    <row r="1337" spans="1:6" x14ac:dyDescent="0.3">
      <c r="A1337" s="1">
        <v>43605</v>
      </c>
      <c r="B1337" t="s">
        <v>5326</v>
      </c>
      <c r="C1337" t="s">
        <v>4066</v>
      </c>
      <c r="D1337" t="s">
        <v>3969</v>
      </c>
      <c r="E1337" t="s">
        <v>3977</v>
      </c>
      <c r="F1337" s="2">
        <v>160</v>
      </c>
    </row>
    <row r="1338" spans="1:6" x14ac:dyDescent="0.3">
      <c r="A1338" s="1">
        <v>43605</v>
      </c>
      <c r="B1338" t="s">
        <v>5327</v>
      </c>
      <c r="C1338" t="s">
        <v>3986</v>
      </c>
      <c r="D1338" t="s">
        <v>3989</v>
      </c>
      <c r="E1338" t="s">
        <v>3970</v>
      </c>
      <c r="F1338" s="2">
        <v>50</v>
      </c>
    </row>
    <row r="1339" spans="1:6" x14ac:dyDescent="0.3">
      <c r="A1339" s="1">
        <v>43605</v>
      </c>
      <c r="B1339" t="s">
        <v>5328</v>
      </c>
      <c r="C1339" t="s">
        <v>3968</v>
      </c>
      <c r="D1339" t="s">
        <v>3989</v>
      </c>
      <c r="E1339" t="s">
        <v>3970</v>
      </c>
      <c r="F1339" s="2">
        <v>50</v>
      </c>
    </row>
    <row r="1340" spans="1:6" x14ac:dyDescent="0.3">
      <c r="A1340" s="1">
        <v>43605</v>
      </c>
      <c r="B1340" t="s">
        <v>5329</v>
      </c>
      <c r="C1340" t="s">
        <v>4007</v>
      </c>
      <c r="D1340" t="s">
        <v>3982</v>
      </c>
      <c r="E1340" t="s">
        <v>3964</v>
      </c>
      <c r="F1340" s="2">
        <v>80</v>
      </c>
    </row>
    <row r="1341" spans="1:6" x14ac:dyDescent="0.3">
      <c r="A1341" s="1">
        <v>43605</v>
      </c>
      <c r="B1341" t="s">
        <v>5330</v>
      </c>
      <c r="C1341" t="s">
        <v>3972</v>
      </c>
      <c r="D1341" t="s">
        <v>3963</v>
      </c>
      <c r="E1341" t="s">
        <v>3964</v>
      </c>
      <c r="F1341" s="2">
        <v>90</v>
      </c>
    </row>
    <row r="1342" spans="1:6" x14ac:dyDescent="0.3">
      <c r="A1342" s="1">
        <v>43605</v>
      </c>
      <c r="B1342" t="s">
        <v>5331</v>
      </c>
      <c r="C1342" t="s">
        <v>3962</v>
      </c>
      <c r="D1342" t="s">
        <v>3963</v>
      </c>
      <c r="E1342" t="s">
        <v>3974</v>
      </c>
      <c r="F1342" s="2">
        <v>90</v>
      </c>
    </row>
    <row r="1343" spans="1:6" x14ac:dyDescent="0.3">
      <c r="A1343" s="1">
        <v>43605</v>
      </c>
      <c r="B1343" t="s">
        <v>5332</v>
      </c>
      <c r="C1343" t="s">
        <v>4032</v>
      </c>
      <c r="D1343" t="s">
        <v>3973</v>
      </c>
      <c r="E1343" t="s">
        <v>3970</v>
      </c>
      <c r="F1343" s="2">
        <v>100</v>
      </c>
    </row>
    <row r="1344" spans="1:6" x14ac:dyDescent="0.3">
      <c r="A1344" s="1">
        <v>43605</v>
      </c>
      <c r="B1344" t="s">
        <v>5333</v>
      </c>
      <c r="C1344" t="s">
        <v>3981</v>
      </c>
      <c r="D1344" t="s">
        <v>3976</v>
      </c>
      <c r="E1344" t="s">
        <v>3977</v>
      </c>
      <c r="F1344" s="2">
        <v>30</v>
      </c>
    </row>
    <row r="1345" spans="1:6" x14ac:dyDescent="0.3">
      <c r="A1345" s="1">
        <v>43606</v>
      </c>
      <c r="B1345" t="s">
        <v>5334</v>
      </c>
      <c r="C1345" t="s">
        <v>3968</v>
      </c>
      <c r="D1345" t="s">
        <v>4002</v>
      </c>
      <c r="E1345" t="s">
        <v>3974</v>
      </c>
      <c r="F1345" s="2">
        <v>150</v>
      </c>
    </row>
    <row r="1346" spans="1:6" x14ac:dyDescent="0.3">
      <c r="A1346" s="1">
        <v>43606</v>
      </c>
      <c r="B1346" t="s">
        <v>5335</v>
      </c>
      <c r="C1346" t="s">
        <v>3986</v>
      </c>
      <c r="D1346" t="s">
        <v>3989</v>
      </c>
      <c r="E1346" t="s">
        <v>3977</v>
      </c>
      <c r="F1346" s="2">
        <v>50</v>
      </c>
    </row>
    <row r="1347" spans="1:6" x14ac:dyDescent="0.3">
      <c r="A1347" s="1">
        <v>43606</v>
      </c>
      <c r="B1347" t="s">
        <v>5336</v>
      </c>
      <c r="C1347" t="s">
        <v>4032</v>
      </c>
      <c r="D1347" t="s">
        <v>3963</v>
      </c>
      <c r="E1347" t="s">
        <v>3970</v>
      </c>
      <c r="F1347" s="2">
        <v>90</v>
      </c>
    </row>
    <row r="1348" spans="1:6" x14ac:dyDescent="0.3">
      <c r="A1348" s="1">
        <v>43606</v>
      </c>
      <c r="B1348" t="s">
        <v>5337</v>
      </c>
      <c r="C1348" t="s">
        <v>4000</v>
      </c>
      <c r="D1348" t="s">
        <v>3976</v>
      </c>
      <c r="E1348" t="s">
        <v>3977</v>
      </c>
      <c r="F1348" s="2">
        <v>30</v>
      </c>
    </row>
    <row r="1349" spans="1:6" x14ac:dyDescent="0.3">
      <c r="A1349" s="1">
        <v>43606</v>
      </c>
      <c r="B1349" t="s">
        <v>5338</v>
      </c>
      <c r="C1349" t="s">
        <v>3988</v>
      </c>
      <c r="D1349" t="s">
        <v>3982</v>
      </c>
      <c r="E1349" t="s">
        <v>3996</v>
      </c>
      <c r="F1349" s="2">
        <v>80</v>
      </c>
    </row>
    <row r="1350" spans="1:6" x14ac:dyDescent="0.3">
      <c r="A1350" s="1">
        <v>43606</v>
      </c>
      <c r="B1350" t="s">
        <v>5339</v>
      </c>
      <c r="C1350" t="s">
        <v>4010</v>
      </c>
      <c r="D1350" t="s">
        <v>4002</v>
      </c>
      <c r="E1350" t="s">
        <v>3970</v>
      </c>
      <c r="F1350" s="2">
        <v>150</v>
      </c>
    </row>
    <row r="1351" spans="1:6" x14ac:dyDescent="0.3">
      <c r="A1351" s="1">
        <v>43606</v>
      </c>
      <c r="B1351" t="s">
        <v>5340</v>
      </c>
      <c r="C1351" t="s">
        <v>3981</v>
      </c>
      <c r="D1351" t="s">
        <v>3963</v>
      </c>
      <c r="E1351" t="s">
        <v>3970</v>
      </c>
      <c r="F1351" s="2">
        <v>90</v>
      </c>
    </row>
    <row r="1352" spans="1:6" x14ac:dyDescent="0.3">
      <c r="A1352" s="1">
        <v>43606</v>
      </c>
      <c r="B1352" t="s">
        <v>5341</v>
      </c>
      <c r="C1352" t="s">
        <v>3962</v>
      </c>
      <c r="D1352" t="s">
        <v>3984</v>
      </c>
      <c r="E1352" t="s">
        <v>3996</v>
      </c>
      <c r="F1352" s="2">
        <v>180</v>
      </c>
    </row>
    <row r="1353" spans="1:6" x14ac:dyDescent="0.3">
      <c r="A1353" s="1">
        <v>43606</v>
      </c>
      <c r="B1353" t="s">
        <v>5342</v>
      </c>
      <c r="C1353" t="s">
        <v>3986</v>
      </c>
      <c r="D1353" t="s">
        <v>3976</v>
      </c>
      <c r="E1353" t="s">
        <v>3977</v>
      </c>
      <c r="F1353" s="2">
        <v>30</v>
      </c>
    </row>
    <row r="1354" spans="1:6" x14ac:dyDescent="0.3">
      <c r="A1354" s="1">
        <v>43606</v>
      </c>
      <c r="B1354" t="s">
        <v>5343</v>
      </c>
      <c r="C1354" t="s">
        <v>4010</v>
      </c>
      <c r="D1354" t="s">
        <v>3973</v>
      </c>
      <c r="E1354" t="s">
        <v>3970</v>
      </c>
      <c r="F1354" s="2">
        <v>100</v>
      </c>
    </row>
    <row r="1355" spans="1:6" x14ac:dyDescent="0.3">
      <c r="A1355" s="1">
        <v>43606</v>
      </c>
      <c r="B1355" t="s">
        <v>5344</v>
      </c>
      <c r="C1355" t="s">
        <v>4007</v>
      </c>
      <c r="D1355" t="s">
        <v>3976</v>
      </c>
      <c r="E1355" t="s">
        <v>3970</v>
      </c>
      <c r="F1355" s="2">
        <v>30</v>
      </c>
    </row>
    <row r="1356" spans="1:6" x14ac:dyDescent="0.3">
      <c r="A1356" s="1">
        <v>43606</v>
      </c>
      <c r="B1356" t="s">
        <v>5345</v>
      </c>
      <c r="C1356" t="s">
        <v>3962</v>
      </c>
      <c r="D1356" t="s">
        <v>4002</v>
      </c>
      <c r="E1356" t="s">
        <v>3977</v>
      </c>
      <c r="F1356" s="2">
        <v>150</v>
      </c>
    </row>
    <row r="1357" spans="1:6" x14ac:dyDescent="0.3">
      <c r="A1357" s="1">
        <v>43606</v>
      </c>
      <c r="B1357" t="s">
        <v>5346</v>
      </c>
      <c r="C1357" t="s">
        <v>4025</v>
      </c>
      <c r="D1357" t="s">
        <v>3982</v>
      </c>
      <c r="E1357" t="s">
        <v>3974</v>
      </c>
      <c r="F1357" s="2">
        <v>80</v>
      </c>
    </row>
    <row r="1358" spans="1:6" x14ac:dyDescent="0.3">
      <c r="A1358" s="1">
        <v>43606</v>
      </c>
      <c r="B1358" t="s">
        <v>5347</v>
      </c>
      <c r="C1358" t="s">
        <v>4066</v>
      </c>
      <c r="D1358" t="s">
        <v>4002</v>
      </c>
      <c r="E1358" t="s">
        <v>3970</v>
      </c>
      <c r="F1358" s="2">
        <v>150</v>
      </c>
    </row>
    <row r="1359" spans="1:6" x14ac:dyDescent="0.3">
      <c r="A1359" s="1">
        <v>43606</v>
      </c>
      <c r="B1359" t="s">
        <v>5348</v>
      </c>
      <c r="C1359" t="s">
        <v>3995</v>
      </c>
      <c r="D1359" t="s">
        <v>3976</v>
      </c>
      <c r="E1359" t="s">
        <v>3977</v>
      </c>
      <c r="F1359" s="2">
        <v>30</v>
      </c>
    </row>
    <row r="1360" spans="1:6" x14ac:dyDescent="0.3">
      <c r="A1360" s="1">
        <v>43606</v>
      </c>
      <c r="B1360" t="s">
        <v>5349</v>
      </c>
      <c r="C1360" t="s">
        <v>3988</v>
      </c>
      <c r="D1360" t="s">
        <v>3963</v>
      </c>
      <c r="E1360" t="s">
        <v>3977</v>
      </c>
      <c r="F1360" s="2">
        <v>90</v>
      </c>
    </row>
    <row r="1361" spans="1:6" x14ac:dyDescent="0.3">
      <c r="A1361" s="1">
        <v>43607</v>
      </c>
      <c r="B1361" t="s">
        <v>5350</v>
      </c>
      <c r="C1361" t="s">
        <v>3991</v>
      </c>
      <c r="D1361" t="s">
        <v>3963</v>
      </c>
      <c r="E1361" t="s">
        <v>3970</v>
      </c>
      <c r="F1361" s="2">
        <v>90</v>
      </c>
    </row>
    <row r="1362" spans="1:6" x14ac:dyDescent="0.3">
      <c r="A1362" s="1">
        <v>43607</v>
      </c>
      <c r="B1362" t="s">
        <v>5351</v>
      </c>
      <c r="C1362" t="s">
        <v>4030</v>
      </c>
      <c r="D1362" t="s">
        <v>3976</v>
      </c>
      <c r="E1362" t="s">
        <v>3974</v>
      </c>
      <c r="F1362" s="2">
        <v>30</v>
      </c>
    </row>
    <row r="1363" spans="1:6" x14ac:dyDescent="0.3">
      <c r="A1363" s="1">
        <v>43607</v>
      </c>
      <c r="B1363" t="s">
        <v>5352</v>
      </c>
      <c r="C1363" t="s">
        <v>4007</v>
      </c>
      <c r="D1363" t="s">
        <v>3963</v>
      </c>
      <c r="E1363" t="s">
        <v>3964</v>
      </c>
      <c r="F1363" s="2">
        <v>90</v>
      </c>
    </row>
    <row r="1364" spans="1:6" x14ac:dyDescent="0.3">
      <c r="A1364" s="1">
        <v>43607</v>
      </c>
      <c r="B1364" t="s">
        <v>5353</v>
      </c>
      <c r="C1364" t="s">
        <v>4025</v>
      </c>
      <c r="D1364" t="s">
        <v>3963</v>
      </c>
      <c r="E1364" t="s">
        <v>3996</v>
      </c>
      <c r="F1364" s="2">
        <v>90</v>
      </c>
    </row>
    <row r="1365" spans="1:6" x14ac:dyDescent="0.3">
      <c r="A1365" s="1">
        <v>43607</v>
      </c>
      <c r="B1365" t="s">
        <v>5354</v>
      </c>
      <c r="C1365" t="s">
        <v>4010</v>
      </c>
      <c r="D1365" t="s">
        <v>3969</v>
      </c>
      <c r="E1365" t="s">
        <v>3974</v>
      </c>
      <c r="F1365" s="2">
        <v>160</v>
      </c>
    </row>
    <row r="1366" spans="1:6" x14ac:dyDescent="0.3">
      <c r="A1366" s="1">
        <v>43607</v>
      </c>
      <c r="B1366" t="s">
        <v>5355</v>
      </c>
      <c r="C1366" t="s">
        <v>4000</v>
      </c>
      <c r="D1366" t="s">
        <v>3963</v>
      </c>
      <c r="E1366" t="s">
        <v>3970</v>
      </c>
      <c r="F1366" s="2">
        <v>90</v>
      </c>
    </row>
    <row r="1367" spans="1:6" x14ac:dyDescent="0.3">
      <c r="A1367" s="1">
        <v>43607</v>
      </c>
      <c r="B1367" t="s">
        <v>5356</v>
      </c>
      <c r="C1367" t="s">
        <v>3991</v>
      </c>
      <c r="D1367" t="s">
        <v>3989</v>
      </c>
      <c r="E1367" t="s">
        <v>3974</v>
      </c>
      <c r="F1367" s="2">
        <v>50</v>
      </c>
    </row>
    <row r="1368" spans="1:6" x14ac:dyDescent="0.3">
      <c r="A1368" s="1">
        <v>43607</v>
      </c>
      <c r="B1368" t="s">
        <v>5357</v>
      </c>
      <c r="C1368" t="s">
        <v>3986</v>
      </c>
      <c r="D1368" t="s">
        <v>3969</v>
      </c>
      <c r="E1368" t="s">
        <v>3974</v>
      </c>
      <c r="F1368" s="2">
        <v>160</v>
      </c>
    </row>
    <row r="1369" spans="1:6" x14ac:dyDescent="0.3">
      <c r="A1369" s="1">
        <v>43607</v>
      </c>
      <c r="B1369" t="s">
        <v>5358</v>
      </c>
      <c r="C1369" t="s">
        <v>4025</v>
      </c>
      <c r="D1369" t="s">
        <v>3982</v>
      </c>
      <c r="E1369" t="s">
        <v>3977</v>
      </c>
      <c r="F1369" s="2">
        <v>80</v>
      </c>
    </row>
    <row r="1370" spans="1:6" x14ac:dyDescent="0.3">
      <c r="A1370" s="1">
        <v>43607</v>
      </c>
      <c r="B1370" t="s">
        <v>5359</v>
      </c>
      <c r="C1370" t="s">
        <v>3979</v>
      </c>
      <c r="D1370" t="s">
        <v>3973</v>
      </c>
      <c r="E1370" t="s">
        <v>3974</v>
      </c>
      <c r="F1370" s="2">
        <v>100</v>
      </c>
    </row>
    <row r="1371" spans="1:6" x14ac:dyDescent="0.3">
      <c r="A1371" s="1">
        <v>43607</v>
      </c>
      <c r="B1371" t="s">
        <v>5360</v>
      </c>
      <c r="C1371" t="s">
        <v>3991</v>
      </c>
      <c r="D1371" t="s">
        <v>3982</v>
      </c>
      <c r="E1371" t="s">
        <v>3977</v>
      </c>
      <c r="F1371" s="2">
        <v>80</v>
      </c>
    </row>
    <row r="1372" spans="1:6" x14ac:dyDescent="0.3">
      <c r="A1372" s="1">
        <v>43608</v>
      </c>
      <c r="B1372" t="s">
        <v>5361</v>
      </c>
      <c r="C1372" t="s">
        <v>3979</v>
      </c>
      <c r="D1372" t="s">
        <v>3976</v>
      </c>
      <c r="E1372" t="s">
        <v>3964</v>
      </c>
      <c r="F1372" s="2">
        <v>30</v>
      </c>
    </row>
    <row r="1373" spans="1:6" x14ac:dyDescent="0.3">
      <c r="A1373" s="1">
        <v>43608</v>
      </c>
      <c r="B1373" t="s">
        <v>5362</v>
      </c>
      <c r="C1373" t="s">
        <v>4032</v>
      </c>
      <c r="D1373" t="s">
        <v>3976</v>
      </c>
      <c r="E1373" t="s">
        <v>3977</v>
      </c>
      <c r="F1373" s="2">
        <v>30</v>
      </c>
    </row>
    <row r="1374" spans="1:6" x14ac:dyDescent="0.3">
      <c r="A1374" s="1">
        <v>43608</v>
      </c>
      <c r="B1374" t="s">
        <v>5363</v>
      </c>
      <c r="C1374" t="s">
        <v>4007</v>
      </c>
      <c r="D1374" t="s">
        <v>3989</v>
      </c>
      <c r="E1374" t="s">
        <v>3974</v>
      </c>
      <c r="F1374" s="2">
        <v>50</v>
      </c>
    </row>
    <row r="1375" spans="1:6" x14ac:dyDescent="0.3">
      <c r="A1375" s="1">
        <v>43608</v>
      </c>
      <c r="B1375" t="s">
        <v>5364</v>
      </c>
      <c r="C1375" t="s">
        <v>3986</v>
      </c>
      <c r="D1375" t="s">
        <v>3982</v>
      </c>
      <c r="E1375" t="s">
        <v>3970</v>
      </c>
      <c r="F1375" s="2">
        <v>80</v>
      </c>
    </row>
    <row r="1376" spans="1:6" x14ac:dyDescent="0.3">
      <c r="A1376" s="1">
        <v>43608</v>
      </c>
      <c r="B1376" t="s">
        <v>5365</v>
      </c>
      <c r="C1376" t="s">
        <v>3972</v>
      </c>
      <c r="D1376" t="s">
        <v>3984</v>
      </c>
      <c r="E1376" t="s">
        <v>3974</v>
      </c>
      <c r="F1376" s="2">
        <v>180</v>
      </c>
    </row>
    <row r="1377" spans="1:6" x14ac:dyDescent="0.3">
      <c r="A1377" s="1">
        <v>43608</v>
      </c>
      <c r="B1377" t="s">
        <v>5366</v>
      </c>
      <c r="C1377" t="s">
        <v>3981</v>
      </c>
      <c r="D1377" t="s">
        <v>3973</v>
      </c>
      <c r="E1377" t="s">
        <v>3996</v>
      </c>
      <c r="F1377" s="2">
        <v>100</v>
      </c>
    </row>
    <row r="1378" spans="1:6" x14ac:dyDescent="0.3">
      <c r="A1378" s="1">
        <v>43608</v>
      </c>
      <c r="B1378" t="s">
        <v>5367</v>
      </c>
      <c r="C1378" t="s">
        <v>4010</v>
      </c>
      <c r="D1378" t="s">
        <v>3963</v>
      </c>
      <c r="E1378" t="s">
        <v>3974</v>
      </c>
      <c r="F1378" s="2">
        <v>90</v>
      </c>
    </row>
    <row r="1379" spans="1:6" x14ac:dyDescent="0.3">
      <c r="A1379" s="1">
        <v>43608</v>
      </c>
      <c r="B1379" t="s">
        <v>5368</v>
      </c>
      <c r="C1379" t="s">
        <v>3991</v>
      </c>
      <c r="D1379" t="s">
        <v>3963</v>
      </c>
      <c r="E1379" t="s">
        <v>3996</v>
      </c>
      <c r="F1379" s="2">
        <v>90</v>
      </c>
    </row>
    <row r="1380" spans="1:6" x14ac:dyDescent="0.3">
      <c r="A1380" s="1">
        <v>43608</v>
      </c>
      <c r="B1380" t="s">
        <v>5369</v>
      </c>
      <c r="C1380" t="s">
        <v>3988</v>
      </c>
      <c r="D1380" t="s">
        <v>3982</v>
      </c>
      <c r="E1380" t="s">
        <v>3974</v>
      </c>
      <c r="F1380" s="2">
        <v>80</v>
      </c>
    </row>
    <row r="1381" spans="1:6" x14ac:dyDescent="0.3">
      <c r="A1381" s="1">
        <v>43608</v>
      </c>
      <c r="B1381" t="s">
        <v>5370</v>
      </c>
      <c r="C1381" t="s">
        <v>3991</v>
      </c>
      <c r="D1381" t="s">
        <v>3969</v>
      </c>
      <c r="E1381" t="s">
        <v>3977</v>
      </c>
      <c r="F1381" s="2">
        <v>160</v>
      </c>
    </row>
    <row r="1382" spans="1:6" x14ac:dyDescent="0.3">
      <c r="A1382" s="1">
        <v>43608</v>
      </c>
      <c r="B1382" t="s">
        <v>5371</v>
      </c>
      <c r="C1382" t="s">
        <v>4007</v>
      </c>
      <c r="D1382" t="s">
        <v>3989</v>
      </c>
      <c r="E1382" t="s">
        <v>3974</v>
      </c>
      <c r="F1382" s="2">
        <v>50</v>
      </c>
    </row>
    <row r="1383" spans="1:6" x14ac:dyDescent="0.3">
      <c r="A1383" s="1">
        <v>43608</v>
      </c>
      <c r="B1383" t="s">
        <v>5372</v>
      </c>
      <c r="C1383" t="s">
        <v>3966</v>
      </c>
      <c r="D1383" t="s">
        <v>3982</v>
      </c>
      <c r="E1383" t="s">
        <v>3964</v>
      </c>
      <c r="F1383" s="2">
        <v>80</v>
      </c>
    </row>
    <row r="1384" spans="1:6" x14ac:dyDescent="0.3">
      <c r="A1384" s="1">
        <v>43608</v>
      </c>
      <c r="B1384" t="s">
        <v>5373</v>
      </c>
      <c r="C1384" t="s">
        <v>4030</v>
      </c>
      <c r="D1384" t="s">
        <v>3984</v>
      </c>
      <c r="E1384" t="s">
        <v>3970</v>
      </c>
      <c r="F1384" s="2">
        <v>180</v>
      </c>
    </row>
    <row r="1385" spans="1:6" x14ac:dyDescent="0.3">
      <c r="A1385" s="1">
        <v>43609</v>
      </c>
      <c r="B1385" t="s">
        <v>5374</v>
      </c>
      <c r="C1385" t="s">
        <v>3991</v>
      </c>
      <c r="D1385" t="s">
        <v>3982</v>
      </c>
      <c r="E1385" t="s">
        <v>3964</v>
      </c>
      <c r="F1385" s="2">
        <v>80</v>
      </c>
    </row>
    <row r="1386" spans="1:6" x14ac:dyDescent="0.3">
      <c r="A1386" s="1">
        <v>43609</v>
      </c>
      <c r="B1386" t="s">
        <v>5375</v>
      </c>
      <c r="C1386" t="s">
        <v>3972</v>
      </c>
      <c r="D1386" t="s">
        <v>3976</v>
      </c>
      <c r="E1386" t="s">
        <v>3970</v>
      </c>
      <c r="F1386" s="2">
        <v>30</v>
      </c>
    </row>
    <row r="1387" spans="1:6" x14ac:dyDescent="0.3">
      <c r="A1387" s="1">
        <v>43609</v>
      </c>
      <c r="B1387" t="s">
        <v>5376</v>
      </c>
      <c r="C1387" t="s">
        <v>4066</v>
      </c>
      <c r="D1387" t="s">
        <v>3963</v>
      </c>
      <c r="E1387" t="s">
        <v>3996</v>
      </c>
      <c r="F1387" s="2">
        <v>90</v>
      </c>
    </row>
    <row r="1388" spans="1:6" x14ac:dyDescent="0.3">
      <c r="A1388" s="1">
        <v>43609</v>
      </c>
      <c r="B1388" t="s">
        <v>5377</v>
      </c>
      <c r="C1388" t="s">
        <v>4066</v>
      </c>
      <c r="D1388" t="s">
        <v>3976</v>
      </c>
      <c r="E1388" t="s">
        <v>3996</v>
      </c>
      <c r="F1388" s="2">
        <v>30</v>
      </c>
    </row>
    <row r="1389" spans="1:6" x14ac:dyDescent="0.3">
      <c r="A1389" s="1">
        <v>43609</v>
      </c>
      <c r="B1389" t="s">
        <v>5378</v>
      </c>
      <c r="C1389" t="s">
        <v>3968</v>
      </c>
      <c r="D1389" t="s">
        <v>4002</v>
      </c>
      <c r="E1389" t="s">
        <v>3974</v>
      </c>
      <c r="F1389" s="2">
        <v>150</v>
      </c>
    </row>
    <row r="1390" spans="1:6" x14ac:dyDescent="0.3">
      <c r="A1390" s="1">
        <v>43609</v>
      </c>
      <c r="B1390" t="s">
        <v>5379</v>
      </c>
      <c r="C1390" t="s">
        <v>4000</v>
      </c>
      <c r="D1390" t="s">
        <v>3969</v>
      </c>
      <c r="E1390" t="s">
        <v>3996</v>
      </c>
      <c r="F1390" s="2">
        <v>160</v>
      </c>
    </row>
    <row r="1391" spans="1:6" x14ac:dyDescent="0.3">
      <c r="A1391" s="1">
        <v>43609</v>
      </c>
      <c r="B1391" t="s">
        <v>5380</v>
      </c>
      <c r="C1391" t="s">
        <v>3966</v>
      </c>
      <c r="D1391" t="s">
        <v>4002</v>
      </c>
      <c r="E1391" t="s">
        <v>3964</v>
      </c>
      <c r="F1391" s="2">
        <v>150</v>
      </c>
    </row>
    <row r="1392" spans="1:6" x14ac:dyDescent="0.3">
      <c r="A1392" s="1">
        <v>43609</v>
      </c>
      <c r="B1392" t="s">
        <v>5381</v>
      </c>
      <c r="C1392" t="s">
        <v>3986</v>
      </c>
      <c r="D1392" t="s">
        <v>3989</v>
      </c>
      <c r="E1392" t="s">
        <v>3970</v>
      </c>
      <c r="F1392" s="2">
        <v>50</v>
      </c>
    </row>
    <row r="1393" spans="1:6" x14ac:dyDescent="0.3">
      <c r="A1393" s="1">
        <v>43609</v>
      </c>
      <c r="B1393" t="s">
        <v>5382</v>
      </c>
      <c r="C1393" t="s">
        <v>3986</v>
      </c>
      <c r="D1393" t="s">
        <v>3976</v>
      </c>
      <c r="E1393" t="s">
        <v>3974</v>
      </c>
      <c r="F1393" s="2">
        <v>30</v>
      </c>
    </row>
    <row r="1394" spans="1:6" x14ac:dyDescent="0.3">
      <c r="A1394" s="1">
        <v>43609</v>
      </c>
      <c r="B1394" t="s">
        <v>5383</v>
      </c>
      <c r="C1394" t="s">
        <v>4066</v>
      </c>
      <c r="D1394" t="s">
        <v>3984</v>
      </c>
      <c r="E1394" t="s">
        <v>3970</v>
      </c>
      <c r="F1394" s="2">
        <v>180</v>
      </c>
    </row>
    <row r="1395" spans="1:6" x14ac:dyDescent="0.3">
      <c r="A1395" s="1">
        <v>43609</v>
      </c>
      <c r="B1395" t="s">
        <v>5384</v>
      </c>
      <c r="C1395" t="s">
        <v>3972</v>
      </c>
      <c r="D1395" t="s">
        <v>3973</v>
      </c>
      <c r="E1395" t="s">
        <v>3996</v>
      </c>
      <c r="F1395" s="2">
        <v>100</v>
      </c>
    </row>
    <row r="1396" spans="1:6" x14ac:dyDescent="0.3">
      <c r="A1396" s="1">
        <v>43609</v>
      </c>
      <c r="B1396" t="s">
        <v>5385</v>
      </c>
      <c r="C1396" t="s">
        <v>4025</v>
      </c>
      <c r="D1396" t="s">
        <v>3976</v>
      </c>
      <c r="E1396" t="s">
        <v>3964</v>
      </c>
      <c r="F1396" s="2">
        <v>30</v>
      </c>
    </row>
    <row r="1397" spans="1:6" x14ac:dyDescent="0.3">
      <c r="A1397" s="1">
        <v>43609</v>
      </c>
      <c r="B1397" t="s">
        <v>5386</v>
      </c>
      <c r="C1397" t="s">
        <v>3979</v>
      </c>
      <c r="D1397" t="s">
        <v>3989</v>
      </c>
      <c r="E1397" t="s">
        <v>3996</v>
      </c>
      <c r="F1397" s="2">
        <v>50</v>
      </c>
    </row>
    <row r="1398" spans="1:6" x14ac:dyDescent="0.3">
      <c r="A1398" s="1">
        <v>43610</v>
      </c>
      <c r="B1398" t="s">
        <v>5387</v>
      </c>
      <c r="C1398" t="s">
        <v>3981</v>
      </c>
      <c r="D1398" t="s">
        <v>3976</v>
      </c>
      <c r="E1398" t="s">
        <v>3974</v>
      </c>
      <c r="F1398" s="2">
        <v>30</v>
      </c>
    </row>
    <row r="1399" spans="1:6" x14ac:dyDescent="0.3">
      <c r="A1399" s="1">
        <v>43610</v>
      </c>
      <c r="B1399" t="s">
        <v>5388</v>
      </c>
      <c r="C1399" t="s">
        <v>4066</v>
      </c>
      <c r="D1399" t="s">
        <v>3989</v>
      </c>
      <c r="E1399" t="s">
        <v>3970</v>
      </c>
      <c r="F1399" s="2">
        <v>50</v>
      </c>
    </row>
    <row r="1400" spans="1:6" x14ac:dyDescent="0.3">
      <c r="A1400" s="1">
        <v>43610</v>
      </c>
      <c r="B1400" t="s">
        <v>5389</v>
      </c>
      <c r="C1400" t="s">
        <v>3988</v>
      </c>
      <c r="D1400" t="s">
        <v>3976</v>
      </c>
      <c r="E1400" t="s">
        <v>3996</v>
      </c>
      <c r="F1400" s="2">
        <v>30</v>
      </c>
    </row>
    <row r="1401" spans="1:6" x14ac:dyDescent="0.3">
      <c r="A1401" s="1">
        <v>43610</v>
      </c>
      <c r="B1401" t="s">
        <v>5390</v>
      </c>
      <c r="C1401" t="s">
        <v>4010</v>
      </c>
      <c r="D1401" t="s">
        <v>3963</v>
      </c>
      <c r="E1401" t="s">
        <v>3974</v>
      </c>
      <c r="F1401" s="2">
        <v>90</v>
      </c>
    </row>
    <row r="1402" spans="1:6" x14ac:dyDescent="0.3">
      <c r="A1402" s="1">
        <v>43610</v>
      </c>
      <c r="B1402" t="s">
        <v>5391</v>
      </c>
      <c r="C1402" t="s">
        <v>3991</v>
      </c>
      <c r="D1402" t="s">
        <v>3963</v>
      </c>
      <c r="E1402" t="s">
        <v>3970</v>
      </c>
      <c r="F1402" s="2">
        <v>90</v>
      </c>
    </row>
    <row r="1403" spans="1:6" x14ac:dyDescent="0.3">
      <c r="A1403" s="1">
        <v>43610</v>
      </c>
      <c r="B1403" t="s">
        <v>5392</v>
      </c>
      <c r="C1403" t="s">
        <v>4025</v>
      </c>
      <c r="D1403" t="s">
        <v>3976</v>
      </c>
      <c r="E1403" t="s">
        <v>3970</v>
      </c>
      <c r="F1403" s="2">
        <v>30</v>
      </c>
    </row>
    <row r="1404" spans="1:6" x14ac:dyDescent="0.3">
      <c r="A1404" s="1">
        <v>43611</v>
      </c>
      <c r="B1404" t="s">
        <v>5393</v>
      </c>
      <c r="C1404" t="s">
        <v>4032</v>
      </c>
      <c r="D1404" t="s">
        <v>3963</v>
      </c>
      <c r="E1404" t="s">
        <v>3977</v>
      </c>
      <c r="F1404" s="2">
        <v>90</v>
      </c>
    </row>
    <row r="1405" spans="1:6" x14ac:dyDescent="0.3">
      <c r="A1405" s="1">
        <v>43611</v>
      </c>
      <c r="B1405" t="s">
        <v>5394</v>
      </c>
      <c r="C1405" t="s">
        <v>3986</v>
      </c>
      <c r="D1405" t="s">
        <v>3982</v>
      </c>
      <c r="E1405" t="s">
        <v>3974</v>
      </c>
      <c r="F1405" s="2">
        <v>80</v>
      </c>
    </row>
    <row r="1406" spans="1:6" x14ac:dyDescent="0.3">
      <c r="A1406" s="1">
        <v>43611</v>
      </c>
      <c r="B1406" t="s">
        <v>5395</v>
      </c>
      <c r="C1406" t="s">
        <v>3995</v>
      </c>
      <c r="D1406" t="s">
        <v>3984</v>
      </c>
      <c r="E1406" t="s">
        <v>3970</v>
      </c>
      <c r="F1406" s="2">
        <v>180</v>
      </c>
    </row>
    <row r="1407" spans="1:6" x14ac:dyDescent="0.3">
      <c r="A1407" s="1">
        <v>43611</v>
      </c>
      <c r="B1407" t="s">
        <v>5396</v>
      </c>
      <c r="C1407" t="s">
        <v>3962</v>
      </c>
      <c r="D1407" t="s">
        <v>3976</v>
      </c>
      <c r="E1407" t="s">
        <v>3974</v>
      </c>
      <c r="F1407" s="2">
        <v>30</v>
      </c>
    </row>
    <row r="1408" spans="1:6" x14ac:dyDescent="0.3">
      <c r="A1408" s="1">
        <v>43611</v>
      </c>
      <c r="B1408" t="s">
        <v>5397</v>
      </c>
      <c r="C1408" t="s">
        <v>3968</v>
      </c>
      <c r="D1408" t="s">
        <v>3976</v>
      </c>
      <c r="E1408" t="s">
        <v>3964</v>
      </c>
      <c r="F1408" s="2">
        <v>30</v>
      </c>
    </row>
    <row r="1409" spans="1:6" x14ac:dyDescent="0.3">
      <c r="A1409" s="1">
        <v>43611</v>
      </c>
      <c r="B1409" t="s">
        <v>5398</v>
      </c>
      <c r="C1409" t="s">
        <v>4066</v>
      </c>
      <c r="D1409" t="s">
        <v>3963</v>
      </c>
      <c r="E1409" t="s">
        <v>3964</v>
      </c>
      <c r="F1409" s="2">
        <v>90</v>
      </c>
    </row>
    <row r="1410" spans="1:6" x14ac:dyDescent="0.3">
      <c r="A1410" s="1">
        <v>43611</v>
      </c>
      <c r="B1410" t="s">
        <v>5399</v>
      </c>
      <c r="C1410" t="s">
        <v>4010</v>
      </c>
      <c r="D1410" t="s">
        <v>4002</v>
      </c>
      <c r="E1410" t="s">
        <v>3964</v>
      </c>
      <c r="F1410" s="2">
        <v>150</v>
      </c>
    </row>
    <row r="1411" spans="1:6" x14ac:dyDescent="0.3">
      <c r="A1411" s="1">
        <v>43611</v>
      </c>
      <c r="B1411" t="s">
        <v>5400</v>
      </c>
      <c r="C1411" t="s">
        <v>3966</v>
      </c>
      <c r="D1411" t="s">
        <v>3963</v>
      </c>
      <c r="E1411" t="s">
        <v>3974</v>
      </c>
      <c r="F1411" s="2">
        <v>90</v>
      </c>
    </row>
    <row r="1412" spans="1:6" x14ac:dyDescent="0.3">
      <c r="A1412" s="1">
        <v>43611</v>
      </c>
      <c r="B1412" t="s">
        <v>5401</v>
      </c>
      <c r="C1412" t="s">
        <v>3991</v>
      </c>
      <c r="D1412" t="s">
        <v>4002</v>
      </c>
      <c r="E1412" t="s">
        <v>3974</v>
      </c>
      <c r="F1412" s="2">
        <v>150</v>
      </c>
    </row>
    <row r="1413" spans="1:6" x14ac:dyDescent="0.3">
      <c r="A1413" s="1">
        <v>43611</v>
      </c>
      <c r="B1413" t="s">
        <v>5402</v>
      </c>
      <c r="C1413" t="s">
        <v>3986</v>
      </c>
      <c r="D1413" t="s">
        <v>3969</v>
      </c>
      <c r="E1413" t="s">
        <v>3996</v>
      </c>
      <c r="F1413" s="2">
        <v>160</v>
      </c>
    </row>
    <row r="1414" spans="1:6" x14ac:dyDescent="0.3">
      <c r="A1414" s="1">
        <v>43611</v>
      </c>
      <c r="B1414" t="s">
        <v>5403</v>
      </c>
      <c r="C1414" t="s">
        <v>4032</v>
      </c>
      <c r="D1414" t="s">
        <v>3984</v>
      </c>
      <c r="E1414" t="s">
        <v>3977</v>
      </c>
      <c r="F1414" s="2">
        <v>180</v>
      </c>
    </row>
    <row r="1415" spans="1:6" x14ac:dyDescent="0.3">
      <c r="A1415" s="1">
        <v>43611</v>
      </c>
      <c r="B1415" t="s">
        <v>5404</v>
      </c>
      <c r="C1415" t="s">
        <v>4066</v>
      </c>
      <c r="D1415" t="s">
        <v>3969</v>
      </c>
      <c r="E1415" t="s">
        <v>3974</v>
      </c>
      <c r="F1415" s="2">
        <v>160</v>
      </c>
    </row>
    <row r="1416" spans="1:6" x14ac:dyDescent="0.3">
      <c r="A1416" s="1">
        <v>43611</v>
      </c>
      <c r="B1416" t="s">
        <v>5405</v>
      </c>
      <c r="C1416" t="s">
        <v>3986</v>
      </c>
      <c r="D1416" t="s">
        <v>3969</v>
      </c>
      <c r="E1416" t="s">
        <v>3970</v>
      </c>
      <c r="F1416" s="2">
        <v>160</v>
      </c>
    </row>
    <row r="1417" spans="1:6" x14ac:dyDescent="0.3">
      <c r="A1417" s="1">
        <v>43612</v>
      </c>
      <c r="B1417" t="s">
        <v>5406</v>
      </c>
      <c r="C1417" t="s">
        <v>4030</v>
      </c>
      <c r="D1417" t="s">
        <v>3963</v>
      </c>
      <c r="E1417" t="s">
        <v>3977</v>
      </c>
      <c r="F1417" s="2">
        <v>90</v>
      </c>
    </row>
    <row r="1418" spans="1:6" x14ac:dyDescent="0.3">
      <c r="A1418" s="1">
        <v>43612</v>
      </c>
      <c r="B1418" t="s">
        <v>5407</v>
      </c>
      <c r="C1418" t="s">
        <v>3962</v>
      </c>
      <c r="D1418" t="s">
        <v>3989</v>
      </c>
      <c r="E1418" t="s">
        <v>3977</v>
      </c>
      <c r="F1418" s="2">
        <v>50</v>
      </c>
    </row>
    <row r="1419" spans="1:6" x14ac:dyDescent="0.3">
      <c r="A1419" s="1">
        <v>43612</v>
      </c>
      <c r="B1419" t="s">
        <v>5408</v>
      </c>
      <c r="C1419" t="s">
        <v>4010</v>
      </c>
      <c r="D1419" t="s">
        <v>3969</v>
      </c>
      <c r="E1419" t="s">
        <v>3977</v>
      </c>
      <c r="F1419" s="2">
        <v>160</v>
      </c>
    </row>
    <row r="1420" spans="1:6" x14ac:dyDescent="0.3">
      <c r="A1420" s="1">
        <v>43612</v>
      </c>
      <c r="B1420" t="s">
        <v>5409</v>
      </c>
      <c r="C1420" t="s">
        <v>4010</v>
      </c>
      <c r="D1420" t="s">
        <v>3976</v>
      </c>
      <c r="E1420" t="s">
        <v>3974</v>
      </c>
      <c r="F1420" s="2">
        <v>30</v>
      </c>
    </row>
    <row r="1421" spans="1:6" x14ac:dyDescent="0.3">
      <c r="A1421" s="1">
        <v>43612</v>
      </c>
      <c r="B1421" t="s">
        <v>5410</v>
      </c>
      <c r="C1421" t="s">
        <v>3968</v>
      </c>
      <c r="D1421" t="s">
        <v>3976</v>
      </c>
      <c r="E1421" t="s">
        <v>3974</v>
      </c>
      <c r="F1421" s="2">
        <v>30</v>
      </c>
    </row>
    <row r="1422" spans="1:6" x14ac:dyDescent="0.3">
      <c r="A1422" s="1">
        <v>43612</v>
      </c>
      <c r="B1422" t="s">
        <v>5411</v>
      </c>
      <c r="C1422" t="s">
        <v>4007</v>
      </c>
      <c r="D1422" t="s">
        <v>3982</v>
      </c>
      <c r="E1422" t="s">
        <v>3964</v>
      </c>
      <c r="F1422" s="2">
        <v>80</v>
      </c>
    </row>
    <row r="1423" spans="1:6" x14ac:dyDescent="0.3">
      <c r="A1423" s="1">
        <v>43613</v>
      </c>
      <c r="B1423" t="s">
        <v>5412</v>
      </c>
      <c r="C1423" t="s">
        <v>3991</v>
      </c>
      <c r="D1423" t="s">
        <v>3963</v>
      </c>
      <c r="E1423" t="s">
        <v>3974</v>
      </c>
      <c r="F1423" s="2">
        <v>90</v>
      </c>
    </row>
    <row r="1424" spans="1:6" x14ac:dyDescent="0.3">
      <c r="A1424" s="1">
        <v>43613</v>
      </c>
      <c r="B1424" t="s">
        <v>5413</v>
      </c>
      <c r="C1424" t="s">
        <v>4025</v>
      </c>
      <c r="D1424" t="s">
        <v>3989</v>
      </c>
      <c r="E1424" t="s">
        <v>3974</v>
      </c>
      <c r="F1424" s="2">
        <v>50</v>
      </c>
    </row>
    <row r="1425" spans="1:6" x14ac:dyDescent="0.3">
      <c r="A1425" s="1">
        <v>43613</v>
      </c>
      <c r="B1425" t="s">
        <v>5414</v>
      </c>
      <c r="C1425" t="s">
        <v>4030</v>
      </c>
      <c r="D1425" t="s">
        <v>3973</v>
      </c>
      <c r="E1425" t="s">
        <v>3970</v>
      </c>
      <c r="F1425" s="2">
        <v>100</v>
      </c>
    </row>
    <row r="1426" spans="1:6" x14ac:dyDescent="0.3">
      <c r="A1426" s="1">
        <v>43613</v>
      </c>
      <c r="B1426" t="s">
        <v>5415</v>
      </c>
      <c r="C1426" t="s">
        <v>4025</v>
      </c>
      <c r="D1426" t="s">
        <v>3963</v>
      </c>
      <c r="E1426" t="s">
        <v>3996</v>
      </c>
      <c r="F1426" s="2">
        <v>90</v>
      </c>
    </row>
    <row r="1427" spans="1:6" x14ac:dyDescent="0.3">
      <c r="A1427" s="1">
        <v>43613</v>
      </c>
      <c r="B1427" t="s">
        <v>5416</v>
      </c>
      <c r="C1427" t="s">
        <v>3988</v>
      </c>
      <c r="D1427" t="s">
        <v>3963</v>
      </c>
      <c r="E1427" t="s">
        <v>3977</v>
      </c>
      <c r="F1427" s="2">
        <v>90</v>
      </c>
    </row>
    <row r="1428" spans="1:6" x14ac:dyDescent="0.3">
      <c r="A1428" s="1">
        <v>43613</v>
      </c>
      <c r="B1428" t="s">
        <v>5417</v>
      </c>
      <c r="C1428" t="s">
        <v>3968</v>
      </c>
      <c r="D1428" t="s">
        <v>3984</v>
      </c>
      <c r="E1428" t="s">
        <v>3974</v>
      </c>
      <c r="F1428" s="2">
        <v>180</v>
      </c>
    </row>
    <row r="1429" spans="1:6" x14ac:dyDescent="0.3">
      <c r="A1429" s="1">
        <v>43613</v>
      </c>
      <c r="B1429" t="s">
        <v>5418</v>
      </c>
      <c r="C1429" t="s">
        <v>3968</v>
      </c>
      <c r="D1429" t="s">
        <v>4002</v>
      </c>
      <c r="E1429" t="s">
        <v>3996</v>
      </c>
      <c r="F1429" s="2">
        <v>150</v>
      </c>
    </row>
    <row r="1430" spans="1:6" x14ac:dyDescent="0.3">
      <c r="A1430" s="1">
        <v>43613</v>
      </c>
      <c r="B1430" t="s">
        <v>5419</v>
      </c>
      <c r="C1430" t="s">
        <v>3962</v>
      </c>
      <c r="D1430" t="s">
        <v>3969</v>
      </c>
      <c r="E1430" t="s">
        <v>3977</v>
      </c>
      <c r="F1430" s="2">
        <v>160</v>
      </c>
    </row>
    <row r="1431" spans="1:6" x14ac:dyDescent="0.3">
      <c r="A1431" s="1">
        <v>43613</v>
      </c>
      <c r="B1431" t="s">
        <v>5420</v>
      </c>
      <c r="C1431" t="s">
        <v>4066</v>
      </c>
      <c r="D1431" t="s">
        <v>3963</v>
      </c>
      <c r="E1431" t="s">
        <v>3977</v>
      </c>
      <c r="F1431" s="2">
        <v>90</v>
      </c>
    </row>
    <row r="1432" spans="1:6" x14ac:dyDescent="0.3">
      <c r="A1432" s="1">
        <v>43613</v>
      </c>
      <c r="B1432" t="s">
        <v>5421</v>
      </c>
      <c r="C1432" t="s">
        <v>4066</v>
      </c>
      <c r="D1432" t="s">
        <v>3989</v>
      </c>
      <c r="E1432" t="s">
        <v>3974</v>
      </c>
      <c r="F1432" s="2">
        <v>50</v>
      </c>
    </row>
    <row r="1433" spans="1:6" x14ac:dyDescent="0.3">
      <c r="A1433" s="1">
        <v>43613</v>
      </c>
      <c r="B1433" t="s">
        <v>5422</v>
      </c>
      <c r="C1433" t="s">
        <v>3986</v>
      </c>
      <c r="D1433" t="s">
        <v>3969</v>
      </c>
      <c r="E1433" t="s">
        <v>3996</v>
      </c>
      <c r="F1433" s="2">
        <v>160</v>
      </c>
    </row>
    <row r="1434" spans="1:6" x14ac:dyDescent="0.3">
      <c r="A1434" s="1">
        <v>43614</v>
      </c>
      <c r="B1434" t="s">
        <v>5423</v>
      </c>
      <c r="C1434" t="s">
        <v>4066</v>
      </c>
      <c r="D1434" t="s">
        <v>3989</v>
      </c>
      <c r="E1434" t="s">
        <v>3964</v>
      </c>
      <c r="F1434" s="2">
        <v>50</v>
      </c>
    </row>
    <row r="1435" spans="1:6" x14ac:dyDescent="0.3">
      <c r="A1435" s="1">
        <v>43614</v>
      </c>
      <c r="B1435" t="s">
        <v>5424</v>
      </c>
      <c r="C1435" t="s">
        <v>4030</v>
      </c>
      <c r="D1435" t="s">
        <v>3963</v>
      </c>
      <c r="E1435" t="s">
        <v>3996</v>
      </c>
      <c r="F1435" s="2">
        <v>90</v>
      </c>
    </row>
    <row r="1436" spans="1:6" x14ac:dyDescent="0.3">
      <c r="A1436" s="1">
        <v>43614</v>
      </c>
      <c r="B1436" t="s">
        <v>5425</v>
      </c>
      <c r="C1436" t="s">
        <v>3972</v>
      </c>
      <c r="D1436" t="s">
        <v>3982</v>
      </c>
      <c r="E1436" t="s">
        <v>3996</v>
      </c>
      <c r="F1436" s="2">
        <v>80</v>
      </c>
    </row>
    <row r="1437" spans="1:6" x14ac:dyDescent="0.3">
      <c r="A1437" s="1">
        <v>43614</v>
      </c>
      <c r="B1437" t="s">
        <v>5426</v>
      </c>
      <c r="C1437" t="s">
        <v>3966</v>
      </c>
      <c r="D1437" t="s">
        <v>3963</v>
      </c>
      <c r="E1437" t="s">
        <v>3977</v>
      </c>
      <c r="F1437" s="2">
        <v>90</v>
      </c>
    </row>
    <row r="1438" spans="1:6" x14ac:dyDescent="0.3">
      <c r="A1438" s="1">
        <v>43614</v>
      </c>
      <c r="B1438" t="s">
        <v>5427</v>
      </c>
      <c r="C1438" t="s">
        <v>3962</v>
      </c>
      <c r="D1438" t="s">
        <v>3989</v>
      </c>
      <c r="E1438" t="s">
        <v>3977</v>
      </c>
      <c r="F1438" s="2">
        <v>50</v>
      </c>
    </row>
    <row r="1439" spans="1:6" x14ac:dyDescent="0.3">
      <c r="A1439" s="1">
        <v>43614</v>
      </c>
      <c r="B1439" t="s">
        <v>5428</v>
      </c>
      <c r="C1439" t="s">
        <v>4066</v>
      </c>
      <c r="D1439" t="s">
        <v>4002</v>
      </c>
      <c r="E1439" t="s">
        <v>3964</v>
      </c>
      <c r="F1439" s="2">
        <v>150</v>
      </c>
    </row>
    <row r="1440" spans="1:6" x14ac:dyDescent="0.3">
      <c r="A1440" s="1">
        <v>43614</v>
      </c>
      <c r="B1440" t="s">
        <v>5429</v>
      </c>
      <c r="C1440" t="s">
        <v>3991</v>
      </c>
      <c r="D1440" t="s">
        <v>3984</v>
      </c>
      <c r="E1440" t="s">
        <v>3964</v>
      </c>
      <c r="F1440" s="2">
        <v>180</v>
      </c>
    </row>
    <row r="1441" spans="1:6" x14ac:dyDescent="0.3">
      <c r="A1441" s="1">
        <v>43614</v>
      </c>
      <c r="B1441" t="s">
        <v>5430</v>
      </c>
      <c r="C1441" t="s">
        <v>3962</v>
      </c>
      <c r="D1441" t="s">
        <v>3984</v>
      </c>
      <c r="E1441" t="s">
        <v>3964</v>
      </c>
      <c r="F1441" s="2">
        <v>180</v>
      </c>
    </row>
    <row r="1442" spans="1:6" x14ac:dyDescent="0.3">
      <c r="A1442" s="1">
        <v>43614</v>
      </c>
      <c r="B1442" t="s">
        <v>5431</v>
      </c>
      <c r="C1442" t="s">
        <v>4010</v>
      </c>
      <c r="D1442" t="s">
        <v>3969</v>
      </c>
      <c r="E1442" t="s">
        <v>3977</v>
      </c>
      <c r="F1442" s="2">
        <v>160</v>
      </c>
    </row>
    <row r="1443" spans="1:6" x14ac:dyDescent="0.3">
      <c r="A1443" s="1">
        <v>43614</v>
      </c>
      <c r="B1443" t="s">
        <v>5432</v>
      </c>
      <c r="C1443" t="s">
        <v>4066</v>
      </c>
      <c r="D1443" t="s">
        <v>4002</v>
      </c>
      <c r="E1443" t="s">
        <v>3977</v>
      </c>
      <c r="F1443" s="2">
        <v>150</v>
      </c>
    </row>
    <row r="1444" spans="1:6" x14ac:dyDescent="0.3">
      <c r="A1444" s="1">
        <v>43614</v>
      </c>
      <c r="B1444" t="s">
        <v>5433</v>
      </c>
      <c r="C1444" t="s">
        <v>3988</v>
      </c>
      <c r="D1444" t="s">
        <v>3982</v>
      </c>
      <c r="E1444" t="s">
        <v>3974</v>
      </c>
      <c r="F1444" s="2">
        <v>80</v>
      </c>
    </row>
    <row r="1445" spans="1:6" x14ac:dyDescent="0.3">
      <c r="A1445" s="1">
        <v>43614</v>
      </c>
      <c r="B1445" t="s">
        <v>5434</v>
      </c>
      <c r="C1445" t="s">
        <v>3979</v>
      </c>
      <c r="D1445" t="s">
        <v>3969</v>
      </c>
      <c r="E1445" t="s">
        <v>3977</v>
      </c>
      <c r="F1445" s="2">
        <v>160</v>
      </c>
    </row>
    <row r="1446" spans="1:6" x14ac:dyDescent="0.3">
      <c r="A1446" s="1">
        <v>43614</v>
      </c>
      <c r="B1446" t="s">
        <v>5435</v>
      </c>
      <c r="C1446" t="s">
        <v>3966</v>
      </c>
      <c r="D1446" t="s">
        <v>3963</v>
      </c>
      <c r="E1446" t="s">
        <v>3974</v>
      </c>
      <c r="F1446" s="2">
        <v>90</v>
      </c>
    </row>
    <row r="1447" spans="1:6" x14ac:dyDescent="0.3">
      <c r="A1447" s="1">
        <v>43614</v>
      </c>
      <c r="B1447" t="s">
        <v>5436</v>
      </c>
      <c r="C1447" t="s">
        <v>3991</v>
      </c>
      <c r="D1447" t="s">
        <v>3969</v>
      </c>
      <c r="E1447" t="s">
        <v>3974</v>
      </c>
      <c r="F1447" s="2">
        <v>160</v>
      </c>
    </row>
    <row r="1448" spans="1:6" x14ac:dyDescent="0.3">
      <c r="A1448" s="1">
        <v>43614</v>
      </c>
      <c r="B1448" t="s">
        <v>5437</v>
      </c>
      <c r="C1448" t="s">
        <v>3981</v>
      </c>
      <c r="D1448" t="s">
        <v>3973</v>
      </c>
      <c r="E1448" t="s">
        <v>3974</v>
      </c>
      <c r="F1448" s="2">
        <v>100</v>
      </c>
    </row>
    <row r="1449" spans="1:6" x14ac:dyDescent="0.3">
      <c r="A1449" s="1">
        <v>43614</v>
      </c>
      <c r="B1449" t="s">
        <v>5438</v>
      </c>
      <c r="C1449" t="s">
        <v>3968</v>
      </c>
      <c r="D1449" t="s">
        <v>4002</v>
      </c>
      <c r="E1449" t="s">
        <v>3964</v>
      </c>
      <c r="F1449" s="2">
        <v>150</v>
      </c>
    </row>
    <row r="1450" spans="1:6" x14ac:dyDescent="0.3">
      <c r="A1450" s="1">
        <v>43615</v>
      </c>
      <c r="B1450" t="s">
        <v>5439</v>
      </c>
      <c r="C1450" t="s">
        <v>3988</v>
      </c>
      <c r="D1450" t="s">
        <v>3976</v>
      </c>
      <c r="E1450" t="s">
        <v>3996</v>
      </c>
      <c r="F1450" s="2">
        <v>30</v>
      </c>
    </row>
    <row r="1451" spans="1:6" x14ac:dyDescent="0.3">
      <c r="A1451" s="1">
        <v>43615</v>
      </c>
      <c r="B1451" t="s">
        <v>5440</v>
      </c>
      <c r="C1451" t="s">
        <v>3968</v>
      </c>
      <c r="D1451" t="s">
        <v>3973</v>
      </c>
      <c r="E1451" t="s">
        <v>3970</v>
      </c>
      <c r="F1451" s="2">
        <v>100</v>
      </c>
    </row>
    <row r="1452" spans="1:6" x14ac:dyDescent="0.3">
      <c r="A1452" s="1">
        <v>43615</v>
      </c>
      <c r="B1452" t="s">
        <v>5441</v>
      </c>
      <c r="C1452" t="s">
        <v>3981</v>
      </c>
      <c r="D1452" t="s">
        <v>3969</v>
      </c>
      <c r="E1452" t="s">
        <v>3977</v>
      </c>
      <c r="F1452" s="2">
        <v>160</v>
      </c>
    </row>
    <row r="1453" spans="1:6" x14ac:dyDescent="0.3">
      <c r="A1453" s="1">
        <v>43615</v>
      </c>
      <c r="B1453" t="s">
        <v>5442</v>
      </c>
      <c r="C1453" t="s">
        <v>4066</v>
      </c>
      <c r="D1453" t="s">
        <v>3982</v>
      </c>
      <c r="E1453" t="s">
        <v>3996</v>
      </c>
      <c r="F1453" s="2">
        <v>80</v>
      </c>
    </row>
    <row r="1454" spans="1:6" x14ac:dyDescent="0.3">
      <c r="A1454" s="1">
        <v>43615</v>
      </c>
      <c r="B1454" t="s">
        <v>5443</v>
      </c>
      <c r="C1454" t="s">
        <v>3979</v>
      </c>
      <c r="D1454" t="s">
        <v>3973</v>
      </c>
      <c r="E1454" t="s">
        <v>3964</v>
      </c>
      <c r="F1454" s="2">
        <v>100</v>
      </c>
    </row>
    <row r="1455" spans="1:6" x14ac:dyDescent="0.3">
      <c r="A1455" s="1">
        <v>43615</v>
      </c>
      <c r="B1455" t="s">
        <v>5444</v>
      </c>
      <c r="C1455" t="s">
        <v>3991</v>
      </c>
      <c r="D1455" t="s">
        <v>3969</v>
      </c>
      <c r="E1455" t="s">
        <v>3996</v>
      </c>
      <c r="F1455" s="2">
        <v>160</v>
      </c>
    </row>
    <row r="1456" spans="1:6" x14ac:dyDescent="0.3">
      <c r="A1456" s="1">
        <v>43615</v>
      </c>
      <c r="B1456" t="s">
        <v>5445</v>
      </c>
      <c r="C1456" t="s">
        <v>3995</v>
      </c>
      <c r="D1456" t="s">
        <v>3984</v>
      </c>
      <c r="E1456" t="s">
        <v>3964</v>
      </c>
      <c r="F1456" s="2">
        <v>180</v>
      </c>
    </row>
    <row r="1457" spans="1:6" x14ac:dyDescent="0.3">
      <c r="A1457" s="1">
        <v>43615</v>
      </c>
      <c r="B1457" t="s">
        <v>5446</v>
      </c>
      <c r="C1457" t="s">
        <v>4066</v>
      </c>
      <c r="D1457" t="s">
        <v>3984</v>
      </c>
      <c r="E1457" t="s">
        <v>3996</v>
      </c>
      <c r="F1457" s="2">
        <v>180</v>
      </c>
    </row>
    <row r="1458" spans="1:6" x14ac:dyDescent="0.3">
      <c r="A1458" s="1">
        <v>43615</v>
      </c>
      <c r="B1458" t="s">
        <v>5447</v>
      </c>
      <c r="C1458" t="s">
        <v>4000</v>
      </c>
      <c r="D1458" t="s">
        <v>3963</v>
      </c>
      <c r="E1458" t="s">
        <v>3964</v>
      </c>
      <c r="F1458" s="2">
        <v>90</v>
      </c>
    </row>
    <row r="1459" spans="1:6" x14ac:dyDescent="0.3">
      <c r="A1459" s="1">
        <v>43616</v>
      </c>
      <c r="B1459" t="s">
        <v>5448</v>
      </c>
      <c r="C1459" t="s">
        <v>3988</v>
      </c>
      <c r="D1459" t="s">
        <v>3989</v>
      </c>
      <c r="E1459" t="s">
        <v>3970</v>
      </c>
      <c r="F1459" s="2">
        <v>50</v>
      </c>
    </row>
    <row r="1460" spans="1:6" x14ac:dyDescent="0.3">
      <c r="A1460" s="1">
        <v>43616</v>
      </c>
      <c r="B1460" t="s">
        <v>5449</v>
      </c>
      <c r="C1460" t="s">
        <v>3995</v>
      </c>
      <c r="D1460" t="s">
        <v>3989</v>
      </c>
      <c r="E1460" t="s">
        <v>3964</v>
      </c>
      <c r="F1460" s="2">
        <v>50</v>
      </c>
    </row>
    <row r="1461" spans="1:6" x14ac:dyDescent="0.3">
      <c r="A1461" s="1">
        <v>43616</v>
      </c>
      <c r="B1461" t="s">
        <v>5450</v>
      </c>
      <c r="C1461" t="s">
        <v>4025</v>
      </c>
      <c r="D1461" t="s">
        <v>3982</v>
      </c>
      <c r="E1461" t="s">
        <v>3977</v>
      </c>
      <c r="F1461" s="2">
        <v>80</v>
      </c>
    </row>
    <row r="1462" spans="1:6" x14ac:dyDescent="0.3">
      <c r="A1462" s="1">
        <v>43616</v>
      </c>
      <c r="B1462" t="s">
        <v>5451</v>
      </c>
      <c r="C1462" t="s">
        <v>4000</v>
      </c>
      <c r="D1462" t="s">
        <v>3969</v>
      </c>
      <c r="E1462" t="s">
        <v>3977</v>
      </c>
      <c r="F1462" s="2">
        <v>160</v>
      </c>
    </row>
    <row r="1463" spans="1:6" x14ac:dyDescent="0.3">
      <c r="A1463" s="1">
        <v>43616</v>
      </c>
      <c r="B1463" t="s">
        <v>5452</v>
      </c>
      <c r="C1463" t="s">
        <v>4032</v>
      </c>
      <c r="D1463" t="s">
        <v>3963</v>
      </c>
      <c r="E1463" t="s">
        <v>3964</v>
      </c>
      <c r="F1463" s="2">
        <v>90</v>
      </c>
    </row>
    <row r="1464" spans="1:6" x14ac:dyDescent="0.3">
      <c r="A1464" s="1">
        <v>43617</v>
      </c>
      <c r="B1464" t="s">
        <v>5453</v>
      </c>
      <c r="C1464" t="s">
        <v>3988</v>
      </c>
      <c r="D1464" t="s">
        <v>3973</v>
      </c>
      <c r="E1464" t="s">
        <v>3977</v>
      </c>
      <c r="F1464" s="2">
        <v>100</v>
      </c>
    </row>
    <row r="1465" spans="1:6" x14ac:dyDescent="0.3">
      <c r="A1465" s="1">
        <v>43617</v>
      </c>
      <c r="B1465" t="s">
        <v>5454</v>
      </c>
      <c r="C1465" t="s">
        <v>4007</v>
      </c>
      <c r="D1465" t="s">
        <v>3982</v>
      </c>
      <c r="E1465" t="s">
        <v>3970</v>
      </c>
      <c r="F1465" s="2">
        <v>80</v>
      </c>
    </row>
    <row r="1466" spans="1:6" x14ac:dyDescent="0.3">
      <c r="A1466" s="1">
        <v>43617</v>
      </c>
      <c r="B1466" t="s">
        <v>5455</v>
      </c>
      <c r="C1466" t="s">
        <v>3979</v>
      </c>
      <c r="D1466" t="s">
        <v>3989</v>
      </c>
      <c r="E1466" t="s">
        <v>3977</v>
      </c>
      <c r="F1466" s="2">
        <v>50</v>
      </c>
    </row>
    <row r="1467" spans="1:6" x14ac:dyDescent="0.3">
      <c r="A1467" s="1">
        <v>43617</v>
      </c>
      <c r="B1467" t="s">
        <v>5456</v>
      </c>
      <c r="C1467" t="s">
        <v>4066</v>
      </c>
      <c r="D1467" t="s">
        <v>3982</v>
      </c>
      <c r="E1467" t="s">
        <v>3964</v>
      </c>
      <c r="F1467" s="2">
        <v>80</v>
      </c>
    </row>
    <row r="1468" spans="1:6" x14ac:dyDescent="0.3">
      <c r="A1468" s="1">
        <v>43617</v>
      </c>
      <c r="B1468" t="s">
        <v>5457</v>
      </c>
      <c r="C1468" t="s">
        <v>3995</v>
      </c>
      <c r="D1468" t="s">
        <v>4002</v>
      </c>
      <c r="E1468" t="s">
        <v>3970</v>
      </c>
      <c r="F1468" s="2">
        <v>150</v>
      </c>
    </row>
    <row r="1469" spans="1:6" x14ac:dyDescent="0.3">
      <c r="A1469" s="1">
        <v>43618</v>
      </c>
      <c r="B1469" t="s">
        <v>5458</v>
      </c>
      <c r="C1469" t="s">
        <v>3988</v>
      </c>
      <c r="D1469" t="s">
        <v>3976</v>
      </c>
      <c r="E1469" t="s">
        <v>3964</v>
      </c>
      <c r="F1469" s="2">
        <v>30</v>
      </c>
    </row>
    <row r="1470" spans="1:6" x14ac:dyDescent="0.3">
      <c r="A1470" s="1">
        <v>43618</v>
      </c>
      <c r="B1470" t="s">
        <v>5459</v>
      </c>
      <c r="C1470" t="s">
        <v>3995</v>
      </c>
      <c r="D1470" t="s">
        <v>3982</v>
      </c>
      <c r="E1470" t="s">
        <v>3977</v>
      </c>
      <c r="F1470" s="2">
        <v>80</v>
      </c>
    </row>
    <row r="1471" spans="1:6" x14ac:dyDescent="0.3">
      <c r="A1471" s="1">
        <v>43618</v>
      </c>
      <c r="B1471" t="s">
        <v>5460</v>
      </c>
      <c r="C1471" t="s">
        <v>3968</v>
      </c>
      <c r="D1471" t="s">
        <v>4002</v>
      </c>
      <c r="E1471" t="s">
        <v>3964</v>
      </c>
      <c r="F1471" s="2">
        <v>150</v>
      </c>
    </row>
    <row r="1472" spans="1:6" x14ac:dyDescent="0.3">
      <c r="A1472" s="1">
        <v>43618</v>
      </c>
      <c r="B1472" t="s">
        <v>5461</v>
      </c>
      <c r="C1472" t="s">
        <v>4000</v>
      </c>
      <c r="D1472" t="s">
        <v>4002</v>
      </c>
      <c r="E1472" t="s">
        <v>3970</v>
      </c>
      <c r="F1472" s="2">
        <v>150</v>
      </c>
    </row>
    <row r="1473" spans="1:6" x14ac:dyDescent="0.3">
      <c r="A1473" s="1">
        <v>43618</v>
      </c>
      <c r="B1473" t="s">
        <v>5462</v>
      </c>
      <c r="C1473" t="s">
        <v>3979</v>
      </c>
      <c r="D1473" t="s">
        <v>3969</v>
      </c>
      <c r="E1473" t="s">
        <v>3970</v>
      </c>
      <c r="F1473" s="2">
        <v>160</v>
      </c>
    </row>
    <row r="1474" spans="1:6" x14ac:dyDescent="0.3">
      <c r="A1474" s="1">
        <v>43618</v>
      </c>
      <c r="B1474" t="s">
        <v>5463</v>
      </c>
      <c r="C1474" t="s">
        <v>3962</v>
      </c>
      <c r="D1474" t="s">
        <v>3973</v>
      </c>
      <c r="E1474" t="s">
        <v>3964</v>
      </c>
      <c r="F1474" s="2">
        <v>100</v>
      </c>
    </row>
    <row r="1475" spans="1:6" x14ac:dyDescent="0.3">
      <c r="A1475" s="1">
        <v>43618</v>
      </c>
      <c r="B1475" t="s">
        <v>5464</v>
      </c>
      <c r="C1475" t="s">
        <v>3962</v>
      </c>
      <c r="D1475" t="s">
        <v>3984</v>
      </c>
      <c r="E1475" t="s">
        <v>3970</v>
      </c>
      <c r="F1475" s="2">
        <v>180</v>
      </c>
    </row>
    <row r="1476" spans="1:6" x14ac:dyDescent="0.3">
      <c r="A1476" s="1">
        <v>43618</v>
      </c>
      <c r="B1476" t="s">
        <v>5465</v>
      </c>
      <c r="C1476" t="s">
        <v>4066</v>
      </c>
      <c r="D1476" t="s">
        <v>3976</v>
      </c>
      <c r="E1476" t="s">
        <v>3974</v>
      </c>
      <c r="F1476" s="2">
        <v>30</v>
      </c>
    </row>
    <row r="1477" spans="1:6" x14ac:dyDescent="0.3">
      <c r="A1477" s="1">
        <v>43618</v>
      </c>
      <c r="B1477" t="s">
        <v>5466</v>
      </c>
      <c r="C1477" t="s">
        <v>4066</v>
      </c>
      <c r="D1477" t="s">
        <v>3969</v>
      </c>
      <c r="E1477" t="s">
        <v>3996</v>
      </c>
      <c r="F1477" s="2">
        <v>160</v>
      </c>
    </row>
    <row r="1478" spans="1:6" x14ac:dyDescent="0.3">
      <c r="A1478" s="1">
        <v>43618</v>
      </c>
      <c r="B1478" t="s">
        <v>5467</v>
      </c>
      <c r="C1478" t="s">
        <v>4007</v>
      </c>
      <c r="D1478" t="s">
        <v>3984</v>
      </c>
      <c r="E1478" t="s">
        <v>3970</v>
      </c>
      <c r="F1478" s="2">
        <v>180</v>
      </c>
    </row>
    <row r="1479" spans="1:6" x14ac:dyDescent="0.3">
      <c r="A1479" s="1">
        <v>43618</v>
      </c>
      <c r="B1479" t="s">
        <v>5468</v>
      </c>
      <c r="C1479" t="s">
        <v>4025</v>
      </c>
      <c r="D1479" t="s">
        <v>3969</v>
      </c>
      <c r="E1479" t="s">
        <v>3964</v>
      </c>
      <c r="F1479" s="2">
        <v>160</v>
      </c>
    </row>
    <row r="1480" spans="1:6" x14ac:dyDescent="0.3">
      <c r="A1480" s="1">
        <v>43618</v>
      </c>
      <c r="B1480" t="s">
        <v>5469</v>
      </c>
      <c r="C1480" t="s">
        <v>3972</v>
      </c>
      <c r="D1480" t="s">
        <v>3976</v>
      </c>
      <c r="E1480" t="s">
        <v>3996</v>
      </c>
      <c r="F1480" s="2">
        <v>30</v>
      </c>
    </row>
    <row r="1481" spans="1:6" x14ac:dyDescent="0.3">
      <c r="A1481" s="1">
        <v>43618</v>
      </c>
      <c r="B1481" t="s">
        <v>5470</v>
      </c>
      <c r="C1481" t="s">
        <v>4032</v>
      </c>
      <c r="D1481" t="s">
        <v>3989</v>
      </c>
      <c r="E1481" t="s">
        <v>3974</v>
      </c>
      <c r="F1481" s="2">
        <v>50</v>
      </c>
    </row>
    <row r="1482" spans="1:6" x14ac:dyDescent="0.3">
      <c r="A1482" s="1">
        <v>43619</v>
      </c>
      <c r="B1482" t="s">
        <v>5471</v>
      </c>
      <c r="C1482" t="s">
        <v>3968</v>
      </c>
      <c r="D1482" t="s">
        <v>3969</v>
      </c>
      <c r="E1482" t="s">
        <v>3974</v>
      </c>
      <c r="F1482" s="2">
        <v>160</v>
      </c>
    </row>
    <row r="1483" spans="1:6" x14ac:dyDescent="0.3">
      <c r="A1483" s="1">
        <v>43619</v>
      </c>
      <c r="B1483" t="s">
        <v>5472</v>
      </c>
      <c r="C1483" t="s">
        <v>3988</v>
      </c>
      <c r="D1483" t="s">
        <v>3982</v>
      </c>
      <c r="E1483" t="s">
        <v>3964</v>
      </c>
      <c r="F1483" s="2">
        <v>80</v>
      </c>
    </row>
    <row r="1484" spans="1:6" x14ac:dyDescent="0.3">
      <c r="A1484" s="1">
        <v>43619</v>
      </c>
      <c r="B1484" t="s">
        <v>5473</v>
      </c>
      <c r="C1484" t="s">
        <v>4032</v>
      </c>
      <c r="D1484" t="s">
        <v>3984</v>
      </c>
      <c r="E1484" t="s">
        <v>3970</v>
      </c>
      <c r="F1484" s="2">
        <v>180</v>
      </c>
    </row>
    <row r="1485" spans="1:6" x14ac:dyDescent="0.3">
      <c r="A1485" s="1">
        <v>43619</v>
      </c>
      <c r="B1485" t="s">
        <v>5474</v>
      </c>
      <c r="C1485" t="s">
        <v>3986</v>
      </c>
      <c r="D1485" t="s">
        <v>3984</v>
      </c>
      <c r="E1485" t="s">
        <v>3977</v>
      </c>
      <c r="F1485" s="2">
        <v>180</v>
      </c>
    </row>
    <row r="1486" spans="1:6" x14ac:dyDescent="0.3">
      <c r="A1486" s="1">
        <v>43619</v>
      </c>
      <c r="B1486" t="s">
        <v>5475</v>
      </c>
      <c r="C1486" t="s">
        <v>4025</v>
      </c>
      <c r="D1486" t="s">
        <v>4002</v>
      </c>
      <c r="E1486" t="s">
        <v>3964</v>
      </c>
      <c r="F1486" s="2">
        <v>150</v>
      </c>
    </row>
    <row r="1487" spans="1:6" x14ac:dyDescent="0.3">
      <c r="A1487" s="1">
        <v>43619</v>
      </c>
      <c r="B1487" t="s">
        <v>5476</v>
      </c>
      <c r="C1487" t="s">
        <v>3995</v>
      </c>
      <c r="D1487" t="s">
        <v>3984</v>
      </c>
      <c r="E1487" t="s">
        <v>3977</v>
      </c>
      <c r="F1487" s="2">
        <v>180</v>
      </c>
    </row>
    <row r="1488" spans="1:6" x14ac:dyDescent="0.3">
      <c r="A1488" s="1">
        <v>43619</v>
      </c>
      <c r="B1488" t="s">
        <v>5477</v>
      </c>
      <c r="C1488" t="s">
        <v>3991</v>
      </c>
      <c r="D1488" t="s">
        <v>4002</v>
      </c>
      <c r="E1488" t="s">
        <v>3996</v>
      </c>
      <c r="F1488" s="2">
        <v>150</v>
      </c>
    </row>
    <row r="1489" spans="1:6" x14ac:dyDescent="0.3">
      <c r="A1489" s="1">
        <v>43619</v>
      </c>
      <c r="B1489" t="s">
        <v>5478</v>
      </c>
      <c r="C1489" t="s">
        <v>4032</v>
      </c>
      <c r="D1489" t="s">
        <v>3973</v>
      </c>
      <c r="E1489" t="s">
        <v>3964</v>
      </c>
      <c r="F1489" s="2">
        <v>100</v>
      </c>
    </row>
    <row r="1490" spans="1:6" x14ac:dyDescent="0.3">
      <c r="A1490" s="1">
        <v>43619</v>
      </c>
      <c r="B1490" t="s">
        <v>5479</v>
      </c>
      <c r="C1490" t="s">
        <v>3972</v>
      </c>
      <c r="D1490" t="s">
        <v>3984</v>
      </c>
      <c r="E1490" t="s">
        <v>3974</v>
      </c>
      <c r="F1490" s="2">
        <v>180</v>
      </c>
    </row>
    <row r="1491" spans="1:6" x14ac:dyDescent="0.3">
      <c r="A1491" s="1">
        <v>43619</v>
      </c>
      <c r="B1491" t="s">
        <v>5480</v>
      </c>
      <c r="C1491" t="s">
        <v>3972</v>
      </c>
      <c r="D1491" t="s">
        <v>3976</v>
      </c>
      <c r="E1491" t="s">
        <v>3964</v>
      </c>
      <c r="F1491" s="2">
        <v>30</v>
      </c>
    </row>
    <row r="1492" spans="1:6" x14ac:dyDescent="0.3">
      <c r="A1492" s="1">
        <v>43619</v>
      </c>
      <c r="B1492" t="s">
        <v>5481</v>
      </c>
      <c r="C1492" t="s">
        <v>4030</v>
      </c>
      <c r="D1492" t="s">
        <v>3973</v>
      </c>
      <c r="E1492" t="s">
        <v>3977</v>
      </c>
      <c r="F1492" s="2">
        <v>100</v>
      </c>
    </row>
    <row r="1493" spans="1:6" x14ac:dyDescent="0.3">
      <c r="A1493" s="1">
        <v>43620</v>
      </c>
      <c r="B1493" t="s">
        <v>5482</v>
      </c>
      <c r="C1493" t="s">
        <v>3979</v>
      </c>
      <c r="D1493" t="s">
        <v>3989</v>
      </c>
      <c r="E1493" t="s">
        <v>3977</v>
      </c>
      <c r="F1493" s="2">
        <v>50</v>
      </c>
    </row>
    <row r="1494" spans="1:6" x14ac:dyDescent="0.3">
      <c r="A1494" s="1">
        <v>43620</v>
      </c>
      <c r="B1494" t="s">
        <v>5483</v>
      </c>
      <c r="C1494" t="s">
        <v>3991</v>
      </c>
      <c r="D1494" t="s">
        <v>3973</v>
      </c>
      <c r="E1494" t="s">
        <v>3974</v>
      </c>
      <c r="F1494" s="2">
        <v>100</v>
      </c>
    </row>
    <row r="1495" spans="1:6" x14ac:dyDescent="0.3">
      <c r="A1495" s="1">
        <v>43620</v>
      </c>
      <c r="B1495" t="s">
        <v>5484</v>
      </c>
      <c r="C1495" t="s">
        <v>4066</v>
      </c>
      <c r="D1495" t="s">
        <v>3982</v>
      </c>
      <c r="E1495" t="s">
        <v>3996</v>
      </c>
      <c r="F1495" s="2">
        <v>80</v>
      </c>
    </row>
    <row r="1496" spans="1:6" x14ac:dyDescent="0.3">
      <c r="A1496" s="1">
        <v>43620</v>
      </c>
      <c r="B1496" t="s">
        <v>5485</v>
      </c>
      <c r="C1496" t="s">
        <v>4000</v>
      </c>
      <c r="D1496" t="s">
        <v>3982</v>
      </c>
      <c r="E1496" t="s">
        <v>3977</v>
      </c>
      <c r="F1496" s="2">
        <v>80</v>
      </c>
    </row>
    <row r="1497" spans="1:6" x14ac:dyDescent="0.3">
      <c r="A1497" s="1">
        <v>43620</v>
      </c>
      <c r="B1497" t="s">
        <v>5486</v>
      </c>
      <c r="C1497" t="s">
        <v>4010</v>
      </c>
      <c r="D1497" t="s">
        <v>3969</v>
      </c>
      <c r="E1497" t="s">
        <v>3996</v>
      </c>
      <c r="F1497" s="2">
        <v>160</v>
      </c>
    </row>
    <row r="1498" spans="1:6" x14ac:dyDescent="0.3">
      <c r="A1498" s="1">
        <v>43620</v>
      </c>
      <c r="B1498" t="s">
        <v>5487</v>
      </c>
      <c r="C1498" t="s">
        <v>4010</v>
      </c>
      <c r="D1498" t="s">
        <v>3973</v>
      </c>
      <c r="E1498" t="s">
        <v>3974</v>
      </c>
      <c r="F1498" s="2">
        <v>100</v>
      </c>
    </row>
    <row r="1499" spans="1:6" x14ac:dyDescent="0.3">
      <c r="A1499" s="1">
        <v>43620</v>
      </c>
      <c r="B1499" t="s">
        <v>5488</v>
      </c>
      <c r="C1499" t="s">
        <v>4025</v>
      </c>
      <c r="D1499" t="s">
        <v>4002</v>
      </c>
      <c r="E1499" t="s">
        <v>3977</v>
      </c>
      <c r="F1499" s="2">
        <v>150</v>
      </c>
    </row>
    <row r="1500" spans="1:6" x14ac:dyDescent="0.3">
      <c r="A1500" s="1">
        <v>43620</v>
      </c>
      <c r="B1500" t="s">
        <v>5489</v>
      </c>
      <c r="C1500" t="s">
        <v>4007</v>
      </c>
      <c r="D1500" t="s">
        <v>3973</v>
      </c>
      <c r="E1500" t="s">
        <v>3964</v>
      </c>
      <c r="F1500" s="2">
        <v>100</v>
      </c>
    </row>
    <row r="1501" spans="1:6" x14ac:dyDescent="0.3">
      <c r="A1501" s="1">
        <v>43620</v>
      </c>
      <c r="B1501" t="s">
        <v>5490</v>
      </c>
      <c r="C1501" t="s">
        <v>4007</v>
      </c>
      <c r="D1501" t="s">
        <v>4002</v>
      </c>
      <c r="E1501" t="s">
        <v>3964</v>
      </c>
      <c r="F1501" s="2">
        <v>150</v>
      </c>
    </row>
    <row r="1502" spans="1:6" x14ac:dyDescent="0.3">
      <c r="A1502" s="1">
        <v>43620</v>
      </c>
      <c r="B1502" t="s">
        <v>5491</v>
      </c>
      <c r="C1502" t="s">
        <v>3995</v>
      </c>
      <c r="D1502" t="s">
        <v>3982</v>
      </c>
      <c r="E1502" t="s">
        <v>3974</v>
      </c>
      <c r="F1502" s="2">
        <v>80</v>
      </c>
    </row>
    <row r="1503" spans="1:6" x14ac:dyDescent="0.3">
      <c r="A1503" s="1">
        <v>43621</v>
      </c>
      <c r="B1503" t="s">
        <v>5492</v>
      </c>
      <c r="C1503" t="s">
        <v>3991</v>
      </c>
      <c r="D1503" t="s">
        <v>3973</v>
      </c>
      <c r="E1503" t="s">
        <v>3964</v>
      </c>
      <c r="F1503" s="2">
        <v>100</v>
      </c>
    </row>
    <row r="1504" spans="1:6" x14ac:dyDescent="0.3">
      <c r="A1504" s="1">
        <v>43621</v>
      </c>
      <c r="B1504" t="s">
        <v>5493</v>
      </c>
      <c r="C1504" t="s">
        <v>3972</v>
      </c>
      <c r="D1504" t="s">
        <v>3973</v>
      </c>
      <c r="E1504" t="s">
        <v>3974</v>
      </c>
      <c r="F1504" s="2">
        <v>100</v>
      </c>
    </row>
    <row r="1505" spans="1:6" x14ac:dyDescent="0.3">
      <c r="A1505" s="1">
        <v>43621</v>
      </c>
      <c r="B1505" t="s">
        <v>5494</v>
      </c>
      <c r="C1505" t="s">
        <v>3968</v>
      </c>
      <c r="D1505" t="s">
        <v>4002</v>
      </c>
      <c r="E1505" t="s">
        <v>3977</v>
      </c>
      <c r="F1505" s="2">
        <v>150</v>
      </c>
    </row>
    <row r="1506" spans="1:6" x14ac:dyDescent="0.3">
      <c r="A1506" s="1">
        <v>43621</v>
      </c>
      <c r="B1506" t="s">
        <v>5495</v>
      </c>
      <c r="C1506" t="s">
        <v>3986</v>
      </c>
      <c r="D1506" t="s">
        <v>3984</v>
      </c>
      <c r="E1506" t="s">
        <v>3974</v>
      </c>
      <c r="F1506" s="2">
        <v>180</v>
      </c>
    </row>
    <row r="1507" spans="1:6" x14ac:dyDescent="0.3">
      <c r="A1507" s="1">
        <v>43621</v>
      </c>
      <c r="B1507" t="s">
        <v>5496</v>
      </c>
      <c r="C1507" t="s">
        <v>4032</v>
      </c>
      <c r="D1507" t="s">
        <v>3976</v>
      </c>
      <c r="E1507" t="s">
        <v>3964</v>
      </c>
      <c r="F1507" s="2">
        <v>30</v>
      </c>
    </row>
    <row r="1508" spans="1:6" x14ac:dyDescent="0.3">
      <c r="A1508" s="1">
        <v>43621</v>
      </c>
      <c r="B1508" t="s">
        <v>5497</v>
      </c>
      <c r="C1508" t="s">
        <v>4007</v>
      </c>
      <c r="D1508" t="s">
        <v>3969</v>
      </c>
      <c r="E1508" t="s">
        <v>3996</v>
      </c>
      <c r="F1508" s="2">
        <v>160</v>
      </c>
    </row>
    <row r="1509" spans="1:6" x14ac:dyDescent="0.3">
      <c r="A1509" s="1">
        <v>43621</v>
      </c>
      <c r="B1509" t="s">
        <v>5498</v>
      </c>
      <c r="C1509" t="s">
        <v>3979</v>
      </c>
      <c r="D1509" t="s">
        <v>3963</v>
      </c>
      <c r="E1509" t="s">
        <v>3996</v>
      </c>
      <c r="F1509" s="2">
        <v>90</v>
      </c>
    </row>
    <row r="1510" spans="1:6" x14ac:dyDescent="0.3">
      <c r="A1510" s="1">
        <v>43621</v>
      </c>
      <c r="B1510" t="s">
        <v>5499</v>
      </c>
      <c r="C1510" t="s">
        <v>3979</v>
      </c>
      <c r="D1510" t="s">
        <v>3982</v>
      </c>
      <c r="E1510" t="s">
        <v>3964</v>
      </c>
      <c r="F1510" s="2">
        <v>80</v>
      </c>
    </row>
    <row r="1511" spans="1:6" x14ac:dyDescent="0.3">
      <c r="A1511" s="1">
        <v>43622</v>
      </c>
      <c r="B1511" t="s">
        <v>5500</v>
      </c>
      <c r="C1511" t="s">
        <v>4007</v>
      </c>
      <c r="D1511" t="s">
        <v>3969</v>
      </c>
      <c r="E1511" t="s">
        <v>3977</v>
      </c>
      <c r="F1511" s="2">
        <v>160</v>
      </c>
    </row>
    <row r="1512" spans="1:6" x14ac:dyDescent="0.3">
      <c r="A1512" s="1">
        <v>43622</v>
      </c>
      <c r="B1512" t="s">
        <v>5501</v>
      </c>
      <c r="C1512" t="s">
        <v>3972</v>
      </c>
      <c r="D1512" t="s">
        <v>3973</v>
      </c>
      <c r="E1512" t="s">
        <v>3977</v>
      </c>
      <c r="F1512" s="2">
        <v>100</v>
      </c>
    </row>
    <row r="1513" spans="1:6" x14ac:dyDescent="0.3">
      <c r="A1513" s="1">
        <v>43622</v>
      </c>
      <c r="B1513" t="s">
        <v>5502</v>
      </c>
      <c r="C1513" t="s">
        <v>4000</v>
      </c>
      <c r="D1513" t="s">
        <v>3969</v>
      </c>
      <c r="E1513" t="s">
        <v>3970</v>
      </c>
      <c r="F1513" s="2">
        <v>160</v>
      </c>
    </row>
    <row r="1514" spans="1:6" x14ac:dyDescent="0.3">
      <c r="A1514" s="1">
        <v>43622</v>
      </c>
      <c r="B1514" t="s">
        <v>5503</v>
      </c>
      <c r="C1514" t="s">
        <v>4010</v>
      </c>
      <c r="D1514" t="s">
        <v>4002</v>
      </c>
      <c r="E1514" t="s">
        <v>3964</v>
      </c>
      <c r="F1514" s="2">
        <v>150</v>
      </c>
    </row>
    <row r="1515" spans="1:6" x14ac:dyDescent="0.3">
      <c r="A1515" s="1">
        <v>43622</v>
      </c>
      <c r="B1515" t="s">
        <v>5504</v>
      </c>
      <c r="C1515" t="s">
        <v>4030</v>
      </c>
      <c r="D1515" t="s">
        <v>3973</v>
      </c>
      <c r="E1515" t="s">
        <v>3970</v>
      </c>
      <c r="F1515" s="2">
        <v>100</v>
      </c>
    </row>
    <row r="1516" spans="1:6" x14ac:dyDescent="0.3">
      <c r="A1516" s="1">
        <v>43622</v>
      </c>
      <c r="B1516" t="s">
        <v>5505</v>
      </c>
      <c r="C1516" t="s">
        <v>4032</v>
      </c>
      <c r="D1516" t="s">
        <v>3984</v>
      </c>
      <c r="E1516" t="s">
        <v>3964</v>
      </c>
      <c r="F1516" s="2">
        <v>180</v>
      </c>
    </row>
    <row r="1517" spans="1:6" x14ac:dyDescent="0.3">
      <c r="A1517" s="1">
        <v>43622</v>
      </c>
      <c r="B1517" t="s">
        <v>5506</v>
      </c>
      <c r="C1517" t="s">
        <v>4030</v>
      </c>
      <c r="D1517" t="s">
        <v>3973</v>
      </c>
      <c r="E1517" t="s">
        <v>3970</v>
      </c>
      <c r="F1517" s="2">
        <v>100</v>
      </c>
    </row>
    <row r="1518" spans="1:6" x14ac:dyDescent="0.3">
      <c r="A1518" s="1">
        <v>43622</v>
      </c>
      <c r="B1518" t="s">
        <v>5507</v>
      </c>
      <c r="C1518" t="s">
        <v>3981</v>
      </c>
      <c r="D1518" t="s">
        <v>3976</v>
      </c>
      <c r="E1518" t="s">
        <v>3970</v>
      </c>
      <c r="F1518" s="2">
        <v>30</v>
      </c>
    </row>
    <row r="1519" spans="1:6" x14ac:dyDescent="0.3">
      <c r="A1519" s="1">
        <v>43622</v>
      </c>
      <c r="B1519" t="s">
        <v>5508</v>
      </c>
      <c r="C1519" t="s">
        <v>4030</v>
      </c>
      <c r="D1519" t="s">
        <v>3969</v>
      </c>
      <c r="E1519" t="s">
        <v>3964</v>
      </c>
      <c r="F1519" s="2">
        <v>160</v>
      </c>
    </row>
    <row r="1520" spans="1:6" x14ac:dyDescent="0.3">
      <c r="A1520" s="1">
        <v>43622</v>
      </c>
      <c r="B1520" t="s">
        <v>5509</v>
      </c>
      <c r="C1520" t="s">
        <v>4025</v>
      </c>
      <c r="D1520" t="s">
        <v>3973</v>
      </c>
      <c r="E1520" t="s">
        <v>3996</v>
      </c>
      <c r="F1520" s="2">
        <v>100</v>
      </c>
    </row>
    <row r="1521" spans="1:6" x14ac:dyDescent="0.3">
      <c r="A1521" s="1">
        <v>43623</v>
      </c>
      <c r="B1521" t="s">
        <v>5510</v>
      </c>
      <c r="C1521" t="s">
        <v>3962</v>
      </c>
      <c r="D1521" t="s">
        <v>3969</v>
      </c>
      <c r="E1521" t="s">
        <v>3996</v>
      </c>
      <c r="F1521" s="2">
        <v>160</v>
      </c>
    </row>
    <row r="1522" spans="1:6" x14ac:dyDescent="0.3">
      <c r="A1522" s="1">
        <v>43623</v>
      </c>
      <c r="B1522" t="s">
        <v>5511</v>
      </c>
      <c r="C1522" t="s">
        <v>3966</v>
      </c>
      <c r="D1522" t="s">
        <v>4002</v>
      </c>
      <c r="E1522" t="s">
        <v>3974</v>
      </c>
      <c r="F1522" s="2">
        <v>150</v>
      </c>
    </row>
    <row r="1523" spans="1:6" x14ac:dyDescent="0.3">
      <c r="A1523" s="1">
        <v>43623</v>
      </c>
      <c r="B1523" t="s">
        <v>5512</v>
      </c>
      <c r="C1523" t="s">
        <v>4066</v>
      </c>
      <c r="D1523" t="s">
        <v>3963</v>
      </c>
      <c r="E1523" t="s">
        <v>3970</v>
      </c>
      <c r="F1523" s="2">
        <v>90</v>
      </c>
    </row>
    <row r="1524" spans="1:6" x14ac:dyDescent="0.3">
      <c r="A1524" s="1">
        <v>43623</v>
      </c>
      <c r="B1524" t="s">
        <v>5513</v>
      </c>
      <c r="C1524" t="s">
        <v>4025</v>
      </c>
      <c r="D1524" t="s">
        <v>3973</v>
      </c>
      <c r="E1524" t="s">
        <v>3977</v>
      </c>
      <c r="F1524" s="2">
        <v>100</v>
      </c>
    </row>
    <row r="1525" spans="1:6" x14ac:dyDescent="0.3">
      <c r="A1525" s="1">
        <v>43623</v>
      </c>
      <c r="B1525" t="s">
        <v>5514</v>
      </c>
      <c r="C1525" t="s">
        <v>3986</v>
      </c>
      <c r="D1525" t="s">
        <v>3969</v>
      </c>
      <c r="E1525" t="s">
        <v>3996</v>
      </c>
      <c r="F1525" s="2">
        <v>160</v>
      </c>
    </row>
    <row r="1526" spans="1:6" x14ac:dyDescent="0.3">
      <c r="A1526" s="1">
        <v>43623</v>
      </c>
      <c r="B1526" t="s">
        <v>5515</v>
      </c>
      <c r="C1526" t="s">
        <v>3966</v>
      </c>
      <c r="D1526" t="s">
        <v>3989</v>
      </c>
      <c r="E1526" t="s">
        <v>3977</v>
      </c>
      <c r="F1526" s="2">
        <v>50</v>
      </c>
    </row>
    <row r="1527" spans="1:6" x14ac:dyDescent="0.3">
      <c r="A1527" s="1">
        <v>43623</v>
      </c>
      <c r="B1527" t="s">
        <v>5516</v>
      </c>
      <c r="C1527" t="s">
        <v>3986</v>
      </c>
      <c r="D1527" t="s">
        <v>4002</v>
      </c>
      <c r="E1527" t="s">
        <v>3996</v>
      </c>
      <c r="F1527" s="2">
        <v>150</v>
      </c>
    </row>
    <row r="1528" spans="1:6" x14ac:dyDescent="0.3">
      <c r="A1528" s="1">
        <v>43623</v>
      </c>
      <c r="B1528" t="s">
        <v>5517</v>
      </c>
      <c r="C1528" t="s">
        <v>4066</v>
      </c>
      <c r="D1528" t="s">
        <v>3973</v>
      </c>
      <c r="E1528" t="s">
        <v>3996</v>
      </c>
      <c r="F1528" s="2">
        <v>100</v>
      </c>
    </row>
    <row r="1529" spans="1:6" x14ac:dyDescent="0.3">
      <c r="A1529" s="1">
        <v>43623</v>
      </c>
      <c r="B1529" t="s">
        <v>5518</v>
      </c>
      <c r="C1529" t="s">
        <v>3995</v>
      </c>
      <c r="D1529" t="s">
        <v>3969</v>
      </c>
      <c r="E1529" t="s">
        <v>3970</v>
      </c>
      <c r="F1529" s="2">
        <v>160</v>
      </c>
    </row>
    <row r="1530" spans="1:6" x14ac:dyDescent="0.3">
      <c r="A1530" s="1">
        <v>43623</v>
      </c>
      <c r="B1530" t="s">
        <v>5519</v>
      </c>
      <c r="C1530" t="s">
        <v>4007</v>
      </c>
      <c r="D1530" t="s">
        <v>3976</v>
      </c>
      <c r="E1530" t="s">
        <v>3970</v>
      </c>
      <c r="F1530" s="2">
        <v>30</v>
      </c>
    </row>
    <row r="1531" spans="1:6" x14ac:dyDescent="0.3">
      <c r="A1531" s="1">
        <v>43624</v>
      </c>
      <c r="B1531" t="s">
        <v>5520</v>
      </c>
      <c r="C1531" t="s">
        <v>4032</v>
      </c>
      <c r="D1531" t="s">
        <v>3963</v>
      </c>
      <c r="E1531" t="s">
        <v>3974</v>
      </c>
      <c r="F1531" s="2">
        <v>90</v>
      </c>
    </row>
    <row r="1532" spans="1:6" x14ac:dyDescent="0.3">
      <c r="A1532" s="1">
        <v>43624</v>
      </c>
      <c r="B1532" t="s">
        <v>5521</v>
      </c>
      <c r="C1532" t="s">
        <v>3981</v>
      </c>
      <c r="D1532" t="s">
        <v>3982</v>
      </c>
      <c r="E1532" t="s">
        <v>3996</v>
      </c>
      <c r="F1532" s="2">
        <v>80</v>
      </c>
    </row>
    <row r="1533" spans="1:6" x14ac:dyDescent="0.3">
      <c r="A1533" s="1">
        <v>43624</v>
      </c>
      <c r="B1533" t="s">
        <v>5522</v>
      </c>
      <c r="C1533" t="s">
        <v>3966</v>
      </c>
      <c r="D1533" t="s">
        <v>3973</v>
      </c>
      <c r="E1533" t="s">
        <v>3996</v>
      </c>
      <c r="F1533" s="2">
        <v>100</v>
      </c>
    </row>
    <row r="1534" spans="1:6" x14ac:dyDescent="0.3">
      <c r="A1534" s="1">
        <v>43624</v>
      </c>
      <c r="B1534" t="s">
        <v>5523</v>
      </c>
      <c r="C1534" t="s">
        <v>4025</v>
      </c>
      <c r="D1534" t="s">
        <v>4002</v>
      </c>
      <c r="E1534" t="s">
        <v>3964</v>
      </c>
      <c r="F1534" s="2">
        <v>150</v>
      </c>
    </row>
    <row r="1535" spans="1:6" x14ac:dyDescent="0.3">
      <c r="A1535" s="1">
        <v>43624</v>
      </c>
      <c r="B1535" t="s">
        <v>5524</v>
      </c>
      <c r="C1535" t="s">
        <v>3986</v>
      </c>
      <c r="D1535" t="s">
        <v>3976</v>
      </c>
      <c r="E1535" t="s">
        <v>3970</v>
      </c>
      <c r="F1535" s="2">
        <v>30</v>
      </c>
    </row>
    <row r="1536" spans="1:6" x14ac:dyDescent="0.3">
      <c r="A1536" s="1">
        <v>43624</v>
      </c>
      <c r="B1536" t="s">
        <v>5525</v>
      </c>
      <c r="C1536" t="s">
        <v>4000</v>
      </c>
      <c r="D1536" t="s">
        <v>3973</v>
      </c>
      <c r="E1536" t="s">
        <v>3977</v>
      </c>
      <c r="F1536" s="2">
        <v>100</v>
      </c>
    </row>
    <row r="1537" spans="1:6" x14ac:dyDescent="0.3">
      <c r="A1537" s="1">
        <v>43624</v>
      </c>
      <c r="B1537" t="s">
        <v>5526</v>
      </c>
      <c r="C1537" t="s">
        <v>3968</v>
      </c>
      <c r="D1537" t="s">
        <v>3984</v>
      </c>
      <c r="E1537" t="s">
        <v>3977</v>
      </c>
      <c r="F1537" s="2">
        <v>180</v>
      </c>
    </row>
    <row r="1538" spans="1:6" x14ac:dyDescent="0.3">
      <c r="A1538" s="1">
        <v>43624</v>
      </c>
      <c r="B1538" t="s">
        <v>5527</v>
      </c>
      <c r="C1538" t="s">
        <v>3981</v>
      </c>
      <c r="D1538" t="s">
        <v>3984</v>
      </c>
      <c r="E1538" t="s">
        <v>3970</v>
      </c>
      <c r="F1538" s="2">
        <v>180</v>
      </c>
    </row>
    <row r="1539" spans="1:6" x14ac:dyDescent="0.3">
      <c r="A1539" s="1">
        <v>43624</v>
      </c>
      <c r="B1539" t="s">
        <v>5528</v>
      </c>
      <c r="C1539" t="s">
        <v>3988</v>
      </c>
      <c r="D1539" t="s">
        <v>3963</v>
      </c>
      <c r="E1539" t="s">
        <v>3970</v>
      </c>
      <c r="F1539" s="2">
        <v>90</v>
      </c>
    </row>
    <row r="1540" spans="1:6" x14ac:dyDescent="0.3">
      <c r="A1540" s="1">
        <v>43624</v>
      </c>
      <c r="B1540" t="s">
        <v>5529</v>
      </c>
      <c r="C1540" t="s">
        <v>3988</v>
      </c>
      <c r="D1540" t="s">
        <v>3963</v>
      </c>
      <c r="E1540" t="s">
        <v>3970</v>
      </c>
      <c r="F1540" s="2">
        <v>90</v>
      </c>
    </row>
    <row r="1541" spans="1:6" x14ac:dyDescent="0.3">
      <c r="A1541" s="1">
        <v>43624</v>
      </c>
      <c r="B1541" t="s">
        <v>5530</v>
      </c>
      <c r="C1541" t="s">
        <v>3962</v>
      </c>
      <c r="D1541" t="s">
        <v>4002</v>
      </c>
      <c r="E1541" t="s">
        <v>3977</v>
      </c>
      <c r="F1541" s="2">
        <v>150</v>
      </c>
    </row>
    <row r="1542" spans="1:6" x14ac:dyDescent="0.3">
      <c r="A1542" s="1">
        <v>43625</v>
      </c>
      <c r="B1542" t="s">
        <v>5531</v>
      </c>
      <c r="C1542" t="s">
        <v>3995</v>
      </c>
      <c r="D1542" t="s">
        <v>3976</v>
      </c>
      <c r="E1542" t="s">
        <v>3996</v>
      </c>
      <c r="F1542" s="2">
        <v>30</v>
      </c>
    </row>
    <row r="1543" spans="1:6" x14ac:dyDescent="0.3">
      <c r="A1543" s="1">
        <v>43625</v>
      </c>
      <c r="B1543" t="s">
        <v>5532</v>
      </c>
      <c r="C1543" t="s">
        <v>3988</v>
      </c>
      <c r="D1543" t="s">
        <v>3963</v>
      </c>
      <c r="E1543" t="s">
        <v>3970</v>
      </c>
      <c r="F1543" s="2">
        <v>90</v>
      </c>
    </row>
    <row r="1544" spans="1:6" x14ac:dyDescent="0.3">
      <c r="A1544" s="1">
        <v>43625</v>
      </c>
      <c r="B1544" t="s">
        <v>5533</v>
      </c>
      <c r="C1544" t="s">
        <v>3981</v>
      </c>
      <c r="D1544" t="s">
        <v>3984</v>
      </c>
      <c r="E1544" t="s">
        <v>3964</v>
      </c>
      <c r="F1544" s="2">
        <v>180</v>
      </c>
    </row>
    <row r="1545" spans="1:6" x14ac:dyDescent="0.3">
      <c r="A1545" s="1">
        <v>43625</v>
      </c>
      <c r="B1545" t="s">
        <v>5534</v>
      </c>
      <c r="C1545" t="s">
        <v>3968</v>
      </c>
      <c r="D1545" t="s">
        <v>3973</v>
      </c>
      <c r="E1545" t="s">
        <v>3974</v>
      </c>
      <c r="F1545" s="2">
        <v>100</v>
      </c>
    </row>
    <row r="1546" spans="1:6" x14ac:dyDescent="0.3">
      <c r="A1546" s="1">
        <v>43625</v>
      </c>
      <c r="B1546" t="s">
        <v>5535</v>
      </c>
      <c r="C1546" t="s">
        <v>3981</v>
      </c>
      <c r="D1546" t="s">
        <v>3984</v>
      </c>
      <c r="E1546" t="s">
        <v>3964</v>
      </c>
      <c r="F1546" s="2">
        <v>180</v>
      </c>
    </row>
    <row r="1547" spans="1:6" x14ac:dyDescent="0.3">
      <c r="A1547" s="1">
        <v>43625</v>
      </c>
      <c r="B1547" t="s">
        <v>5536</v>
      </c>
      <c r="C1547" t="s">
        <v>3962</v>
      </c>
      <c r="D1547" t="s">
        <v>3984</v>
      </c>
      <c r="E1547" t="s">
        <v>3977</v>
      </c>
      <c r="F1547" s="2">
        <v>180</v>
      </c>
    </row>
    <row r="1548" spans="1:6" x14ac:dyDescent="0.3">
      <c r="A1548" s="1">
        <v>43625</v>
      </c>
      <c r="B1548" t="s">
        <v>5537</v>
      </c>
      <c r="C1548" t="s">
        <v>3972</v>
      </c>
      <c r="D1548" t="s">
        <v>3982</v>
      </c>
      <c r="E1548" t="s">
        <v>3970</v>
      </c>
      <c r="F1548" s="2">
        <v>80</v>
      </c>
    </row>
    <row r="1549" spans="1:6" x14ac:dyDescent="0.3">
      <c r="A1549" s="1">
        <v>43625</v>
      </c>
      <c r="B1549" t="s">
        <v>5538</v>
      </c>
      <c r="C1549" t="s">
        <v>4032</v>
      </c>
      <c r="D1549" t="s">
        <v>3989</v>
      </c>
      <c r="E1549" t="s">
        <v>3996</v>
      </c>
      <c r="F1549" s="2">
        <v>50</v>
      </c>
    </row>
    <row r="1550" spans="1:6" x14ac:dyDescent="0.3">
      <c r="A1550" s="1">
        <v>43625</v>
      </c>
      <c r="B1550" t="s">
        <v>5539</v>
      </c>
      <c r="C1550" t="s">
        <v>3966</v>
      </c>
      <c r="D1550" t="s">
        <v>3984</v>
      </c>
      <c r="E1550" t="s">
        <v>3996</v>
      </c>
      <c r="F1550" s="2">
        <v>180</v>
      </c>
    </row>
    <row r="1551" spans="1:6" x14ac:dyDescent="0.3">
      <c r="A1551" s="1">
        <v>43625</v>
      </c>
      <c r="B1551" t="s">
        <v>5540</v>
      </c>
      <c r="C1551" t="s">
        <v>3979</v>
      </c>
      <c r="D1551" t="s">
        <v>3963</v>
      </c>
      <c r="E1551" t="s">
        <v>3977</v>
      </c>
      <c r="F1551" s="2">
        <v>90</v>
      </c>
    </row>
    <row r="1552" spans="1:6" x14ac:dyDescent="0.3">
      <c r="A1552" s="1">
        <v>43625</v>
      </c>
      <c r="B1552" t="s">
        <v>5541</v>
      </c>
      <c r="C1552" t="s">
        <v>3968</v>
      </c>
      <c r="D1552" t="s">
        <v>4002</v>
      </c>
      <c r="E1552" t="s">
        <v>3964</v>
      </c>
      <c r="F1552" s="2">
        <v>150</v>
      </c>
    </row>
    <row r="1553" spans="1:6" x14ac:dyDescent="0.3">
      <c r="A1553" s="1">
        <v>43626</v>
      </c>
      <c r="B1553" t="s">
        <v>5542</v>
      </c>
      <c r="C1553" t="s">
        <v>3968</v>
      </c>
      <c r="D1553" t="s">
        <v>3976</v>
      </c>
      <c r="E1553" t="s">
        <v>3996</v>
      </c>
      <c r="F1553" s="2">
        <v>30</v>
      </c>
    </row>
    <row r="1554" spans="1:6" x14ac:dyDescent="0.3">
      <c r="A1554" s="1">
        <v>43626</v>
      </c>
      <c r="B1554" t="s">
        <v>5543</v>
      </c>
      <c r="C1554" t="s">
        <v>3966</v>
      </c>
      <c r="D1554" t="s">
        <v>3963</v>
      </c>
      <c r="E1554" t="s">
        <v>3970</v>
      </c>
      <c r="F1554" s="2">
        <v>90</v>
      </c>
    </row>
    <row r="1555" spans="1:6" x14ac:dyDescent="0.3">
      <c r="A1555" s="1">
        <v>43626</v>
      </c>
      <c r="B1555" t="s">
        <v>5544</v>
      </c>
      <c r="C1555" t="s">
        <v>4000</v>
      </c>
      <c r="D1555" t="s">
        <v>3984</v>
      </c>
      <c r="E1555" t="s">
        <v>3974</v>
      </c>
      <c r="F1555" s="2">
        <v>180</v>
      </c>
    </row>
    <row r="1556" spans="1:6" x14ac:dyDescent="0.3">
      <c r="A1556" s="1">
        <v>43626</v>
      </c>
      <c r="B1556" t="s">
        <v>5545</v>
      </c>
      <c r="C1556" t="s">
        <v>3995</v>
      </c>
      <c r="D1556" t="s">
        <v>3984</v>
      </c>
      <c r="E1556" t="s">
        <v>3977</v>
      </c>
      <c r="F1556" s="2">
        <v>180</v>
      </c>
    </row>
    <row r="1557" spans="1:6" x14ac:dyDescent="0.3">
      <c r="A1557" s="1">
        <v>43626</v>
      </c>
      <c r="B1557" t="s">
        <v>5546</v>
      </c>
      <c r="C1557" t="s">
        <v>4032</v>
      </c>
      <c r="D1557" t="s">
        <v>3969</v>
      </c>
      <c r="E1557" t="s">
        <v>3970</v>
      </c>
      <c r="F1557" s="2">
        <v>160</v>
      </c>
    </row>
    <row r="1558" spans="1:6" x14ac:dyDescent="0.3">
      <c r="A1558" s="1">
        <v>43626</v>
      </c>
      <c r="B1558" t="s">
        <v>5547</v>
      </c>
      <c r="C1558" t="s">
        <v>3988</v>
      </c>
      <c r="D1558" t="s">
        <v>4002</v>
      </c>
      <c r="E1558" t="s">
        <v>3996</v>
      </c>
      <c r="F1558" s="2">
        <v>150</v>
      </c>
    </row>
    <row r="1559" spans="1:6" x14ac:dyDescent="0.3">
      <c r="A1559" s="1">
        <v>43626</v>
      </c>
      <c r="B1559" t="s">
        <v>5548</v>
      </c>
      <c r="C1559" t="s">
        <v>3979</v>
      </c>
      <c r="D1559" t="s">
        <v>3969</v>
      </c>
      <c r="E1559" t="s">
        <v>3996</v>
      </c>
      <c r="F1559" s="2">
        <v>160</v>
      </c>
    </row>
    <row r="1560" spans="1:6" x14ac:dyDescent="0.3">
      <c r="A1560" s="1">
        <v>43626</v>
      </c>
      <c r="B1560" t="s">
        <v>5549</v>
      </c>
      <c r="C1560" t="s">
        <v>4000</v>
      </c>
      <c r="D1560" t="s">
        <v>3969</v>
      </c>
      <c r="E1560" t="s">
        <v>3970</v>
      </c>
      <c r="F1560" s="2">
        <v>160</v>
      </c>
    </row>
    <row r="1561" spans="1:6" x14ac:dyDescent="0.3">
      <c r="A1561" s="1">
        <v>43626</v>
      </c>
      <c r="B1561" t="s">
        <v>5550</v>
      </c>
      <c r="C1561" t="s">
        <v>4025</v>
      </c>
      <c r="D1561" t="s">
        <v>3973</v>
      </c>
      <c r="E1561" t="s">
        <v>3977</v>
      </c>
      <c r="F1561" s="2">
        <v>100</v>
      </c>
    </row>
    <row r="1562" spans="1:6" x14ac:dyDescent="0.3">
      <c r="A1562" s="1">
        <v>43626</v>
      </c>
      <c r="B1562" t="s">
        <v>5551</v>
      </c>
      <c r="C1562" t="s">
        <v>3966</v>
      </c>
      <c r="D1562" t="s">
        <v>3984</v>
      </c>
      <c r="E1562" t="s">
        <v>3974</v>
      </c>
      <c r="F1562" s="2">
        <v>180</v>
      </c>
    </row>
    <row r="1563" spans="1:6" x14ac:dyDescent="0.3">
      <c r="A1563" s="1">
        <v>43626</v>
      </c>
      <c r="B1563" t="s">
        <v>5552</v>
      </c>
      <c r="C1563" t="s">
        <v>4025</v>
      </c>
      <c r="D1563" t="s">
        <v>3963</v>
      </c>
      <c r="E1563" t="s">
        <v>3974</v>
      </c>
      <c r="F1563" s="2">
        <v>90</v>
      </c>
    </row>
    <row r="1564" spans="1:6" x14ac:dyDescent="0.3">
      <c r="A1564" s="1">
        <v>43626</v>
      </c>
      <c r="B1564" t="s">
        <v>5553</v>
      </c>
      <c r="C1564" t="s">
        <v>3981</v>
      </c>
      <c r="D1564" t="s">
        <v>3989</v>
      </c>
      <c r="E1564" t="s">
        <v>3964</v>
      </c>
      <c r="F1564" s="2">
        <v>50</v>
      </c>
    </row>
    <row r="1565" spans="1:6" x14ac:dyDescent="0.3">
      <c r="A1565" s="1">
        <v>43626</v>
      </c>
      <c r="B1565" t="s">
        <v>5554</v>
      </c>
      <c r="C1565" t="s">
        <v>3991</v>
      </c>
      <c r="D1565" t="s">
        <v>3963</v>
      </c>
      <c r="E1565" t="s">
        <v>3974</v>
      </c>
      <c r="F1565" s="2">
        <v>90</v>
      </c>
    </row>
    <row r="1566" spans="1:6" x14ac:dyDescent="0.3">
      <c r="A1566" s="1">
        <v>43627</v>
      </c>
      <c r="B1566" t="s">
        <v>5555</v>
      </c>
      <c r="C1566" t="s">
        <v>4032</v>
      </c>
      <c r="D1566" t="s">
        <v>3969</v>
      </c>
      <c r="E1566" t="s">
        <v>3964</v>
      </c>
      <c r="F1566" s="2">
        <v>160</v>
      </c>
    </row>
    <row r="1567" spans="1:6" x14ac:dyDescent="0.3">
      <c r="A1567" s="1">
        <v>43627</v>
      </c>
      <c r="B1567" t="s">
        <v>5556</v>
      </c>
      <c r="C1567" t="s">
        <v>3995</v>
      </c>
      <c r="D1567" t="s">
        <v>3976</v>
      </c>
      <c r="E1567" t="s">
        <v>3970</v>
      </c>
      <c r="F1567" s="2">
        <v>30</v>
      </c>
    </row>
    <row r="1568" spans="1:6" x14ac:dyDescent="0.3">
      <c r="A1568" s="1">
        <v>43627</v>
      </c>
      <c r="B1568" t="s">
        <v>5557</v>
      </c>
      <c r="C1568" t="s">
        <v>4025</v>
      </c>
      <c r="D1568" t="s">
        <v>4002</v>
      </c>
      <c r="E1568" t="s">
        <v>3970</v>
      </c>
      <c r="F1568" s="2">
        <v>150</v>
      </c>
    </row>
    <row r="1569" spans="1:6" x14ac:dyDescent="0.3">
      <c r="A1569" s="1">
        <v>43627</v>
      </c>
      <c r="B1569" t="s">
        <v>5558</v>
      </c>
      <c r="C1569" t="s">
        <v>3979</v>
      </c>
      <c r="D1569" t="s">
        <v>3984</v>
      </c>
      <c r="E1569" t="s">
        <v>3974</v>
      </c>
      <c r="F1569" s="2">
        <v>180</v>
      </c>
    </row>
    <row r="1570" spans="1:6" x14ac:dyDescent="0.3">
      <c r="A1570" s="1">
        <v>43627</v>
      </c>
      <c r="B1570" t="s">
        <v>5559</v>
      </c>
      <c r="C1570" t="s">
        <v>3979</v>
      </c>
      <c r="D1570" t="s">
        <v>3963</v>
      </c>
      <c r="E1570" t="s">
        <v>3970</v>
      </c>
      <c r="F1570" s="2">
        <v>90</v>
      </c>
    </row>
    <row r="1571" spans="1:6" x14ac:dyDescent="0.3">
      <c r="A1571" s="1">
        <v>43627</v>
      </c>
      <c r="B1571" t="s">
        <v>5560</v>
      </c>
      <c r="C1571" t="s">
        <v>3962</v>
      </c>
      <c r="D1571" t="s">
        <v>3989</v>
      </c>
      <c r="E1571" t="s">
        <v>3974</v>
      </c>
      <c r="F1571" s="2">
        <v>50</v>
      </c>
    </row>
    <row r="1572" spans="1:6" x14ac:dyDescent="0.3">
      <c r="A1572" s="1">
        <v>43627</v>
      </c>
      <c r="B1572" t="s">
        <v>5561</v>
      </c>
      <c r="C1572" t="s">
        <v>4025</v>
      </c>
      <c r="D1572" t="s">
        <v>3976</v>
      </c>
      <c r="E1572" t="s">
        <v>3996</v>
      </c>
      <c r="F1572" s="2">
        <v>30</v>
      </c>
    </row>
    <row r="1573" spans="1:6" x14ac:dyDescent="0.3">
      <c r="A1573" s="1">
        <v>43627</v>
      </c>
      <c r="B1573" t="s">
        <v>5562</v>
      </c>
      <c r="C1573" t="s">
        <v>3962</v>
      </c>
      <c r="D1573" t="s">
        <v>3984</v>
      </c>
      <c r="E1573" t="s">
        <v>3974</v>
      </c>
      <c r="F1573" s="2">
        <v>180</v>
      </c>
    </row>
    <row r="1574" spans="1:6" x14ac:dyDescent="0.3">
      <c r="A1574" s="1">
        <v>43627</v>
      </c>
      <c r="B1574" t="s">
        <v>5563</v>
      </c>
      <c r="C1574" t="s">
        <v>4030</v>
      </c>
      <c r="D1574" t="s">
        <v>3976</v>
      </c>
      <c r="E1574" t="s">
        <v>3970</v>
      </c>
      <c r="F1574" s="2">
        <v>30</v>
      </c>
    </row>
    <row r="1575" spans="1:6" x14ac:dyDescent="0.3">
      <c r="A1575" s="1">
        <v>43627</v>
      </c>
      <c r="B1575" t="s">
        <v>5564</v>
      </c>
      <c r="C1575" t="s">
        <v>3988</v>
      </c>
      <c r="D1575" t="s">
        <v>3963</v>
      </c>
      <c r="E1575" t="s">
        <v>3977</v>
      </c>
      <c r="F1575" s="2">
        <v>90</v>
      </c>
    </row>
    <row r="1576" spans="1:6" x14ac:dyDescent="0.3">
      <c r="A1576" s="1">
        <v>43628</v>
      </c>
      <c r="B1576" t="s">
        <v>5565</v>
      </c>
      <c r="C1576" t="s">
        <v>4066</v>
      </c>
      <c r="D1576" t="s">
        <v>3989</v>
      </c>
      <c r="E1576" t="s">
        <v>3977</v>
      </c>
      <c r="F1576" s="2">
        <v>50</v>
      </c>
    </row>
    <row r="1577" spans="1:6" x14ac:dyDescent="0.3">
      <c r="A1577" s="1">
        <v>43628</v>
      </c>
      <c r="B1577" t="s">
        <v>5566</v>
      </c>
      <c r="C1577" t="s">
        <v>4010</v>
      </c>
      <c r="D1577" t="s">
        <v>3982</v>
      </c>
      <c r="E1577" t="s">
        <v>3970</v>
      </c>
      <c r="F1577" s="2">
        <v>80</v>
      </c>
    </row>
    <row r="1578" spans="1:6" x14ac:dyDescent="0.3">
      <c r="A1578" s="1">
        <v>43628</v>
      </c>
      <c r="B1578" t="s">
        <v>5567</v>
      </c>
      <c r="C1578" t="s">
        <v>3986</v>
      </c>
      <c r="D1578" t="s">
        <v>3969</v>
      </c>
      <c r="E1578" t="s">
        <v>3964</v>
      </c>
      <c r="F1578" s="2">
        <v>160</v>
      </c>
    </row>
    <row r="1579" spans="1:6" x14ac:dyDescent="0.3">
      <c r="A1579" s="1">
        <v>43628</v>
      </c>
      <c r="B1579" t="s">
        <v>5568</v>
      </c>
      <c r="C1579" t="s">
        <v>3979</v>
      </c>
      <c r="D1579" t="s">
        <v>3989</v>
      </c>
      <c r="E1579" t="s">
        <v>3996</v>
      </c>
      <c r="F1579" s="2">
        <v>50</v>
      </c>
    </row>
    <row r="1580" spans="1:6" x14ac:dyDescent="0.3">
      <c r="A1580" s="1">
        <v>43628</v>
      </c>
      <c r="B1580" t="s">
        <v>5569</v>
      </c>
      <c r="C1580" t="s">
        <v>3962</v>
      </c>
      <c r="D1580" t="s">
        <v>3976</v>
      </c>
      <c r="E1580" t="s">
        <v>3974</v>
      </c>
      <c r="F1580" s="2">
        <v>30</v>
      </c>
    </row>
    <row r="1581" spans="1:6" x14ac:dyDescent="0.3">
      <c r="A1581" s="1">
        <v>43628</v>
      </c>
      <c r="B1581" t="s">
        <v>5570</v>
      </c>
      <c r="C1581" t="s">
        <v>3972</v>
      </c>
      <c r="D1581" t="s">
        <v>3982</v>
      </c>
      <c r="E1581" t="s">
        <v>3964</v>
      </c>
      <c r="F1581" s="2">
        <v>80</v>
      </c>
    </row>
    <row r="1582" spans="1:6" x14ac:dyDescent="0.3">
      <c r="A1582" s="1">
        <v>43629</v>
      </c>
      <c r="B1582" t="s">
        <v>5571</v>
      </c>
      <c r="C1582" t="s">
        <v>4032</v>
      </c>
      <c r="D1582" t="s">
        <v>3989</v>
      </c>
      <c r="E1582" t="s">
        <v>3970</v>
      </c>
      <c r="F1582" s="2">
        <v>50</v>
      </c>
    </row>
    <row r="1583" spans="1:6" x14ac:dyDescent="0.3">
      <c r="A1583" s="1">
        <v>43629</v>
      </c>
      <c r="B1583" t="s">
        <v>5572</v>
      </c>
      <c r="C1583" t="s">
        <v>4007</v>
      </c>
      <c r="D1583" t="s">
        <v>3973</v>
      </c>
      <c r="E1583" t="s">
        <v>3996</v>
      </c>
      <c r="F1583" s="2">
        <v>100</v>
      </c>
    </row>
    <row r="1584" spans="1:6" x14ac:dyDescent="0.3">
      <c r="A1584" s="1">
        <v>43629</v>
      </c>
      <c r="B1584" t="s">
        <v>5573</v>
      </c>
      <c r="C1584" t="s">
        <v>4030</v>
      </c>
      <c r="D1584" t="s">
        <v>3963</v>
      </c>
      <c r="E1584" t="s">
        <v>3970</v>
      </c>
      <c r="F1584" s="2">
        <v>90</v>
      </c>
    </row>
    <row r="1585" spans="1:6" x14ac:dyDescent="0.3">
      <c r="A1585" s="1">
        <v>43629</v>
      </c>
      <c r="B1585" t="s">
        <v>5574</v>
      </c>
      <c r="C1585" t="s">
        <v>3995</v>
      </c>
      <c r="D1585" t="s">
        <v>3984</v>
      </c>
      <c r="E1585" t="s">
        <v>3977</v>
      </c>
      <c r="F1585" s="2">
        <v>180</v>
      </c>
    </row>
    <row r="1586" spans="1:6" x14ac:dyDescent="0.3">
      <c r="A1586" s="1">
        <v>43629</v>
      </c>
      <c r="B1586" t="s">
        <v>5575</v>
      </c>
      <c r="C1586" t="s">
        <v>4032</v>
      </c>
      <c r="D1586" t="s">
        <v>4002</v>
      </c>
      <c r="E1586" t="s">
        <v>3977</v>
      </c>
      <c r="F1586" s="2">
        <v>150</v>
      </c>
    </row>
    <row r="1587" spans="1:6" x14ac:dyDescent="0.3">
      <c r="A1587" s="1">
        <v>43629</v>
      </c>
      <c r="B1587" t="s">
        <v>5576</v>
      </c>
      <c r="C1587" t="s">
        <v>4030</v>
      </c>
      <c r="D1587" t="s">
        <v>4002</v>
      </c>
      <c r="E1587" t="s">
        <v>3970</v>
      </c>
      <c r="F1587" s="2">
        <v>150</v>
      </c>
    </row>
    <row r="1588" spans="1:6" x14ac:dyDescent="0.3">
      <c r="A1588" s="1">
        <v>43629</v>
      </c>
      <c r="B1588" t="s">
        <v>5577</v>
      </c>
      <c r="C1588" t="s">
        <v>4066</v>
      </c>
      <c r="D1588" t="s">
        <v>4002</v>
      </c>
      <c r="E1588" t="s">
        <v>3996</v>
      </c>
      <c r="F1588" s="2">
        <v>150</v>
      </c>
    </row>
    <row r="1589" spans="1:6" x14ac:dyDescent="0.3">
      <c r="A1589" s="1">
        <v>43629</v>
      </c>
      <c r="B1589" t="s">
        <v>5578</v>
      </c>
      <c r="C1589" t="s">
        <v>4032</v>
      </c>
      <c r="D1589" t="s">
        <v>3982</v>
      </c>
      <c r="E1589" t="s">
        <v>3996</v>
      </c>
      <c r="F1589" s="2">
        <v>80</v>
      </c>
    </row>
    <row r="1590" spans="1:6" x14ac:dyDescent="0.3">
      <c r="A1590" s="1">
        <v>43629</v>
      </c>
      <c r="B1590" t="s">
        <v>5579</v>
      </c>
      <c r="C1590" t="s">
        <v>4007</v>
      </c>
      <c r="D1590" t="s">
        <v>3963</v>
      </c>
      <c r="E1590" t="s">
        <v>3996</v>
      </c>
      <c r="F1590" s="2">
        <v>90</v>
      </c>
    </row>
    <row r="1591" spans="1:6" x14ac:dyDescent="0.3">
      <c r="A1591" s="1">
        <v>43629</v>
      </c>
      <c r="B1591" t="s">
        <v>5580</v>
      </c>
      <c r="C1591" t="s">
        <v>4007</v>
      </c>
      <c r="D1591" t="s">
        <v>3976</v>
      </c>
      <c r="E1591" t="s">
        <v>3970</v>
      </c>
      <c r="F1591" s="2">
        <v>30</v>
      </c>
    </row>
    <row r="1592" spans="1:6" x14ac:dyDescent="0.3">
      <c r="A1592" s="1">
        <v>43630</v>
      </c>
      <c r="B1592" t="s">
        <v>5581</v>
      </c>
      <c r="C1592" t="s">
        <v>4007</v>
      </c>
      <c r="D1592" t="s">
        <v>3982</v>
      </c>
      <c r="E1592" t="s">
        <v>3977</v>
      </c>
      <c r="F1592" s="2">
        <v>80</v>
      </c>
    </row>
    <row r="1593" spans="1:6" x14ac:dyDescent="0.3">
      <c r="A1593" s="1">
        <v>43630</v>
      </c>
      <c r="B1593" t="s">
        <v>5582</v>
      </c>
      <c r="C1593" t="s">
        <v>3972</v>
      </c>
      <c r="D1593" t="s">
        <v>3963</v>
      </c>
      <c r="E1593" t="s">
        <v>3964</v>
      </c>
      <c r="F1593" s="2">
        <v>90</v>
      </c>
    </row>
    <row r="1594" spans="1:6" x14ac:dyDescent="0.3">
      <c r="A1594" s="1">
        <v>43630</v>
      </c>
      <c r="B1594" t="s">
        <v>5583</v>
      </c>
      <c r="C1594" t="s">
        <v>3995</v>
      </c>
      <c r="D1594" t="s">
        <v>4002</v>
      </c>
      <c r="E1594" t="s">
        <v>3964</v>
      </c>
      <c r="F1594" s="2">
        <v>150</v>
      </c>
    </row>
    <row r="1595" spans="1:6" x14ac:dyDescent="0.3">
      <c r="A1595" s="1">
        <v>43630</v>
      </c>
      <c r="B1595" t="s">
        <v>5584</v>
      </c>
      <c r="C1595" t="s">
        <v>3966</v>
      </c>
      <c r="D1595" t="s">
        <v>3989</v>
      </c>
      <c r="E1595" t="s">
        <v>3977</v>
      </c>
      <c r="F1595" s="2">
        <v>50</v>
      </c>
    </row>
    <row r="1596" spans="1:6" x14ac:dyDescent="0.3">
      <c r="A1596" s="1">
        <v>43630</v>
      </c>
      <c r="B1596" t="s">
        <v>5585</v>
      </c>
      <c r="C1596" t="s">
        <v>3962</v>
      </c>
      <c r="D1596" t="s">
        <v>3976</v>
      </c>
      <c r="E1596" t="s">
        <v>3977</v>
      </c>
      <c r="F1596" s="2">
        <v>30</v>
      </c>
    </row>
    <row r="1597" spans="1:6" x14ac:dyDescent="0.3">
      <c r="A1597" s="1">
        <v>43630</v>
      </c>
      <c r="B1597" t="s">
        <v>5586</v>
      </c>
      <c r="C1597" t="s">
        <v>4000</v>
      </c>
      <c r="D1597" t="s">
        <v>4002</v>
      </c>
      <c r="E1597" t="s">
        <v>3964</v>
      </c>
      <c r="F1597" s="2">
        <v>150</v>
      </c>
    </row>
    <row r="1598" spans="1:6" x14ac:dyDescent="0.3">
      <c r="A1598" s="1">
        <v>43630</v>
      </c>
      <c r="B1598" t="s">
        <v>5587</v>
      </c>
      <c r="C1598" t="s">
        <v>4007</v>
      </c>
      <c r="D1598" t="s">
        <v>3984</v>
      </c>
      <c r="E1598" t="s">
        <v>3996</v>
      </c>
      <c r="F1598" s="2">
        <v>180</v>
      </c>
    </row>
    <row r="1599" spans="1:6" x14ac:dyDescent="0.3">
      <c r="A1599" s="1">
        <v>43630</v>
      </c>
      <c r="B1599" t="s">
        <v>5588</v>
      </c>
      <c r="C1599" t="s">
        <v>3981</v>
      </c>
      <c r="D1599" t="s">
        <v>4002</v>
      </c>
      <c r="E1599" t="s">
        <v>3996</v>
      </c>
      <c r="F1599" s="2">
        <v>150</v>
      </c>
    </row>
    <row r="1600" spans="1:6" x14ac:dyDescent="0.3">
      <c r="A1600" s="1">
        <v>43630</v>
      </c>
      <c r="B1600" t="s">
        <v>5589</v>
      </c>
      <c r="C1600" t="s">
        <v>4066</v>
      </c>
      <c r="D1600" t="s">
        <v>3982</v>
      </c>
      <c r="E1600" t="s">
        <v>3964</v>
      </c>
      <c r="F1600" s="2">
        <v>80</v>
      </c>
    </row>
    <row r="1601" spans="1:6" x14ac:dyDescent="0.3">
      <c r="A1601" s="1">
        <v>43630</v>
      </c>
      <c r="B1601" t="s">
        <v>5590</v>
      </c>
      <c r="C1601" t="s">
        <v>3968</v>
      </c>
      <c r="D1601" t="s">
        <v>3989</v>
      </c>
      <c r="E1601" t="s">
        <v>3974</v>
      </c>
      <c r="F1601" s="2">
        <v>50</v>
      </c>
    </row>
    <row r="1602" spans="1:6" x14ac:dyDescent="0.3">
      <c r="A1602" s="1">
        <v>43631</v>
      </c>
      <c r="B1602" t="s">
        <v>5591</v>
      </c>
      <c r="C1602" t="s">
        <v>3979</v>
      </c>
      <c r="D1602" t="s">
        <v>3984</v>
      </c>
      <c r="E1602" t="s">
        <v>3977</v>
      </c>
      <c r="F1602" s="2">
        <v>180</v>
      </c>
    </row>
    <row r="1603" spans="1:6" x14ac:dyDescent="0.3">
      <c r="A1603" s="1">
        <v>43631</v>
      </c>
      <c r="B1603" t="s">
        <v>5592</v>
      </c>
      <c r="C1603" t="s">
        <v>4025</v>
      </c>
      <c r="D1603" t="s">
        <v>3984</v>
      </c>
      <c r="E1603" t="s">
        <v>3974</v>
      </c>
      <c r="F1603" s="2">
        <v>180</v>
      </c>
    </row>
    <row r="1604" spans="1:6" x14ac:dyDescent="0.3">
      <c r="A1604" s="1">
        <v>43631</v>
      </c>
      <c r="B1604" t="s">
        <v>5593</v>
      </c>
      <c r="C1604" t="s">
        <v>4032</v>
      </c>
      <c r="D1604" t="s">
        <v>3982</v>
      </c>
      <c r="E1604" t="s">
        <v>3996</v>
      </c>
      <c r="F1604" s="2">
        <v>80</v>
      </c>
    </row>
    <row r="1605" spans="1:6" x14ac:dyDescent="0.3">
      <c r="A1605" s="1">
        <v>43631</v>
      </c>
      <c r="B1605" t="s">
        <v>5594</v>
      </c>
      <c r="C1605" t="s">
        <v>3991</v>
      </c>
      <c r="D1605" t="s">
        <v>3969</v>
      </c>
      <c r="E1605" t="s">
        <v>3996</v>
      </c>
      <c r="F1605" s="2">
        <v>160</v>
      </c>
    </row>
    <row r="1606" spans="1:6" x14ac:dyDescent="0.3">
      <c r="A1606" s="1">
        <v>43631</v>
      </c>
      <c r="B1606" t="s">
        <v>5595</v>
      </c>
      <c r="C1606" t="s">
        <v>4000</v>
      </c>
      <c r="D1606" t="s">
        <v>3982</v>
      </c>
      <c r="E1606" t="s">
        <v>3974</v>
      </c>
      <c r="F1606" s="2">
        <v>80</v>
      </c>
    </row>
    <row r="1607" spans="1:6" x14ac:dyDescent="0.3">
      <c r="A1607" s="1">
        <v>43631</v>
      </c>
      <c r="B1607" t="s">
        <v>5596</v>
      </c>
      <c r="C1607" t="s">
        <v>4000</v>
      </c>
      <c r="D1607" t="s">
        <v>3976</v>
      </c>
      <c r="E1607" t="s">
        <v>3970</v>
      </c>
      <c r="F1607" s="2">
        <v>30</v>
      </c>
    </row>
    <row r="1608" spans="1:6" x14ac:dyDescent="0.3">
      <c r="A1608" s="1">
        <v>43631</v>
      </c>
      <c r="B1608" t="s">
        <v>5597</v>
      </c>
      <c r="C1608" t="s">
        <v>4032</v>
      </c>
      <c r="D1608" t="s">
        <v>3963</v>
      </c>
      <c r="E1608" t="s">
        <v>3964</v>
      </c>
      <c r="F1608" s="2">
        <v>90</v>
      </c>
    </row>
    <row r="1609" spans="1:6" x14ac:dyDescent="0.3">
      <c r="A1609" s="1">
        <v>43631</v>
      </c>
      <c r="B1609" t="s">
        <v>5598</v>
      </c>
      <c r="C1609" t="s">
        <v>4025</v>
      </c>
      <c r="D1609" t="s">
        <v>3973</v>
      </c>
      <c r="E1609" t="s">
        <v>3974</v>
      </c>
      <c r="F1609" s="2">
        <v>100</v>
      </c>
    </row>
    <row r="1610" spans="1:6" x14ac:dyDescent="0.3">
      <c r="A1610" s="1">
        <v>43631</v>
      </c>
      <c r="B1610" t="s">
        <v>5599</v>
      </c>
      <c r="C1610" t="s">
        <v>3972</v>
      </c>
      <c r="D1610" t="s">
        <v>3976</v>
      </c>
      <c r="E1610" t="s">
        <v>3974</v>
      </c>
      <c r="F1610" s="2">
        <v>30</v>
      </c>
    </row>
    <row r="1611" spans="1:6" x14ac:dyDescent="0.3">
      <c r="A1611" s="1">
        <v>43632</v>
      </c>
      <c r="B1611" t="s">
        <v>5600</v>
      </c>
      <c r="C1611" t="s">
        <v>4007</v>
      </c>
      <c r="D1611" t="s">
        <v>3969</v>
      </c>
      <c r="E1611" t="s">
        <v>3964</v>
      </c>
      <c r="F1611" s="2">
        <v>160</v>
      </c>
    </row>
    <row r="1612" spans="1:6" x14ac:dyDescent="0.3">
      <c r="A1612" s="1">
        <v>43632</v>
      </c>
      <c r="B1612" t="s">
        <v>5601</v>
      </c>
      <c r="C1612" t="s">
        <v>3981</v>
      </c>
      <c r="D1612" t="s">
        <v>3969</v>
      </c>
      <c r="E1612" t="s">
        <v>3974</v>
      </c>
      <c r="F1612" s="2">
        <v>160</v>
      </c>
    </row>
    <row r="1613" spans="1:6" x14ac:dyDescent="0.3">
      <c r="A1613" s="1">
        <v>43632</v>
      </c>
      <c r="B1613" t="s">
        <v>5602</v>
      </c>
      <c r="C1613" t="s">
        <v>4000</v>
      </c>
      <c r="D1613" t="s">
        <v>3963</v>
      </c>
      <c r="E1613" t="s">
        <v>3970</v>
      </c>
      <c r="F1613" s="2">
        <v>90</v>
      </c>
    </row>
    <row r="1614" spans="1:6" x14ac:dyDescent="0.3">
      <c r="A1614" s="1">
        <v>43632</v>
      </c>
      <c r="B1614" t="s">
        <v>5603</v>
      </c>
      <c r="C1614" t="s">
        <v>3972</v>
      </c>
      <c r="D1614" t="s">
        <v>3989</v>
      </c>
      <c r="E1614" t="s">
        <v>3964</v>
      </c>
      <c r="F1614" s="2">
        <v>50</v>
      </c>
    </row>
    <row r="1615" spans="1:6" x14ac:dyDescent="0.3">
      <c r="A1615" s="1">
        <v>43632</v>
      </c>
      <c r="B1615" t="s">
        <v>5604</v>
      </c>
      <c r="C1615" t="s">
        <v>4066</v>
      </c>
      <c r="D1615" t="s">
        <v>3982</v>
      </c>
      <c r="E1615" t="s">
        <v>3964</v>
      </c>
      <c r="F1615" s="2">
        <v>80</v>
      </c>
    </row>
    <row r="1616" spans="1:6" x14ac:dyDescent="0.3">
      <c r="A1616" s="1">
        <v>43632</v>
      </c>
      <c r="B1616" t="s">
        <v>5605</v>
      </c>
      <c r="C1616" t="s">
        <v>4000</v>
      </c>
      <c r="D1616" t="s">
        <v>3976</v>
      </c>
      <c r="E1616" t="s">
        <v>3974</v>
      </c>
      <c r="F1616" s="2">
        <v>30</v>
      </c>
    </row>
    <row r="1617" spans="1:6" x14ac:dyDescent="0.3">
      <c r="A1617" s="1">
        <v>43632</v>
      </c>
      <c r="B1617" t="s">
        <v>5606</v>
      </c>
      <c r="C1617" t="s">
        <v>3972</v>
      </c>
      <c r="D1617" t="s">
        <v>3984</v>
      </c>
      <c r="E1617" t="s">
        <v>3970</v>
      </c>
      <c r="F1617" s="2">
        <v>180</v>
      </c>
    </row>
    <row r="1618" spans="1:6" x14ac:dyDescent="0.3">
      <c r="A1618" s="1">
        <v>43632</v>
      </c>
      <c r="B1618" t="s">
        <v>5607</v>
      </c>
      <c r="C1618" t="s">
        <v>4030</v>
      </c>
      <c r="D1618" t="s">
        <v>3963</v>
      </c>
      <c r="E1618" t="s">
        <v>3996</v>
      </c>
      <c r="F1618" s="2">
        <v>90</v>
      </c>
    </row>
    <row r="1619" spans="1:6" x14ac:dyDescent="0.3">
      <c r="A1619" s="1">
        <v>43632</v>
      </c>
      <c r="B1619" t="s">
        <v>5608</v>
      </c>
      <c r="C1619" t="s">
        <v>3986</v>
      </c>
      <c r="D1619" t="s">
        <v>3984</v>
      </c>
      <c r="E1619" t="s">
        <v>3977</v>
      </c>
      <c r="F1619" s="2">
        <v>180</v>
      </c>
    </row>
    <row r="1620" spans="1:6" x14ac:dyDescent="0.3">
      <c r="A1620" s="1">
        <v>43632</v>
      </c>
      <c r="B1620" t="s">
        <v>5609</v>
      </c>
      <c r="C1620" t="s">
        <v>3972</v>
      </c>
      <c r="D1620" t="s">
        <v>3982</v>
      </c>
      <c r="E1620" t="s">
        <v>3964</v>
      </c>
      <c r="F1620" s="2">
        <v>80</v>
      </c>
    </row>
    <row r="1621" spans="1:6" x14ac:dyDescent="0.3">
      <c r="A1621" s="1">
        <v>43632</v>
      </c>
      <c r="B1621" t="s">
        <v>5610</v>
      </c>
      <c r="C1621" t="s">
        <v>4032</v>
      </c>
      <c r="D1621" t="s">
        <v>3963</v>
      </c>
      <c r="E1621" t="s">
        <v>3970</v>
      </c>
      <c r="F1621" s="2">
        <v>90</v>
      </c>
    </row>
    <row r="1622" spans="1:6" x14ac:dyDescent="0.3">
      <c r="A1622" s="1">
        <v>43633</v>
      </c>
      <c r="B1622" t="s">
        <v>5611</v>
      </c>
      <c r="C1622" t="s">
        <v>4000</v>
      </c>
      <c r="D1622" t="s">
        <v>3984</v>
      </c>
      <c r="E1622" t="s">
        <v>3974</v>
      </c>
      <c r="F1622" s="2">
        <v>180</v>
      </c>
    </row>
    <row r="1623" spans="1:6" x14ac:dyDescent="0.3">
      <c r="A1623" s="1">
        <v>43633</v>
      </c>
      <c r="B1623" t="s">
        <v>5612</v>
      </c>
      <c r="C1623" t="s">
        <v>4007</v>
      </c>
      <c r="D1623" t="s">
        <v>4002</v>
      </c>
      <c r="E1623" t="s">
        <v>3974</v>
      </c>
      <c r="F1623" s="2">
        <v>150</v>
      </c>
    </row>
    <row r="1624" spans="1:6" x14ac:dyDescent="0.3">
      <c r="A1624" s="1">
        <v>43633</v>
      </c>
      <c r="B1624" t="s">
        <v>5613</v>
      </c>
      <c r="C1624" t="s">
        <v>3962</v>
      </c>
      <c r="D1624" t="s">
        <v>3982</v>
      </c>
      <c r="E1624" t="s">
        <v>3970</v>
      </c>
      <c r="F1624" s="2">
        <v>80</v>
      </c>
    </row>
    <row r="1625" spans="1:6" x14ac:dyDescent="0.3">
      <c r="A1625" s="1">
        <v>43633</v>
      </c>
      <c r="B1625" t="s">
        <v>5614</v>
      </c>
      <c r="C1625" t="s">
        <v>3968</v>
      </c>
      <c r="D1625" t="s">
        <v>3973</v>
      </c>
      <c r="E1625" t="s">
        <v>3970</v>
      </c>
      <c r="F1625" s="2">
        <v>100</v>
      </c>
    </row>
    <row r="1626" spans="1:6" x14ac:dyDescent="0.3">
      <c r="A1626" s="1">
        <v>43633</v>
      </c>
      <c r="B1626" t="s">
        <v>5615</v>
      </c>
      <c r="C1626" t="s">
        <v>3986</v>
      </c>
      <c r="D1626" t="s">
        <v>4002</v>
      </c>
      <c r="E1626" t="s">
        <v>3977</v>
      </c>
      <c r="F1626" s="2">
        <v>150</v>
      </c>
    </row>
    <row r="1627" spans="1:6" x14ac:dyDescent="0.3">
      <c r="A1627" s="1">
        <v>43633</v>
      </c>
      <c r="B1627" t="s">
        <v>5616</v>
      </c>
      <c r="C1627" t="s">
        <v>3988</v>
      </c>
      <c r="D1627" t="s">
        <v>3976</v>
      </c>
      <c r="E1627" t="s">
        <v>3996</v>
      </c>
      <c r="F1627" s="2">
        <v>30</v>
      </c>
    </row>
    <row r="1628" spans="1:6" x14ac:dyDescent="0.3">
      <c r="A1628" s="1">
        <v>43633</v>
      </c>
      <c r="B1628" t="s">
        <v>5617</v>
      </c>
      <c r="C1628" t="s">
        <v>3962</v>
      </c>
      <c r="D1628" t="s">
        <v>3963</v>
      </c>
      <c r="E1628" t="s">
        <v>3964</v>
      </c>
      <c r="F1628" s="2">
        <v>90</v>
      </c>
    </row>
    <row r="1629" spans="1:6" x14ac:dyDescent="0.3">
      <c r="A1629" s="1">
        <v>43633</v>
      </c>
      <c r="B1629" t="s">
        <v>5618</v>
      </c>
      <c r="C1629" t="s">
        <v>3986</v>
      </c>
      <c r="D1629" t="s">
        <v>3969</v>
      </c>
      <c r="E1629" t="s">
        <v>3970</v>
      </c>
      <c r="F1629" s="2">
        <v>160</v>
      </c>
    </row>
    <row r="1630" spans="1:6" x14ac:dyDescent="0.3">
      <c r="A1630" s="1">
        <v>43633</v>
      </c>
      <c r="B1630" t="s">
        <v>5619</v>
      </c>
      <c r="C1630" t="s">
        <v>3988</v>
      </c>
      <c r="D1630" t="s">
        <v>3963</v>
      </c>
      <c r="E1630" t="s">
        <v>3996</v>
      </c>
      <c r="F1630" s="2">
        <v>90</v>
      </c>
    </row>
    <row r="1631" spans="1:6" x14ac:dyDescent="0.3">
      <c r="A1631" s="1">
        <v>43633</v>
      </c>
      <c r="B1631" t="s">
        <v>5620</v>
      </c>
      <c r="C1631" t="s">
        <v>3968</v>
      </c>
      <c r="D1631" t="s">
        <v>3989</v>
      </c>
      <c r="E1631" t="s">
        <v>3977</v>
      </c>
      <c r="F1631" s="2">
        <v>50</v>
      </c>
    </row>
    <row r="1632" spans="1:6" x14ac:dyDescent="0.3">
      <c r="A1632" s="1">
        <v>43633</v>
      </c>
      <c r="B1632" t="s">
        <v>5621</v>
      </c>
      <c r="C1632" t="s">
        <v>3986</v>
      </c>
      <c r="D1632" t="s">
        <v>3976</v>
      </c>
      <c r="E1632" t="s">
        <v>3977</v>
      </c>
      <c r="F1632" s="2">
        <v>30</v>
      </c>
    </row>
    <row r="1633" spans="1:6" x14ac:dyDescent="0.3">
      <c r="A1633" s="1">
        <v>43634</v>
      </c>
      <c r="B1633" t="s">
        <v>5622</v>
      </c>
      <c r="C1633" t="s">
        <v>3981</v>
      </c>
      <c r="D1633" t="s">
        <v>4002</v>
      </c>
      <c r="E1633" t="s">
        <v>3964</v>
      </c>
      <c r="F1633" s="2">
        <v>150</v>
      </c>
    </row>
    <row r="1634" spans="1:6" x14ac:dyDescent="0.3">
      <c r="A1634" s="1">
        <v>43634</v>
      </c>
      <c r="B1634" t="s">
        <v>5623</v>
      </c>
      <c r="C1634" t="s">
        <v>4030</v>
      </c>
      <c r="D1634" t="s">
        <v>3984</v>
      </c>
      <c r="E1634" t="s">
        <v>3977</v>
      </c>
      <c r="F1634" s="2">
        <v>180</v>
      </c>
    </row>
    <row r="1635" spans="1:6" x14ac:dyDescent="0.3">
      <c r="A1635" s="1">
        <v>43634</v>
      </c>
      <c r="B1635" t="s">
        <v>5624</v>
      </c>
      <c r="C1635" t="s">
        <v>3979</v>
      </c>
      <c r="D1635" t="s">
        <v>3976</v>
      </c>
      <c r="E1635" t="s">
        <v>3977</v>
      </c>
      <c r="F1635" s="2">
        <v>30</v>
      </c>
    </row>
    <row r="1636" spans="1:6" x14ac:dyDescent="0.3">
      <c r="A1636" s="1">
        <v>43634</v>
      </c>
      <c r="B1636" t="s">
        <v>5625</v>
      </c>
      <c r="C1636" t="s">
        <v>4066</v>
      </c>
      <c r="D1636" t="s">
        <v>3973</v>
      </c>
      <c r="E1636" t="s">
        <v>3977</v>
      </c>
      <c r="F1636" s="2">
        <v>100</v>
      </c>
    </row>
    <row r="1637" spans="1:6" x14ac:dyDescent="0.3">
      <c r="A1637" s="1">
        <v>43634</v>
      </c>
      <c r="B1637" t="s">
        <v>5626</v>
      </c>
      <c r="C1637" t="s">
        <v>3981</v>
      </c>
      <c r="D1637" t="s">
        <v>3973</v>
      </c>
      <c r="E1637" t="s">
        <v>3974</v>
      </c>
      <c r="F1637" s="2">
        <v>100</v>
      </c>
    </row>
    <row r="1638" spans="1:6" x14ac:dyDescent="0.3">
      <c r="A1638" s="1">
        <v>43634</v>
      </c>
      <c r="B1638" t="s">
        <v>5627</v>
      </c>
      <c r="C1638" t="s">
        <v>4066</v>
      </c>
      <c r="D1638" t="s">
        <v>3989</v>
      </c>
      <c r="E1638" t="s">
        <v>3970</v>
      </c>
      <c r="F1638" s="2">
        <v>50</v>
      </c>
    </row>
    <row r="1639" spans="1:6" x14ac:dyDescent="0.3">
      <c r="A1639" s="1">
        <v>43635</v>
      </c>
      <c r="B1639" t="s">
        <v>5628</v>
      </c>
      <c r="C1639" t="s">
        <v>3972</v>
      </c>
      <c r="D1639" t="s">
        <v>3973</v>
      </c>
      <c r="E1639" t="s">
        <v>3977</v>
      </c>
      <c r="F1639" s="2">
        <v>100</v>
      </c>
    </row>
    <row r="1640" spans="1:6" x14ac:dyDescent="0.3">
      <c r="A1640" s="1">
        <v>43635</v>
      </c>
      <c r="B1640" t="s">
        <v>5629</v>
      </c>
      <c r="C1640" t="s">
        <v>3991</v>
      </c>
      <c r="D1640" t="s">
        <v>3984</v>
      </c>
      <c r="E1640" t="s">
        <v>3970</v>
      </c>
      <c r="F1640" s="2">
        <v>180</v>
      </c>
    </row>
    <row r="1641" spans="1:6" x14ac:dyDescent="0.3">
      <c r="A1641" s="1">
        <v>43635</v>
      </c>
      <c r="B1641" t="s">
        <v>5630</v>
      </c>
      <c r="C1641" t="s">
        <v>3979</v>
      </c>
      <c r="D1641" t="s">
        <v>3976</v>
      </c>
      <c r="E1641" t="s">
        <v>3970</v>
      </c>
      <c r="F1641" s="2">
        <v>30</v>
      </c>
    </row>
    <row r="1642" spans="1:6" x14ac:dyDescent="0.3">
      <c r="A1642" s="1">
        <v>43635</v>
      </c>
      <c r="B1642" t="s">
        <v>5631</v>
      </c>
      <c r="C1642" t="s">
        <v>3962</v>
      </c>
      <c r="D1642" t="s">
        <v>3989</v>
      </c>
      <c r="E1642" t="s">
        <v>3974</v>
      </c>
      <c r="F1642" s="2">
        <v>50</v>
      </c>
    </row>
    <row r="1643" spans="1:6" x14ac:dyDescent="0.3">
      <c r="A1643" s="1">
        <v>43635</v>
      </c>
      <c r="B1643" t="s">
        <v>5632</v>
      </c>
      <c r="C1643" t="s">
        <v>4025</v>
      </c>
      <c r="D1643" t="s">
        <v>3976</v>
      </c>
      <c r="E1643" t="s">
        <v>3974</v>
      </c>
      <c r="F1643" s="2">
        <v>30</v>
      </c>
    </row>
    <row r="1644" spans="1:6" x14ac:dyDescent="0.3">
      <c r="A1644" s="1">
        <v>43635</v>
      </c>
      <c r="B1644" t="s">
        <v>5633</v>
      </c>
      <c r="C1644" t="s">
        <v>4066</v>
      </c>
      <c r="D1644" t="s">
        <v>3982</v>
      </c>
      <c r="E1644" t="s">
        <v>3970</v>
      </c>
      <c r="F1644" s="2">
        <v>80</v>
      </c>
    </row>
    <row r="1645" spans="1:6" x14ac:dyDescent="0.3">
      <c r="A1645" s="1">
        <v>43635</v>
      </c>
      <c r="B1645" t="s">
        <v>5634</v>
      </c>
      <c r="C1645" t="s">
        <v>3968</v>
      </c>
      <c r="D1645" t="s">
        <v>4002</v>
      </c>
      <c r="E1645" t="s">
        <v>3996</v>
      </c>
      <c r="F1645" s="2">
        <v>150</v>
      </c>
    </row>
    <row r="1646" spans="1:6" x14ac:dyDescent="0.3">
      <c r="A1646" s="1">
        <v>43635</v>
      </c>
      <c r="B1646" t="s">
        <v>5635</v>
      </c>
      <c r="C1646" t="s">
        <v>3981</v>
      </c>
      <c r="D1646" t="s">
        <v>4002</v>
      </c>
      <c r="E1646" t="s">
        <v>3964</v>
      </c>
      <c r="F1646" s="2">
        <v>150</v>
      </c>
    </row>
    <row r="1647" spans="1:6" x14ac:dyDescent="0.3">
      <c r="A1647" s="1">
        <v>43635</v>
      </c>
      <c r="B1647" t="s">
        <v>5636</v>
      </c>
      <c r="C1647" t="s">
        <v>4030</v>
      </c>
      <c r="D1647" t="s">
        <v>4002</v>
      </c>
      <c r="E1647" t="s">
        <v>3996</v>
      </c>
      <c r="F1647" s="2">
        <v>150</v>
      </c>
    </row>
    <row r="1648" spans="1:6" x14ac:dyDescent="0.3">
      <c r="A1648" s="1">
        <v>43635</v>
      </c>
      <c r="B1648" t="s">
        <v>5637</v>
      </c>
      <c r="C1648" t="s">
        <v>4032</v>
      </c>
      <c r="D1648" t="s">
        <v>3963</v>
      </c>
      <c r="E1648" t="s">
        <v>3964</v>
      </c>
      <c r="F1648" s="2">
        <v>90</v>
      </c>
    </row>
    <row r="1649" spans="1:6" x14ac:dyDescent="0.3">
      <c r="A1649" s="1">
        <v>43635</v>
      </c>
      <c r="B1649" t="s">
        <v>5638</v>
      </c>
      <c r="C1649" t="s">
        <v>4030</v>
      </c>
      <c r="D1649" t="s">
        <v>3982</v>
      </c>
      <c r="E1649" t="s">
        <v>3974</v>
      </c>
      <c r="F1649" s="2">
        <v>80</v>
      </c>
    </row>
    <row r="1650" spans="1:6" x14ac:dyDescent="0.3">
      <c r="A1650" s="1">
        <v>43636</v>
      </c>
      <c r="B1650" t="s">
        <v>5639</v>
      </c>
      <c r="C1650" t="s">
        <v>4007</v>
      </c>
      <c r="D1650" t="s">
        <v>3973</v>
      </c>
      <c r="E1650" t="s">
        <v>3996</v>
      </c>
      <c r="F1650" s="2">
        <v>100</v>
      </c>
    </row>
    <row r="1651" spans="1:6" x14ac:dyDescent="0.3">
      <c r="A1651" s="1">
        <v>43636</v>
      </c>
      <c r="B1651" t="s">
        <v>5640</v>
      </c>
      <c r="C1651" t="s">
        <v>3995</v>
      </c>
      <c r="D1651" t="s">
        <v>3989</v>
      </c>
      <c r="E1651" t="s">
        <v>3964</v>
      </c>
      <c r="F1651" s="2">
        <v>50</v>
      </c>
    </row>
    <row r="1652" spans="1:6" x14ac:dyDescent="0.3">
      <c r="A1652" s="1">
        <v>43636</v>
      </c>
      <c r="B1652" t="s">
        <v>5641</v>
      </c>
      <c r="C1652" t="s">
        <v>3979</v>
      </c>
      <c r="D1652" t="s">
        <v>3969</v>
      </c>
      <c r="E1652" t="s">
        <v>3970</v>
      </c>
      <c r="F1652" s="2">
        <v>160</v>
      </c>
    </row>
    <row r="1653" spans="1:6" x14ac:dyDescent="0.3">
      <c r="A1653" s="1">
        <v>43636</v>
      </c>
      <c r="B1653" t="s">
        <v>5642</v>
      </c>
      <c r="C1653" t="s">
        <v>3972</v>
      </c>
      <c r="D1653" t="s">
        <v>3989</v>
      </c>
      <c r="E1653" t="s">
        <v>3964</v>
      </c>
      <c r="F1653" s="2">
        <v>50</v>
      </c>
    </row>
    <row r="1654" spans="1:6" x14ac:dyDescent="0.3">
      <c r="A1654" s="1">
        <v>43636</v>
      </c>
      <c r="B1654" t="s">
        <v>5643</v>
      </c>
      <c r="C1654" t="s">
        <v>3972</v>
      </c>
      <c r="D1654" t="s">
        <v>3989</v>
      </c>
      <c r="E1654" t="s">
        <v>3996</v>
      </c>
      <c r="F1654" s="2">
        <v>50</v>
      </c>
    </row>
    <row r="1655" spans="1:6" x14ac:dyDescent="0.3">
      <c r="A1655" s="1">
        <v>43636</v>
      </c>
      <c r="B1655" t="s">
        <v>5644</v>
      </c>
      <c r="C1655" t="s">
        <v>4032</v>
      </c>
      <c r="D1655" t="s">
        <v>4002</v>
      </c>
      <c r="E1655" t="s">
        <v>3970</v>
      </c>
      <c r="F1655" s="2">
        <v>150</v>
      </c>
    </row>
    <row r="1656" spans="1:6" x14ac:dyDescent="0.3">
      <c r="A1656" s="1">
        <v>43636</v>
      </c>
      <c r="B1656" t="s">
        <v>5645</v>
      </c>
      <c r="C1656" t="s">
        <v>4066</v>
      </c>
      <c r="D1656" t="s">
        <v>3976</v>
      </c>
      <c r="E1656" t="s">
        <v>3996</v>
      </c>
      <c r="F1656" s="2">
        <v>30</v>
      </c>
    </row>
    <row r="1657" spans="1:6" x14ac:dyDescent="0.3">
      <c r="A1657" s="1">
        <v>43636</v>
      </c>
      <c r="B1657" t="s">
        <v>5646</v>
      </c>
      <c r="C1657" t="s">
        <v>3979</v>
      </c>
      <c r="D1657" t="s">
        <v>3976</v>
      </c>
      <c r="E1657" t="s">
        <v>3974</v>
      </c>
      <c r="F1657" s="2">
        <v>30</v>
      </c>
    </row>
    <row r="1658" spans="1:6" x14ac:dyDescent="0.3">
      <c r="A1658" s="1">
        <v>43636</v>
      </c>
      <c r="B1658" t="s">
        <v>5647</v>
      </c>
      <c r="C1658" t="s">
        <v>3995</v>
      </c>
      <c r="D1658" t="s">
        <v>3984</v>
      </c>
      <c r="E1658" t="s">
        <v>3977</v>
      </c>
      <c r="F1658" s="2">
        <v>180</v>
      </c>
    </row>
    <row r="1659" spans="1:6" x14ac:dyDescent="0.3">
      <c r="A1659" s="1">
        <v>43636</v>
      </c>
      <c r="B1659" t="s">
        <v>5648</v>
      </c>
      <c r="C1659" t="s">
        <v>4032</v>
      </c>
      <c r="D1659" t="s">
        <v>3984</v>
      </c>
      <c r="E1659" t="s">
        <v>3964</v>
      </c>
      <c r="F1659" s="2">
        <v>180</v>
      </c>
    </row>
    <row r="1660" spans="1:6" x14ac:dyDescent="0.3">
      <c r="A1660" s="1">
        <v>43637</v>
      </c>
      <c r="B1660" t="s">
        <v>5649</v>
      </c>
      <c r="C1660" t="s">
        <v>4066</v>
      </c>
      <c r="D1660" t="s">
        <v>3982</v>
      </c>
      <c r="E1660" t="s">
        <v>3974</v>
      </c>
      <c r="F1660" s="2">
        <v>80</v>
      </c>
    </row>
    <row r="1661" spans="1:6" x14ac:dyDescent="0.3">
      <c r="A1661" s="1">
        <v>43637</v>
      </c>
      <c r="B1661" t="s">
        <v>5650</v>
      </c>
      <c r="C1661" t="s">
        <v>3972</v>
      </c>
      <c r="D1661" t="s">
        <v>3984</v>
      </c>
      <c r="E1661" t="s">
        <v>3977</v>
      </c>
      <c r="F1661" s="2">
        <v>180</v>
      </c>
    </row>
    <row r="1662" spans="1:6" x14ac:dyDescent="0.3">
      <c r="A1662" s="1">
        <v>43637</v>
      </c>
      <c r="B1662" t="s">
        <v>5651</v>
      </c>
      <c r="C1662" t="s">
        <v>3979</v>
      </c>
      <c r="D1662" t="s">
        <v>3984</v>
      </c>
      <c r="E1662" t="s">
        <v>3974</v>
      </c>
      <c r="F1662" s="2">
        <v>180</v>
      </c>
    </row>
    <row r="1663" spans="1:6" x14ac:dyDescent="0.3">
      <c r="A1663" s="1">
        <v>43637</v>
      </c>
      <c r="B1663" t="s">
        <v>5652</v>
      </c>
      <c r="C1663" t="s">
        <v>3968</v>
      </c>
      <c r="D1663" t="s">
        <v>3976</v>
      </c>
      <c r="E1663" t="s">
        <v>3974</v>
      </c>
      <c r="F1663" s="2">
        <v>30</v>
      </c>
    </row>
    <row r="1664" spans="1:6" x14ac:dyDescent="0.3">
      <c r="A1664" s="1">
        <v>43637</v>
      </c>
      <c r="B1664" t="s">
        <v>5653</v>
      </c>
      <c r="C1664" t="s">
        <v>4030</v>
      </c>
      <c r="D1664" t="s">
        <v>3989</v>
      </c>
      <c r="E1664" t="s">
        <v>3977</v>
      </c>
      <c r="F1664" s="2">
        <v>50</v>
      </c>
    </row>
    <row r="1665" spans="1:6" x14ac:dyDescent="0.3">
      <c r="A1665" s="1">
        <v>43637</v>
      </c>
      <c r="B1665" t="s">
        <v>5654</v>
      </c>
      <c r="C1665" t="s">
        <v>4010</v>
      </c>
      <c r="D1665" t="s">
        <v>3982</v>
      </c>
      <c r="E1665" t="s">
        <v>3964</v>
      </c>
      <c r="F1665" s="2">
        <v>80</v>
      </c>
    </row>
    <row r="1666" spans="1:6" x14ac:dyDescent="0.3">
      <c r="A1666" s="1">
        <v>43637</v>
      </c>
      <c r="B1666" t="s">
        <v>5655</v>
      </c>
      <c r="C1666" t="s">
        <v>4030</v>
      </c>
      <c r="D1666" t="s">
        <v>3973</v>
      </c>
      <c r="E1666" t="s">
        <v>3974</v>
      </c>
      <c r="F1666" s="2">
        <v>100</v>
      </c>
    </row>
    <row r="1667" spans="1:6" x14ac:dyDescent="0.3">
      <c r="A1667" s="1">
        <v>43637</v>
      </c>
      <c r="B1667" t="s">
        <v>5656</v>
      </c>
      <c r="C1667" t="s">
        <v>3979</v>
      </c>
      <c r="D1667" t="s">
        <v>3989</v>
      </c>
      <c r="E1667" t="s">
        <v>3964</v>
      </c>
      <c r="F1667" s="2">
        <v>50</v>
      </c>
    </row>
    <row r="1668" spans="1:6" x14ac:dyDescent="0.3">
      <c r="A1668" s="1">
        <v>43638</v>
      </c>
      <c r="B1668" t="s">
        <v>5657</v>
      </c>
      <c r="C1668" t="s">
        <v>3986</v>
      </c>
      <c r="D1668" t="s">
        <v>3982</v>
      </c>
      <c r="E1668" t="s">
        <v>3977</v>
      </c>
      <c r="F1668" s="2">
        <v>80</v>
      </c>
    </row>
    <row r="1669" spans="1:6" x14ac:dyDescent="0.3">
      <c r="A1669" s="1">
        <v>43638</v>
      </c>
      <c r="B1669" t="s">
        <v>5658</v>
      </c>
      <c r="C1669" t="s">
        <v>4025</v>
      </c>
      <c r="D1669" t="s">
        <v>3963</v>
      </c>
      <c r="E1669" t="s">
        <v>3974</v>
      </c>
      <c r="F1669" s="2">
        <v>90</v>
      </c>
    </row>
    <row r="1670" spans="1:6" x14ac:dyDescent="0.3">
      <c r="A1670" s="1">
        <v>43638</v>
      </c>
      <c r="B1670" t="s">
        <v>5659</v>
      </c>
      <c r="C1670" t="s">
        <v>3988</v>
      </c>
      <c r="D1670" t="s">
        <v>3976</v>
      </c>
      <c r="E1670" t="s">
        <v>3964</v>
      </c>
      <c r="F1670" s="2">
        <v>30</v>
      </c>
    </row>
    <row r="1671" spans="1:6" x14ac:dyDescent="0.3">
      <c r="A1671" s="1">
        <v>43638</v>
      </c>
      <c r="B1671" t="s">
        <v>5660</v>
      </c>
      <c r="C1671" t="s">
        <v>4066</v>
      </c>
      <c r="D1671" t="s">
        <v>3963</v>
      </c>
      <c r="E1671" t="s">
        <v>3977</v>
      </c>
      <c r="F1671" s="2">
        <v>90</v>
      </c>
    </row>
    <row r="1672" spans="1:6" x14ac:dyDescent="0.3">
      <c r="A1672" s="1">
        <v>43638</v>
      </c>
      <c r="B1672" t="s">
        <v>5661</v>
      </c>
      <c r="C1672" t="s">
        <v>3979</v>
      </c>
      <c r="D1672" t="s">
        <v>3982</v>
      </c>
      <c r="E1672" t="s">
        <v>3974</v>
      </c>
      <c r="F1672" s="2">
        <v>80</v>
      </c>
    </row>
    <row r="1673" spans="1:6" x14ac:dyDescent="0.3">
      <c r="A1673" s="1">
        <v>43638</v>
      </c>
      <c r="B1673" t="s">
        <v>5662</v>
      </c>
      <c r="C1673" t="s">
        <v>4025</v>
      </c>
      <c r="D1673" t="s">
        <v>3982</v>
      </c>
      <c r="E1673" t="s">
        <v>3970</v>
      </c>
      <c r="F1673" s="2">
        <v>80</v>
      </c>
    </row>
    <row r="1674" spans="1:6" x14ac:dyDescent="0.3">
      <c r="A1674" s="1">
        <v>43638</v>
      </c>
      <c r="B1674" t="s">
        <v>5663</v>
      </c>
      <c r="C1674" t="s">
        <v>3981</v>
      </c>
      <c r="D1674" t="s">
        <v>3989</v>
      </c>
      <c r="E1674" t="s">
        <v>3996</v>
      </c>
      <c r="F1674" s="2">
        <v>50</v>
      </c>
    </row>
    <row r="1675" spans="1:6" x14ac:dyDescent="0.3">
      <c r="A1675" s="1">
        <v>43638</v>
      </c>
      <c r="B1675" t="s">
        <v>5664</v>
      </c>
      <c r="C1675" t="s">
        <v>4025</v>
      </c>
      <c r="D1675" t="s">
        <v>3989</v>
      </c>
      <c r="E1675" t="s">
        <v>3964</v>
      </c>
      <c r="F1675" s="2">
        <v>50</v>
      </c>
    </row>
    <row r="1676" spans="1:6" x14ac:dyDescent="0.3">
      <c r="A1676" s="1">
        <v>43638</v>
      </c>
      <c r="B1676" t="s">
        <v>5665</v>
      </c>
      <c r="C1676" t="s">
        <v>3979</v>
      </c>
      <c r="D1676" t="s">
        <v>3982</v>
      </c>
      <c r="E1676" t="s">
        <v>3970</v>
      </c>
      <c r="F1676" s="2">
        <v>80</v>
      </c>
    </row>
    <row r="1677" spans="1:6" x14ac:dyDescent="0.3">
      <c r="A1677" s="1">
        <v>43638</v>
      </c>
      <c r="B1677" t="s">
        <v>5666</v>
      </c>
      <c r="C1677" t="s">
        <v>4010</v>
      </c>
      <c r="D1677" t="s">
        <v>3969</v>
      </c>
      <c r="E1677" t="s">
        <v>3964</v>
      </c>
      <c r="F1677" s="2">
        <v>160</v>
      </c>
    </row>
    <row r="1678" spans="1:6" x14ac:dyDescent="0.3">
      <c r="A1678" s="1">
        <v>43639</v>
      </c>
      <c r="B1678" t="s">
        <v>5667</v>
      </c>
      <c r="C1678" t="s">
        <v>3962</v>
      </c>
      <c r="D1678" t="s">
        <v>3973</v>
      </c>
      <c r="E1678" t="s">
        <v>3964</v>
      </c>
      <c r="F1678" s="2">
        <v>100</v>
      </c>
    </row>
    <row r="1679" spans="1:6" x14ac:dyDescent="0.3">
      <c r="A1679" s="1">
        <v>43639</v>
      </c>
      <c r="B1679" t="s">
        <v>5668</v>
      </c>
      <c r="C1679" t="s">
        <v>4066</v>
      </c>
      <c r="D1679" t="s">
        <v>3989</v>
      </c>
      <c r="E1679" t="s">
        <v>3974</v>
      </c>
      <c r="F1679" s="2">
        <v>50</v>
      </c>
    </row>
    <row r="1680" spans="1:6" x14ac:dyDescent="0.3">
      <c r="A1680" s="1">
        <v>43639</v>
      </c>
      <c r="B1680" t="s">
        <v>5669</v>
      </c>
      <c r="C1680" t="s">
        <v>3995</v>
      </c>
      <c r="D1680" t="s">
        <v>3984</v>
      </c>
      <c r="E1680" t="s">
        <v>3977</v>
      </c>
      <c r="F1680" s="2">
        <v>180</v>
      </c>
    </row>
    <row r="1681" spans="1:6" x14ac:dyDescent="0.3">
      <c r="A1681" s="1">
        <v>43639</v>
      </c>
      <c r="B1681" t="s">
        <v>5670</v>
      </c>
      <c r="C1681" t="s">
        <v>3968</v>
      </c>
      <c r="D1681" t="s">
        <v>3963</v>
      </c>
      <c r="E1681" t="s">
        <v>3974</v>
      </c>
      <c r="F1681" s="2">
        <v>90</v>
      </c>
    </row>
    <row r="1682" spans="1:6" x14ac:dyDescent="0.3">
      <c r="A1682" s="1">
        <v>43639</v>
      </c>
      <c r="B1682" t="s">
        <v>5671</v>
      </c>
      <c r="C1682" t="s">
        <v>3979</v>
      </c>
      <c r="D1682" t="s">
        <v>3989</v>
      </c>
      <c r="E1682" t="s">
        <v>3970</v>
      </c>
      <c r="F1682" s="2">
        <v>50</v>
      </c>
    </row>
    <row r="1683" spans="1:6" x14ac:dyDescent="0.3">
      <c r="A1683" s="1">
        <v>43640</v>
      </c>
      <c r="B1683" t="s">
        <v>5672</v>
      </c>
      <c r="C1683" t="s">
        <v>4025</v>
      </c>
      <c r="D1683" t="s">
        <v>3984</v>
      </c>
      <c r="E1683" t="s">
        <v>3996</v>
      </c>
      <c r="F1683" s="2">
        <v>180</v>
      </c>
    </row>
    <row r="1684" spans="1:6" x14ac:dyDescent="0.3">
      <c r="A1684" s="1">
        <v>43640</v>
      </c>
      <c r="B1684" t="s">
        <v>5673</v>
      </c>
      <c r="C1684" t="s">
        <v>4066</v>
      </c>
      <c r="D1684" t="s">
        <v>3976</v>
      </c>
      <c r="E1684" t="s">
        <v>3996</v>
      </c>
      <c r="F1684" s="2">
        <v>30</v>
      </c>
    </row>
    <row r="1685" spans="1:6" x14ac:dyDescent="0.3">
      <c r="A1685" s="1">
        <v>43640</v>
      </c>
      <c r="B1685" t="s">
        <v>5674</v>
      </c>
      <c r="C1685" t="s">
        <v>3995</v>
      </c>
      <c r="D1685" t="s">
        <v>3973</v>
      </c>
      <c r="E1685" t="s">
        <v>3977</v>
      </c>
      <c r="F1685" s="2">
        <v>100</v>
      </c>
    </row>
    <row r="1686" spans="1:6" x14ac:dyDescent="0.3">
      <c r="A1686" s="1">
        <v>43641</v>
      </c>
      <c r="B1686" t="s">
        <v>5675</v>
      </c>
      <c r="C1686" t="s">
        <v>3968</v>
      </c>
      <c r="D1686" t="s">
        <v>3963</v>
      </c>
      <c r="E1686" t="s">
        <v>3964</v>
      </c>
      <c r="F1686" s="2">
        <v>90</v>
      </c>
    </row>
    <row r="1687" spans="1:6" x14ac:dyDescent="0.3">
      <c r="A1687" s="1">
        <v>43641</v>
      </c>
      <c r="B1687" t="s">
        <v>5676</v>
      </c>
      <c r="C1687" t="s">
        <v>3979</v>
      </c>
      <c r="D1687" t="s">
        <v>3989</v>
      </c>
      <c r="E1687" t="s">
        <v>3977</v>
      </c>
      <c r="F1687" s="2">
        <v>50</v>
      </c>
    </row>
    <row r="1688" spans="1:6" x14ac:dyDescent="0.3">
      <c r="A1688" s="1">
        <v>43641</v>
      </c>
      <c r="B1688" t="s">
        <v>5677</v>
      </c>
      <c r="C1688" t="s">
        <v>3986</v>
      </c>
      <c r="D1688" t="s">
        <v>4002</v>
      </c>
      <c r="E1688" t="s">
        <v>3996</v>
      </c>
      <c r="F1688" s="2">
        <v>150</v>
      </c>
    </row>
    <row r="1689" spans="1:6" x14ac:dyDescent="0.3">
      <c r="A1689" s="1">
        <v>43641</v>
      </c>
      <c r="B1689" t="s">
        <v>5678</v>
      </c>
      <c r="C1689" t="s">
        <v>3968</v>
      </c>
      <c r="D1689" t="s">
        <v>3984</v>
      </c>
      <c r="E1689" t="s">
        <v>3964</v>
      </c>
      <c r="F1689" s="2">
        <v>180</v>
      </c>
    </row>
    <row r="1690" spans="1:6" x14ac:dyDescent="0.3">
      <c r="A1690" s="1">
        <v>43641</v>
      </c>
      <c r="B1690" t="s">
        <v>5679</v>
      </c>
      <c r="C1690" t="s">
        <v>3986</v>
      </c>
      <c r="D1690" t="s">
        <v>3973</v>
      </c>
      <c r="E1690" t="s">
        <v>3970</v>
      </c>
      <c r="F1690" s="2">
        <v>100</v>
      </c>
    </row>
    <row r="1691" spans="1:6" x14ac:dyDescent="0.3">
      <c r="A1691" s="1">
        <v>43641</v>
      </c>
      <c r="B1691" t="s">
        <v>5680</v>
      </c>
      <c r="C1691" t="s">
        <v>3981</v>
      </c>
      <c r="D1691" t="s">
        <v>3973</v>
      </c>
      <c r="E1691" t="s">
        <v>3977</v>
      </c>
      <c r="F1691" s="2">
        <v>100</v>
      </c>
    </row>
    <row r="1692" spans="1:6" x14ac:dyDescent="0.3">
      <c r="A1692" s="1">
        <v>43641</v>
      </c>
      <c r="B1692" t="s">
        <v>5681</v>
      </c>
      <c r="C1692" t="s">
        <v>4000</v>
      </c>
      <c r="D1692" t="s">
        <v>3982</v>
      </c>
      <c r="E1692" t="s">
        <v>3977</v>
      </c>
      <c r="F1692" s="2">
        <v>80</v>
      </c>
    </row>
    <row r="1693" spans="1:6" x14ac:dyDescent="0.3">
      <c r="A1693" s="1">
        <v>43642</v>
      </c>
      <c r="B1693" t="s">
        <v>5682</v>
      </c>
      <c r="C1693" t="s">
        <v>3988</v>
      </c>
      <c r="D1693" t="s">
        <v>3982</v>
      </c>
      <c r="E1693" t="s">
        <v>3964</v>
      </c>
      <c r="F1693" s="2">
        <v>80</v>
      </c>
    </row>
    <row r="1694" spans="1:6" x14ac:dyDescent="0.3">
      <c r="A1694" s="1">
        <v>43642</v>
      </c>
      <c r="B1694" t="s">
        <v>5683</v>
      </c>
      <c r="C1694" t="s">
        <v>3991</v>
      </c>
      <c r="D1694" t="s">
        <v>4002</v>
      </c>
      <c r="E1694" t="s">
        <v>3974</v>
      </c>
      <c r="F1694" s="2">
        <v>150</v>
      </c>
    </row>
    <row r="1695" spans="1:6" x14ac:dyDescent="0.3">
      <c r="A1695" s="1">
        <v>43642</v>
      </c>
      <c r="B1695" t="s">
        <v>5684</v>
      </c>
      <c r="C1695" t="s">
        <v>4066</v>
      </c>
      <c r="D1695" t="s">
        <v>4002</v>
      </c>
      <c r="E1695" t="s">
        <v>3970</v>
      </c>
      <c r="F1695" s="2">
        <v>150</v>
      </c>
    </row>
    <row r="1696" spans="1:6" x14ac:dyDescent="0.3">
      <c r="A1696" s="1">
        <v>43642</v>
      </c>
      <c r="B1696" t="s">
        <v>5685</v>
      </c>
      <c r="C1696" t="s">
        <v>3972</v>
      </c>
      <c r="D1696" t="s">
        <v>3984</v>
      </c>
      <c r="E1696" t="s">
        <v>3970</v>
      </c>
      <c r="F1696" s="2">
        <v>180</v>
      </c>
    </row>
    <row r="1697" spans="1:6" x14ac:dyDescent="0.3">
      <c r="A1697" s="1">
        <v>43642</v>
      </c>
      <c r="B1697" t="s">
        <v>5686</v>
      </c>
      <c r="C1697" t="s">
        <v>3968</v>
      </c>
      <c r="D1697" t="s">
        <v>3982</v>
      </c>
      <c r="E1697" t="s">
        <v>3996</v>
      </c>
      <c r="F1697" s="2">
        <v>80</v>
      </c>
    </row>
    <row r="1698" spans="1:6" x14ac:dyDescent="0.3">
      <c r="A1698" s="1">
        <v>43642</v>
      </c>
      <c r="B1698" t="s">
        <v>5687</v>
      </c>
      <c r="C1698" t="s">
        <v>4066</v>
      </c>
      <c r="D1698" t="s">
        <v>3969</v>
      </c>
      <c r="E1698" t="s">
        <v>3964</v>
      </c>
      <c r="F1698" s="2">
        <v>160</v>
      </c>
    </row>
    <row r="1699" spans="1:6" x14ac:dyDescent="0.3">
      <c r="A1699" s="1">
        <v>43642</v>
      </c>
      <c r="B1699" t="s">
        <v>5688</v>
      </c>
      <c r="C1699" t="s">
        <v>4000</v>
      </c>
      <c r="D1699" t="s">
        <v>3984</v>
      </c>
      <c r="E1699" t="s">
        <v>3970</v>
      </c>
      <c r="F1699" s="2">
        <v>180</v>
      </c>
    </row>
    <row r="1700" spans="1:6" x14ac:dyDescent="0.3">
      <c r="A1700" s="1">
        <v>43642</v>
      </c>
      <c r="B1700" t="s">
        <v>5689</v>
      </c>
      <c r="C1700" t="s">
        <v>4025</v>
      </c>
      <c r="D1700" t="s">
        <v>4002</v>
      </c>
      <c r="E1700" t="s">
        <v>3996</v>
      </c>
      <c r="F1700" s="2">
        <v>150</v>
      </c>
    </row>
    <row r="1701" spans="1:6" x14ac:dyDescent="0.3">
      <c r="A1701" s="1">
        <v>43642</v>
      </c>
      <c r="B1701" t="s">
        <v>5690</v>
      </c>
      <c r="C1701" t="s">
        <v>4010</v>
      </c>
      <c r="D1701" t="s">
        <v>3973</v>
      </c>
      <c r="E1701" t="s">
        <v>3964</v>
      </c>
      <c r="F1701" s="2">
        <v>100</v>
      </c>
    </row>
    <row r="1702" spans="1:6" x14ac:dyDescent="0.3">
      <c r="A1702" s="1">
        <v>43642</v>
      </c>
      <c r="B1702" t="s">
        <v>5691</v>
      </c>
      <c r="C1702" t="s">
        <v>3966</v>
      </c>
      <c r="D1702" t="s">
        <v>3984</v>
      </c>
      <c r="E1702" t="s">
        <v>3977</v>
      </c>
      <c r="F1702" s="2">
        <v>180</v>
      </c>
    </row>
    <row r="1703" spans="1:6" x14ac:dyDescent="0.3">
      <c r="A1703" s="1">
        <v>43642</v>
      </c>
      <c r="B1703" t="s">
        <v>5692</v>
      </c>
      <c r="C1703" t="s">
        <v>3991</v>
      </c>
      <c r="D1703" t="s">
        <v>3976</v>
      </c>
      <c r="E1703" t="s">
        <v>3970</v>
      </c>
      <c r="F1703" s="2">
        <v>30</v>
      </c>
    </row>
    <row r="1704" spans="1:6" x14ac:dyDescent="0.3">
      <c r="A1704" s="1">
        <v>43642</v>
      </c>
      <c r="B1704" t="s">
        <v>5693</v>
      </c>
      <c r="C1704" t="s">
        <v>3979</v>
      </c>
      <c r="D1704" t="s">
        <v>3976</v>
      </c>
      <c r="E1704" t="s">
        <v>3974</v>
      </c>
      <c r="F1704" s="2">
        <v>30</v>
      </c>
    </row>
    <row r="1705" spans="1:6" x14ac:dyDescent="0.3">
      <c r="A1705" s="1">
        <v>43642</v>
      </c>
      <c r="B1705" t="s">
        <v>5694</v>
      </c>
      <c r="C1705" t="s">
        <v>4000</v>
      </c>
      <c r="D1705" t="s">
        <v>3982</v>
      </c>
      <c r="E1705" t="s">
        <v>3974</v>
      </c>
      <c r="F1705" s="2">
        <v>80</v>
      </c>
    </row>
    <row r="1706" spans="1:6" x14ac:dyDescent="0.3">
      <c r="A1706" s="1">
        <v>43643</v>
      </c>
      <c r="B1706" t="s">
        <v>5695</v>
      </c>
      <c r="C1706" t="s">
        <v>3966</v>
      </c>
      <c r="D1706" t="s">
        <v>3963</v>
      </c>
      <c r="E1706" t="s">
        <v>3974</v>
      </c>
      <c r="F1706" s="2">
        <v>90</v>
      </c>
    </row>
    <row r="1707" spans="1:6" x14ac:dyDescent="0.3">
      <c r="A1707" s="1">
        <v>43643</v>
      </c>
      <c r="B1707" t="s">
        <v>5696</v>
      </c>
      <c r="C1707" t="s">
        <v>4010</v>
      </c>
      <c r="D1707" t="s">
        <v>4002</v>
      </c>
      <c r="E1707" t="s">
        <v>3996</v>
      </c>
      <c r="F1707" s="2">
        <v>150</v>
      </c>
    </row>
    <row r="1708" spans="1:6" x14ac:dyDescent="0.3">
      <c r="A1708" s="1">
        <v>43643</v>
      </c>
      <c r="B1708" t="s">
        <v>5697</v>
      </c>
      <c r="C1708" t="s">
        <v>3979</v>
      </c>
      <c r="D1708" t="s">
        <v>3973</v>
      </c>
      <c r="E1708" t="s">
        <v>3970</v>
      </c>
      <c r="F1708" s="2">
        <v>100</v>
      </c>
    </row>
    <row r="1709" spans="1:6" x14ac:dyDescent="0.3">
      <c r="A1709" s="1">
        <v>43644</v>
      </c>
      <c r="B1709" t="s">
        <v>5698</v>
      </c>
      <c r="C1709" t="s">
        <v>3981</v>
      </c>
      <c r="D1709" t="s">
        <v>3989</v>
      </c>
      <c r="E1709" t="s">
        <v>3977</v>
      </c>
      <c r="F1709" s="2">
        <v>50</v>
      </c>
    </row>
    <row r="1710" spans="1:6" x14ac:dyDescent="0.3">
      <c r="A1710" s="1">
        <v>43644</v>
      </c>
      <c r="B1710" t="s">
        <v>5699</v>
      </c>
      <c r="C1710" t="s">
        <v>4007</v>
      </c>
      <c r="D1710" t="s">
        <v>4002</v>
      </c>
      <c r="E1710" t="s">
        <v>3964</v>
      </c>
      <c r="F1710" s="2">
        <v>150</v>
      </c>
    </row>
    <row r="1711" spans="1:6" x14ac:dyDescent="0.3">
      <c r="A1711" s="1">
        <v>43644</v>
      </c>
      <c r="B1711" t="s">
        <v>5700</v>
      </c>
      <c r="C1711" t="s">
        <v>3986</v>
      </c>
      <c r="D1711" t="s">
        <v>3963</v>
      </c>
      <c r="E1711" t="s">
        <v>3977</v>
      </c>
      <c r="F1711" s="2">
        <v>90</v>
      </c>
    </row>
    <row r="1712" spans="1:6" x14ac:dyDescent="0.3">
      <c r="A1712" s="1">
        <v>43644</v>
      </c>
      <c r="B1712" t="s">
        <v>5701</v>
      </c>
      <c r="C1712" t="s">
        <v>3988</v>
      </c>
      <c r="D1712" t="s">
        <v>3984</v>
      </c>
      <c r="E1712" t="s">
        <v>3974</v>
      </c>
      <c r="F1712" s="2">
        <v>180</v>
      </c>
    </row>
    <row r="1713" spans="1:6" x14ac:dyDescent="0.3">
      <c r="A1713" s="1">
        <v>43644</v>
      </c>
      <c r="B1713" t="s">
        <v>5702</v>
      </c>
      <c r="C1713" t="s">
        <v>3991</v>
      </c>
      <c r="D1713" t="s">
        <v>3982</v>
      </c>
      <c r="E1713" t="s">
        <v>3964</v>
      </c>
      <c r="F1713" s="2">
        <v>80</v>
      </c>
    </row>
    <row r="1714" spans="1:6" x14ac:dyDescent="0.3">
      <c r="A1714" s="1">
        <v>43644</v>
      </c>
      <c r="B1714" t="s">
        <v>5703</v>
      </c>
      <c r="C1714" t="s">
        <v>4066</v>
      </c>
      <c r="D1714" t="s">
        <v>3969</v>
      </c>
      <c r="E1714" t="s">
        <v>3977</v>
      </c>
      <c r="F1714" s="2">
        <v>160</v>
      </c>
    </row>
    <row r="1715" spans="1:6" x14ac:dyDescent="0.3">
      <c r="A1715" s="1">
        <v>43644</v>
      </c>
      <c r="B1715" t="s">
        <v>5704</v>
      </c>
      <c r="C1715" t="s">
        <v>3986</v>
      </c>
      <c r="D1715" t="s">
        <v>4002</v>
      </c>
      <c r="E1715" t="s">
        <v>3996</v>
      </c>
      <c r="F1715" s="2">
        <v>150</v>
      </c>
    </row>
    <row r="1716" spans="1:6" x14ac:dyDescent="0.3">
      <c r="A1716" s="1">
        <v>43644</v>
      </c>
      <c r="B1716" t="s">
        <v>5705</v>
      </c>
      <c r="C1716" t="s">
        <v>4000</v>
      </c>
      <c r="D1716" t="s">
        <v>3984</v>
      </c>
      <c r="E1716" t="s">
        <v>3970</v>
      </c>
      <c r="F1716" s="2">
        <v>180</v>
      </c>
    </row>
    <row r="1717" spans="1:6" x14ac:dyDescent="0.3">
      <c r="A1717" s="1">
        <v>43644</v>
      </c>
      <c r="B1717" t="s">
        <v>5706</v>
      </c>
      <c r="C1717" t="s">
        <v>3991</v>
      </c>
      <c r="D1717" t="s">
        <v>3969</v>
      </c>
      <c r="E1717" t="s">
        <v>3970</v>
      </c>
      <c r="F1717" s="2">
        <v>160</v>
      </c>
    </row>
    <row r="1718" spans="1:6" x14ac:dyDescent="0.3">
      <c r="A1718" s="1">
        <v>43645</v>
      </c>
      <c r="B1718" t="s">
        <v>5707</v>
      </c>
      <c r="C1718" t="s">
        <v>4066</v>
      </c>
      <c r="D1718" t="s">
        <v>3973</v>
      </c>
      <c r="E1718" t="s">
        <v>3996</v>
      </c>
      <c r="F1718" s="2">
        <v>100</v>
      </c>
    </row>
    <row r="1719" spans="1:6" x14ac:dyDescent="0.3">
      <c r="A1719" s="1">
        <v>43645</v>
      </c>
      <c r="B1719" t="s">
        <v>5708</v>
      </c>
      <c r="C1719" t="s">
        <v>3981</v>
      </c>
      <c r="D1719" t="s">
        <v>4002</v>
      </c>
      <c r="E1719" t="s">
        <v>3970</v>
      </c>
      <c r="F1719" s="2">
        <v>150</v>
      </c>
    </row>
    <row r="1720" spans="1:6" x14ac:dyDescent="0.3">
      <c r="A1720" s="1">
        <v>43645</v>
      </c>
      <c r="B1720" t="s">
        <v>5709</v>
      </c>
      <c r="C1720" t="s">
        <v>4010</v>
      </c>
      <c r="D1720" t="s">
        <v>3984</v>
      </c>
      <c r="E1720" t="s">
        <v>3964</v>
      </c>
      <c r="F1720" s="2">
        <v>180</v>
      </c>
    </row>
    <row r="1721" spans="1:6" x14ac:dyDescent="0.3">
      <c r="A1721" s="1">
        <v>43645</v>
      </c>
      <c r="B1721" t="s">
        <v>5710</v>
      </c>
      <c r="C1721" t="s">
        <v>4032</v>
      </c>
      <c r="D1721" t="s">
        <v>3976</v>
      </c>
      <c r="E1721" t="s">
        <v>3974</v>
      </c>
      <c r="F1721" s="2">
        <v>30</v>
      </c>
    </row>
    <row r="1722" spans="1:6" x14ac:dyDescent="0.3">
      <c r="A1722" s="1">
        <v>43645</v>
      </c>
      <c r="B1722" t="s">
        <v>5711</v>
      </c>
      <c r="C1722" t="s">
        <v>3981</v>
      </c>
      <c r="D1722" t="s">
        <v>4002</v>
      </c>
      <c r="E1722" t="s">
        <v>3964</v>
      </c>
      <c r="F1722" s="2">
        <v>150</v>
      </c>
    </row>
    <row r="1723" spans="1:6" x14ac:dyDescent="0.3">
      <c r="A1723" s="1">
        <v>43645</v>
      </c>
      <c r="B1723" t="s">
        <v>5712</v>
      </c>
      <c r="C1723" t="s">
        <v>3991</v>
      </c>
      <c r="D1723" t="s">
        <v>3982</v>
      </c>
      <c r="E1723" t="s">
        <v>3977</v>
      </c>
      <c r="F1723" s="2">
        <v>80</v>
      </c>
    </row>
    <row r="1724" spans="1:6" x14ac:dyDescent="0.3">
      <c r="A1724" s="1">
        <v>43645</v>
      </c>
      <c r="B1724" t="s">
        <v>5713</v>
      </c>
      <c r="C1724" t="s">
        <v>3962</v>
      </c>
      <c r="D1724" t="s">
        <v>3963</v>
      </c>
      <c r="E1724" t="s">
        <v>3977</v>
      </c>
      <c r="F1724" s="2">
        <v>90</v>
      </c>
    </row>
    <row r="1725" spans="1:6" x14ac:dyDescent="0.3">
      <c r="A1725" s="1">
        <v>43645</v>
      </c>
      <c r="B1725" t="s">
        <v>5714</v>
      </c>
      <c r="C1725" t="s">
        <v>3979</v>
      </c>
      <c r="D1725" t="s">
        <v>3989</v>
      </c>
      <c r="E1725" t="s">
        <v>3977</v>
      </c>
      <c r="F1725" s="2">
        <v>50</v>
      </c>
    </row>
    <row r="1726" spans="1:6" x14ac:dyDescent="0.3">
      <c r="A1726" s="1">
        <v>43645</v>
      </c>
      <c r="B1726" t="s">
        <v>5715</v>
      </c>
      <c r="C1726" t="s">
        <v>3966</v>
      </c>
      <c r="D1726" t="s">
        <v>3989</v>
      </c>
      <c r="E1726" t="s">
        <v>3974</v>
      </c>
      <c r="F1726" s="2">
        <v>50</v>
      </c>
    </row>
    <row r="1727" spans="1:6" x14ac:dyDescent="0.3">
      <c r="A1727" s="1">
        <v>43645</v>
      </c>
      <c r="B1727" t="s">
        <v>5716</v>
      </c>
      <c r="C1727" t="s">
        <v>4030</v>
      </c>
      <c r="D1727" t="s">
        <v>3989</v>
      </c>
      <c r="E1727" t="s">
        <v>3964</v>
      </c>
      <c r="F1727" s="2">
        <v>50</v>
      </c>
    </row>
    <row r="1728" spans="1:6" x14ac:dyDescent="0.3">
      <c r="A1728" s="1">
        <v>43645</v>
      </c>
      <c r="B1728" t="s">
        <v>5717</v>
      </c>
      <c r="C1728" t="s">
        <v>3966</v>
      </c>
      <c r="D1728" t="s">
        <v>3989</v>
      </c>
      <c r="E1728" t="s">
        <v>3974</v>
      </c>
      <c r="F1728" s="2">
        <v>50</v>
      </c>
    </row>
    <row r="1729" spans="1:6" x14ac:dyDescent="0.3">
      <c r="A1729" s="1">
        <v>43646</v>
      </c>
      <c r="B1729" t="s">
        <v>5718</v>
      </c>
      <c r="C1729" t="s">
        <v>3981</v>
      </c>
      <c r="D1729" t="s">
        <v>3984</v>
      </c>
      <c r="E1729" t="s">
        <v>3974</v>
      </c>
      <c r="F1729" s="2">
        <v>180</v>
      </c>
    </row>
    <row r="1730" spans="1:6" x14ac:dyDescent="0.3">
      <c r="A1730" s="1">
        <v>43646</v>
      </c>
      <c r="B1730" t="s">
        <v>5719</v>
      </c>
      <c r="C1730" t="s">
        <v>3991</v>
      </c>
      <c r="D1730" t="s">
        <v>3969</v>
      </c>
      <c r="E1730" t="s">
        <v>3974</v>
      </c>
      <c r="F1730" s="2">
        <v>160</v>
      </c>
    </row>
    <row r="1731" spans="1:6" x14ac:dyDescent="0.3">
      <c r="A1731" s="1">
        <v>43646</v>
      </c>
      <c r="B1731" t="s">
        <v>5720</v>
      </c>
      <c r="C1731" t="s">
        <v>3962</v>
      </c>
      <c r="D1731" t="s">
        <v>3976</v>
      </c>
      <c r="E1731" t="s">
        <v>3996</v>
      </c>
      <c r="F1731" s="2">
        <v>30</v>
      </c>
    </row>
    <row r="1732" spans="1:6" x14ac:dyDescent="0.3">
      <c r="A1732" s="1">
        <v>43646</v>
      </c>
      <c r="B1732" t="s">
        <v>5721</v>
      </c>
      <c r="C1732" t="s">
        <v>4007</v>
      </c>
      <c r="D1732" t="s">
        <v>3989</v>
      </c>
      <c r="E1732" t="s">
        <v>3977</v>
      </c>
      <c r="F1732" s="2">
        <v>50</v>
      </c>
    </row>
    <row r="1733" spans="1:6" x14ac:dyDescent="0.3">
      <c r="A1733" s="1">
        <v>43646</v>
      </c>
      <c r="B1733" t="s">
        <v>5722</v>
      </c>
      <c r="C1733" t="s">
        <v>4032</v>
      </c>
      <c r="D1733" t="s">
        <v>3963</v>
      </c>
      <c r="E1733" t="s">
        <v>3996</v>
      </c>
      <c r="F1733" s="2">
        <v>90</v>
      </c>
    </row>
    <row r="1734" spans="1:6" x14ac:dyDescent="0.3">
      <c r="A1734" s="1">
        <v>43646</v>
      </c>
      <c r="B1734" t="s">
        <v>5723</v>
      </c>
      <c r="C1734" t="s">
        <v>3986</v>
      </c>
      <c r="D1734" t="s">
        <v>3976</v>
      </c>
      <c r="E1734" t="s">
        <v>3977</v>
      </c>
      <c r="F1734" s="2">
        <v>30</v>
      </c>
    </row>
    <row r="1735" spans="1:6" x14ac:dyDescent="0.3">
      <c r="A1735" s="1">
        <v>43646</v>
      </c>
      <c r="B1735" t="s">
        <v>5724</v>
      </c>
      <c r="C1735" t="s">
        <v>3962</v>
      </c>
      <c r="D1735" t="s">
        <v>3973</v>
      </c>
      <c r="E1735" t="s">
        <v>3977</v>
      </c>
      <c r="F1735" s="2">
        <v>100</v>
      </c>
    </row>
    <row r="1736" spans="1:6" x14ac:dyDescent="0.3">
      <c r="A1736" s="1">
        <v>43646</v>
      </c>
      <c r="B1736" t="s">
        <v>5725</v>
      </c>
      <c r="C1736" t="s">
        <v>4010</v>
      </c>
      <c r="D1736" t="s">
        <v>3976</v>
      </c>
      <c r="E1736" t="s">
        <v>3970</v>
      </c>
      <c r="F1736" s="2">
        <v>30</v>
      </c>
    </row>
    <row r="1737" spans="1:6" x14ac:dyDescent="0.3">
      <c r="A1737" s="1">
        <v>43646</v>
      </c>
      <c r="B1737" t="s">
        <v>5726</v>
      </c>
      <c r="C1737" t="s">
        <v>4030</v>
      </c>
      <c r="D1737" t="s">
        <v>4002</v>
      </c>
      <c r="E1737" t="s">
        <v>3974</v>
      </c>
      <c r="F1737" s="2">
        <v>150</v>
      </c>
    </row>
    <row r="1738" spans="1:6" x14ac:dyDescent="0.3">
      <c r="A1738" s="1">
        <v>43646</v>
      </c>
      <c r="B1738" t="s">
        <v>5727</v>
      </c>
      <c r="C1738" t="s">
        <v>4030</v>
      </c>
      <c r="D1738" t="s">
        <v>3984</v>
      </c>
      <c r="E1738" t="s">
        <v>3974</v>
      </c>
      <c r="F1738" s="2">
        <v>180</v>
      </c>
    </row>
    <row r="1739" spans="1:6" x14ac:dyDescent="0.3">
      <c r="A1739" s="1">
        <v>43646</v>
      </c>
      <c r="B1739" t="s">
        <v>5728</v>
      </c>
      <c r="C1739" t="s">
        <v>3962</v>
      </c>
      <c r="D1739" t="s">
        <v>3963</v>
      </c>
      <c r="E1739" t="s">
        <v>3970</v>
      </c>
      <c r="F1739" s="2">
        <v>90</v>
      </c>
    </row>
    <row r="1740" spans="1:6" x14ac:dyDescent="0.3">
      <c r="A1740" s="1">
        <v>43646</v>
      </c>
      <c r="B1740" t="s">
        <v>5729</v>
      </c>
      <c r="C1740" t="s">
        <v>3981</v>
      </c>
      <c r="D1740" t="s">
        <v>3963</v>
      </c>
      <c r="E1740" t="s">
        <v>3977</v>
      </c>
      <c r="F1740" s="2">
        <v>90</v>
      </c>
    </row>
    <row r="1741" spans="1:6" x14ac:dyDescent="0.3">
      <c r="A1741" s="1">
        <v>43647</v>
      </c>
      <c r="B1741" t="s">
        <v>5730</v>
      </c>
      <c r="C1741" t="s">
        <v>4007</v>
      </c>
      <c r="D1741" t="s">
        <v>3982</v>
      </c>
      <c r="E1741" t="s">
        <v>3970</v>
      </c>
      <c r="F1741" s="2">
        <v>80</v>
      </c>
    </row>
    <row r="1742" spans="1:6" x14ac:dyDescent="0.3">
      <c r="A1742" s="1">
        <v>43647</v>
      </c>
      <c r="B1742" t="s">
        <v>5731</v>
      </c>
      <c r="C1742" t="s">
        <v>3988</v>
      </c>
      <c r="D1742" t="s">
        <v>3973</v>
      </c>
      <c r="E1742" t="s">
        <v>3964</v>
      </c>
      <c r="F1742" s="2">
        <v>100</v>
      </c>
    </row>
    <row r="1743" spans="1:6" x14ac:dyDescent="0.3">
      <c r="A1743" s="1">
        <v>43647</v>
      </c>
      <c r="B1743" t="s">
        <v>5732</v>
      </c>
      <c r="C1743" t="s">
        <v>4066</v>
      </c>
      <c r="D1743" t="s">
        <v>3984</v>
      </c>
      <c r="E1743" t="s">
        <v>3977</v>
      </c>
      <c r="F1743" s="2">
        <v>180</v>
      </c>
    </row>
    <row r="1744" spans="1:6" x14ac:dyDescent="0.3">
      <c r="A1744" s="1">
        <v>43647</v>
      </c>
      <c r="B1744" t="s">
        <v>5733</v>
      </c>
      <c r="C1744" t="s">
        <v>3966</v>
      </c>
      <c r="D1744" t="s">
        <v>3982</v>
      </c>
      <c r="E1744" t="s">
        <v>3996</v>
      </c>
      <c r="F1744" s="2">
        <v>80</v>
      </c>
    </row>
    <row r="1745" spans="1:6" x14ac:dyDescent="0.3">
      <c r="A1745" s="1">
        <v>43647</v>
      </c>
      <c r="B1745" t="s">
        <v>5734</v>
      </c>
      <c r="C1745" t="s">
        <v>4007</v>
      </c>
      <c r="D1745" t="s">
        <v>3989</v>
      </c>
      <c r="E1745" t="s">
        <v>3977</v>
      </c>
      <c r="F1745" s="2">
        <v>50</v>
      </c>
    </row>
    <row r="1746" spans="1:6" x14ac:dyDescent="0.3">
      <c r="A1746" s="1">
        <v>43647</v>
      </c>
      <c r="B1746" t="s">
        <v>5735</v>
      </c>
      <c r="C1746" t="s">
        <v>3991</v>
      </c>
      <c r="D1746" t="s">
        <v>3982</v>
      </c>
      <c r="E1746" t="s">
        <v>3974</v>
      </c>
      <c r="F1746" s="2">
        <v>80</v>
      </c>
    </row>
    <row r="1747" spans="1:6" x14ac:dyDescent="0.3">
      <c r="A1747" s="1">
        <v>43647</v>
      </c>
      <c r="B1747" t="s">
        <v>5736</v>
      </c>
      <c r="C1747" t="s">
        <v>3988</v>
      </c>
      <c r="D1747" t="s">
        <v>4002</v>
      </c>
      <c r="E1747" t="s">
        <v>3977</v>
      </c>
      <c r="F1747" s="2">
        <v>150</v>
      </c>
    </row>
    <row r="1748" spans="1:6" x14ac:dyDescent="0.3">
      <c r="A1748" s="1">
        <v>43647</v>
      </c>
      <c r="B1748" t="s">
        <v>5737</v>
      </c>
      <c r="C1748" t="s">
        <v>3986</v>
      </c>
      <c r="D1748" t="s">
        <v>3984</v>
      </c>
      <c r="E1748" t="s">
        <v>3964</v>
      </c>
      <c r="F1748" s="2">
        <v>180</v>
      </c>
    </row>
    <row r="1749" spans="1:6" x14ac:dyDescent="0.3">
      <c r="A1749" s="1">
        <v>43647</v>
      </c>
      <c r="B1749" t="s">
        <v>5738</v>
      </c>
      <c r="C1749" t="s">
        <v>4007</v>
      </c>
      <c r="D1749" t="s">
        <v>3969</v>
      </c>
      <c r="E1749" t="s">
        <v>3996</v>
      </c>
      <c r="F1749" s="2">
        <v>160</v>
      </c>
    </row>
    <row r="1750" spans="1:6" x14ac:dyDescent="0.3">
      <c r="A1750" s="1">
        <v>43647</v>
      </c>
      <c r="B1750" t="s">
        <v>5739</v>
      </c>
      <c r="C1750" t="s">
        <v>4010</v>
      </c>
      <c r="D1750" t="s">
        <v>3982</v>
      </c>
      <c r="E1750" t="s">
        <v>3974</v>
      </c>
      <c r="F1750" s="2">
        <v>80</v>
      </c>
    </row>
    <row r="1751" spans="1:6" x14ac:dyDescent="0.3">
      <c r="A1751" s="1">
        <v>43647</v>
      </c>
      <c r="B1751" t="s">
        <v>5740</v>
      </c>
      <c r="C1751" t="s">
        <v>3986</v>
      </c>
      <c r="D1751" t="s">
        <v>3982</v>
      </c>
      <c r="E1751" t="s">
        <v>3974</v>
      </c>
      <c r="F1751" s="2">
        <v>80</v>
      </c>
    </row>
    <row r="1752" spans="1:6" x14ac:dyDescent="0.3">
      <c r="A1752" s="1">
        <v>43648</v>
      </c>
      <c r="B1752" t="s">
        <v>5741</v>
      </c>
      <c r="C1752" t="s">
        <v>3986</v>
      </c>
      <c r="D1752" t="s">
        <v>3973</v>
      </c>
      <c r="E1752" t="s">
        <v>3970</v>
      </c>
      <c r="F1752" s="2">
        <v>100</v>
      </c>
    </row>
    <row r="1753" spans="1:6" x14ac:dyDescent="0.3">
      <c r="A1753" s="1">
        <v>43648</v>
      </c>
      <c r="B1753" t="s">
        <v>5742</v>
      </c>
      <c r="C1753" t="s">
        <v>4000</v>
      </c>
      <c r="D1753" t="s">
        <v>4002</v>
      </c>
      <c r="E1753" t="s">
        <v>3996</v>
      </c>
      <c r="F1753" s="2">
        <v>150</v>
      </c>
    </row>
    <row r="1754" spans="1:6" x14ac:dyDescent="0.3">
      <c r="A1754" s="1">
        <v>43648</v>
      </c>
      <c r="B1754" t="s">
        <v>5743</v>
      </c>
      <c r="C1754" t="s">
        <v>3995</v>
      </c>
      <c r="D1754" t="s">
        <v>3989</v>
      </c>
      <c r="E1754" t="s">
        <v>3996</v>
      </c>
      <c r="F1754" s="2">
        <v>50</v>
      </c>
    </row>
    <row r="1755" spans="1:6" x14ac:dyDescent="0.3">
      <c r="A1755" s="1">
        <v>43648</v>
      </c>
      <c r="B1755" t="s">
        <v>5744</v>
      </c>
      <c r="C1755" t="s">
        <v>4010</v>
      </c>
      <c r="D1755" t="s">
        <v>3963</v>
      </c>
      <c r="E1755" t="s">
        <v>3964</v>
      </c>
      <c r="F1755" s="2">
        <v>90</v>
      </c>
    </row>
    <row r="1756" spans="1:6" x14ac:dyDescent="0.3">
      <c r="A1756" s="1">
        <v>43648</v>
      </c>
      <c r="B1756" t="s">
        <v>5745</v>
      </c>
      <c r="C1756" t="s">
        <v>3962</v>
      </c>
      <c r="D1756" t="s">
        <v>3982</v>
      </c>
      <c r="E1756" t="s">
        <v>3974</v>
      </c>
      <c r="F1756" s="2">
        <v>80</v>
      </c>
    </row>
    <row r="1757" spans="1:6" x14ac:dyDescent="0.3">
      <c r="A1757" s="1">
        <v>43648</v>
      </c>
      <c r="B1757" t="s">
        <v>5746</v>
      </c>
      <c r="C1757" t="s">
        <v>4000</v>
      </c>
      <c r="D1757" t="s">
        <v>4002</v>
      </c>
      <c r="E1757" t="s">
        <v>3964</v>
      </c>
      <c r="F1757" s="2">
        <v>150</v>
      </c>
    </row>
    <row r="1758" spans="1:6" x14ac:dyDescent="0.3">
      <c r="A1758" s="1">
        <v>43648</v>
      </c>
      <c r="B1758" t="s">
        <v>5747</v>
      </c>
      <c r="C1758" t="s">
        <v>3962</v>
      </c>
      <c r="D1758" t="s">
        <v>3989</v>
      </c>
      <c r="E1758" t="s">
        <v>3977</v>
      </c>
      <c r="F1758" s="2">
        <v>50</v>
      </c>
    </row>
    <row r="1759" spans="1:6" x14ac:dyDescent="0.3">
      <c r="A1759" s="1">
        <v>43649</v>
      </c>
      <c r="B1759" t="s">
        <v>5748</v>
      </c>
      <c r="C1759" t="s">
        <v>3972</v>
      </c>
      <c r="D1759" t="s">
        <v>3969</v>
      </c>
      <c r="E1759" t="s">
        <v>3996</v>
      </c>
      <c r="F1759" s="2">
        <v>160</v>
      </c>
    </row>
    <row r="1760" spans="1:6" x14ac:dyDescent="0.3">
      <c r="A1760" s="1">
        <v>43649</v>
      </c>
      <c r="B1760" t="s">
        <v>5749</v>
      </c>
      <c r="C1760" t="s">
        <v>3981</v>
      </c>
      <c r="D1760" t="s">
        <v>4002</v>
      </c>
      <c r="E1760" t="s">
        <v>3977</v>
      </c>
      <c r="F1760" s="2">
        <v>150</v>
      </c>
    </row>
    <row r="1761" spans="1:6" x14ac:dyDescent="0.3">
      <c r="A1761" s="1">
        <v>43649</v>
      </c>
      <c r="B1761" t="s">
        <v>5750</v>
      </c>
      <c r="C1761" t="s">
        <v>4066</v>
      </c>
      <c r="D1761" t="s">
        <v>3982</v>
      </c>
      <c r="E1761" t="s">
        <v>3977</v>
      </c>
      <c r="F1761" s="2">
        <v>80</v>
      </c>
    </row>
    <row r="1762" spans="1:6" x14ac:dyDescent="0.3">
      <c r="A1762" s="1">
        <v>43649</v>
      </c>
      <c r="B1762" t="s">
        <v>5751</v>
      </c>
      <c r="C1762" t="s">
        <v>4010</v>
      </c>
      <c r="D1762" t="s">
        <v>3982</v>
      </c>
      <c r="E1762" t="s">
        <v>3970</v>
      </c>
      <c r="F1762" s="2">
        <v>80</v>
      </c>
    </row>
    <row r="1763" spans="1:6" x14ac:dyDescent="0.3">
      <c r="A1763" s="1">
        <v>43649</v>
      </c>
      <c r="B1763" t="s">
        <v>5752</v>
      </c>
      <c r="C1763" t="s">
        <v>4025</v>
      </c>
      <c r="D1763" t="s">
        <v>3989</v>
      </c>
      <c r="E1763" t="s">
        <v>3964</v>
      </c>
      <c r="F1763" s="2">
        <v>50</v>
      </c>
    </row>
    <row r="1764" spans="1:6" x14ac:dyDescent="0.3">
      <c r="A1764" s="1">
        <v>43649</v>
      </c>
      <c r="B1764" t="s">
        <v>5753</v>
      </c>
      <c r="C1764" t="s">
        <v>3968</v>
      </c>
      <c r="D1764" t="s">
        <v>3976</v>
      </c>
      <c r="E1764" t="s">
        <v>3977</v>
      </c>
      <c r="F1764" s="2">
        <v>30</v>
      </c>
    </row>
    <row r="1765" spans="1:6" x14ac:dyDescent="0.3">
      <c r="A1765" s="1">
        <v>43649</v>
      </c>
      <c r="B1765" t="s">
        <v>5754</v>
      </c>
      <c r="C1765" t="s">
        <v>3986</v>
      </c>
      <c r="D1765" t="s">
        <v>3984</v>
      </c>
      <c r="E1765" t="s">
        <v>3970</v>
      </c>
      <c r="F1765" s="2">
        <v>180</v>
      </c>
    </row>
    <row r="1766" spans="1:6" x14ac:dyDescent="0.3">
      <c r="A1766" s="1">
        <v>43649</v>
      </c>
      <c r="B1766" t="s">
        <v>5755</v>
      </c>
      <c r="C1766" t="s">
        <v>4000</v>
      </c>
      <c r="D1766" t="s">
        <v>3973</v>
      </c>
      <c r="E1766" t="s">
        <v>3977</v>
      </c>
      <c r="F1766" s="2">
        <v>100</v>
      </c>
    </row>
    <row r="1767" spans="1:6" x14ac:dyDescent="0.3">
      <c r="A1767" s="1">
        <v>43649</v>
      </c>
      <c r="B1767" t="s">
        <v>5756</v>
      </c>
      <c r="C1767" t="s">
        <v>3981</v>
      </c>
      <c r="D1767" t="s">
        <v>3982</v>
      </c>
      <c r="E1767" t="s">
        <v>3974</v>
      </c>
      <c r="F1767" s="2">
        <v>80</v>
      </c>
    </row>
    <row r="1768" spans="1:6" x14ac:dyDescent="0.3">
      <c r="A1768" s="1">
        <v>43649</v>
      </c>
      <c r="B1768" t="s">
        <v>5757</v>
      </c>
      <c r="C1768" t="s">
        <v>3966</v>
      </c>
      <c r="D1768" t="s">
        <v>4002</v>
      </c>
      <c r="E1768" t="s">
        <v>3974</v>
      </c>
      <c r="F1768" s="2">
        <v>150</v>
      </c>
    </row>
    <row r="1769" spans="1:6" x14ac:dyDescent="0.3">
      <c r="A1769" s="1">
        <v>43649</v>
      </c>
      <c r="B1769" t="s">
        <v>5758</v>
      </c>
      <c r="C1769" t="s">
        <v>4010</v>
      </c>
      <c r="D1769" t="s">
        <v>3963</v>
      </c>
      <c r="E1769" t="s">
        <v>3977</v>
      </c>
      <c r="F1769" s="2">
        <v>90</v>
      </c>
    </row>
    <row r="1770" spans="1:6" x14ac:dyDescent="0.3">
      <c r="A1770" s="1">
        <v>43649</v>
      </c>
      <c r="B1770" t="s">
        <v>5759</v>
      </c>
      <c r="C1770" t="s">
        <v>4000</v>
      </c>
      <c r="D1770" t="s">
        <v>3973</v>
      </c>
      <c r="E1770" t="s">
        <v>3974</v>
      </c>
      <c r="F1770" s="2">
        <v>100</v>
      </c>
    </row>
    <row r="1771" spans="1:6" x14ac:dyDescent="0.3">
      <c r="A1771" s="1">
        <v>43649</v>
      </c>
      <c r="B1771" t="s">
        <v>5760</v>
      </c>
      <c r="C1771" t="s">
        <v>4000</v>
      </c>
      <c r="D1771" t="s">
        <v>3982</v>
      </c>
      <c r="E1771" t="s">
        <v>3974</v>
      </c>
      <c r="F1771" s="2">
        <v>80</v>
      </c>
    </row>
    <row r="1772" spans="1:6" x14ac:dyDescent="0.3">
      <c r="A1772" s="1">
        <v>43649</v>
      </c>
      <c r="B1772" t="s">
        <v>5761</v>
      </c>
      <c r="C1772" t="s">
        <v>4010</v>
      </c>
      <c r="D1772" t="s">
        <v>3973</v>
      </c>
      <c r="E1772" t="s">
        <v>3964</v>
      </c>
      <c r="F1772" s="2">
        <v>100</v>
      </c>
    </row>
    <row r="1773" spans="1:6" x14ac:dyDescent="0.3">
      <c r="A1773" s="1">
        <v>43649</v>
      </c>
      <c r="B1773" t="s">
        <v>5762</v>
      </c>
      <c r="C1773" t="s">
        <v>3981</v>
      </c>
      <c r="D1773" t="s">
        <v>3984</v>
      </c>
      <c r="E1773" t="s">
        <v>3977</v>
      </c>
      <c r="F1773" s="2">
        <v>180</v>
      </c>
    </row>
    <row r="1774" spans="1:6" x14ac:dyDescent="0.3">
      <c r="A1774" s="1">
        <v>43649</v>
      </c>
      <c r="B1774" t="s">
        <v>5763</v>
      </c>
      <c r="C1774" t="s">
        <v>4066</v>
      </c>
      <c r="D1774" t="s">
        <v>4002</v>
      </c>
      <c r="E1774" t="s">
        <v>3970</v>
      </c>
      <c r="F1774" s="2">
        <v>150</v>
      </c>
    </row>
    <row r="1775" spans="1:6" x14ac:dyDescent="0.3">
      <c r="A1775" s="1">
        <v>43650</v>
      </c>
      <c r="B1775" t="s">
        <v>5764</v>
      </c>
      <c r="C1775" t="s">
        <v>3972</v>
      </c>
      <c r="D1775" t="s">
        <v>3982</v>
      </c>
      <c r="E1775" t="s">
        <v>3977</v>
      </c>
      <c r="F1775" s="2">
        <v>80</v>
      </c>
    </row>
    <row r="1776" spans="1:6" x14ac:dyDescent="0.3">
      <c r="A1776" s="1">
        <v>43650</v>
      </c>
      <c r="B1776" t="s">
        <v>5765</v>
      </c>
      <c r="C1776" t="s">
        <v>3988</v>
      </c>
      <c r="D1776" t="s">
        <v>3963</v>
      </c>
      <c r="E1776" t="s">
        <v>3970</v>
      </c>
      <c r="F1776" s="2">
        <v>90</v>
      </c>
    </row>
    <row r="1777" spans="1:6" x14ac:dyDescent="0.3">
      <c r="A1777" s="1">
        <v>43650</v>
      </c>
      <c r="B1777" t="s">
        <v>5766</v>
      </c>
      <c r="C1777" t="s">
        <v>4066</v>
      </c>
      <c r="D1777" t="s">
        <v>3989</v>
      </c>
      <c r="E1777" t="s">
        <v>3977</v>
      </c>
      <c r="F1777" s="2">
        <v>50</v>
      </c>
    </row>
    <row r="1778" spans="1:6" x14ac:dyDescent="0.3">
      <c r="A1778" s="1">
        <v>43650</v>
      </c>
      <c r="B1778" t="s">
        <v>5767</v>
      </c>
      <c r="C1778" t="s">
        <v>3966</v>
      </c>
      <c r="D1778" t="s">
        <v>3973</v>
      </c>
      <c r="E1778" t="s">
        <v>3974</v>
      </c>
      <c r="F1778" s="2">
        <v>100</v>
      </c>
    </row>
    <row r="1779" spans="1:6" x14ac:dyDescent="0.3">
      <c r="A1779" s="1">
        <v>43650</v>
      </c>
      <c r="B1779" t="s">
        <v>5768</v>
      </c>
      <c r="C1779" t="s">
        <v>4000</v>
      </c>
      <c r="D1779" t="s">
        <v>3973</v>
      </c>
      <c r="E1779" t="s">
        <v>3964</v>
      </c>
      <c r="F1779" s="2">
        <v>100</v>
      </c>
    </row>
    <row r="1780" spans="1:6" x14ac:dyDescent="0.3">
      <c r="A1780" s="1">
        <v>43650</v>
      </c>
      <c r="B1780" t="s">
        <v>5769</v>
      </c>
      <c r="C1780" t="s">
        <v>4025</v>
      </c>
      <c r="D1780" t="s">
        <v>4002</v>
      </c>
      <c r="E1780" t="s">
        <v>3970</v>
      </c>
      <c r="F1780" s="2">
        <v>150</v>
      </c>
    </row>
    <row r="1781" spans="1:6" x14ac:dyDescent="0.3">
      <c r="A1781" s="1">
        <v>43650</v>
      </c>
      <c r="B1781" t="s">
        <v>5770</v>
      </c>
      <c r="C1781" t="s">
        <v>3986</v>
      </c>
      <c r="D1781" t="s">
        <v>3969</v>
      </c>
      <c r="E1781" t="s">
        <v>3964</v>
      </c>
      <c r="F1781" s="2">
        <v>160</v>
      </c>
    </row>
    <row r="1782" spans="1:6" x14ac:dyDescent="0.3">
      <c r="A1782" s="1">
        <v>43650</v>
      </c>
      <c r="B1782" t="s">
        <v>5771</v>
      </c>
      <c r="C1782" t="s">
        <v>3995</v>
      </c>
      <c r="D1782" t="s">
        <v>3973</v>
      </c>
      <c r="E1782" t="s">
        <v>3974</v>
      </c>
      <c r="F1782" s="2">
        <v>100</v>
      </c>
    </row>
    <row r="1783" spans="1:6" x14ac:dyDescent="0.3">
      <c r="A1783" s="1">
        <v>43650</v>
      </c>
      <c r="B1783" t="s">
        <v>5772</v>
      </c>
      <c r="C1783" t="s">
        <v>3962</v>
      </c>
      <c r="D1783" t="s">
        <v>3984</v>
      </c>
      <c r="E1783" t="s">
        <v>3996</v>
      </c>
      <c r="F1783" s="2">
        <v>180</v>
      </c>
    </row>
    <row r="1784" spans="1:6" x14ac:dyDescent="0.3">
      <c r="A1784" s="1">
        <v>43651</v>
      </c>
      <c r="B1784" t="s">
        <v>5773</v>
      </c>
      <c r="C1784" t="s">
        <v>3966</v>
      </c>
      <c r="D1784" t="s">
        <v>3982</v>
      </c>
      <c r="E1784" t="s">
        <v>3977</v>
      </c>
      <c r="F1784" s="2">
        <v>80</v>
      </c>
    </row>
    <row r="1785" spans="1:6" x14ac:dyDescent="0.3">
      <c r="A1785" s="1">
        <v>43651</v>
      </c>
      <c r="B1785" t="s">
        <v>5774</v>
      </c>
      <c r="C1785" t="s">
        <v>3988</v>
      </c>
      <c r="D1785" t="s">
        <v>3984</v>
      </c>
      <c r="E1785" t="s">
        <v>3964</v>
      </c>
      <c r="F1785" s="2">
        <v>180</v>
      </c>
    </row>
    <row r="1786" spans="1:6" x14ac:dyDescent="0.3">
      <c r="A1786" s="1">
        <v>43651</v>
      </c>
      <c r="B1786" t="s">
        <v>5775</v>
      </c>
      <c r="C1786" t="s">
        <v>4032</v>
      </c>
      <c r="D1786" t="s">
        <v>3973</v>
      </c>
      <c r="E1786" t="s">
        <v>3964</v>
      </c>
      <c r="F1786" s="2">
        <v>100</v>
      </c>
    </row>
    <row r="1787" spans="1:6" x14ac:dyDescent="0.3">
      <c r="A1787" s="1">
        <v>43651</v>
      </c>
      <c r="B1787" t="s">
        <v>5776</v>
      </c>
      <c r="C1787" t="s">
        <v>3981</v>
      </c>
      <c r="D1787" t="s">
        <v>3969</v>
      </c>
      <c r="E1787" t="s">
        <v>3996</v>
      </c>
      <c r="F1787" s="2">
        <v>160</v>
      </c>
    </row>
    <row r="1788" spans="1:6" x14ac:dyDescent="0.3">
      <c r="A1788" s="1">
        <v>43651</v>
      </c>
      <c r="B1788" t="s">
        <v>5777</v>
      </c>
      <c r="C1788" t="s">
        <v>3972</v>
      </c>
      <c r="D1788" t="s">
        <v>3963</v>
      </c>
      <c r="E1788" t="s">
        <v>3996</v>
      </c>
      <c r="F1788" s="2">
        <v>90</v>
      </c>
    </row>
    <row r="1789" spans="1:6" x14ac:dyDescent="0.3">
      <c r="A1789" s="1">
        <v>43651</v>
      </c>
      <c r="B1789" t="s">
        <v>5778</v>
      </c>
      <c r="C1789" t="s">
        <v>3972</v>
      </c>
      <c r="D1789" t="s">
        <v>3963</v>
      </c>
      <c r="E1789" t="s">
        <v>3996</v>
      </c>
      <c r="F1789" s="2">
        <v>90</v>
      </c>
    </row>
    <row r="1790" spans="1:6" x14ac:dyDescent="0.3">
      <c r="A1790" s="1">
        <v>43651</v>
      </c>
      <c r="B1790" t="s">
        <v>5779</v>
      </c>
      <c r="C1790" t="s">
        <v>3986</v>
      </c>
      <c r="D1790" t="s">
        <v>3963</v>
      </c>
      <c r="E1790" t="s">
        <v>3974</v>
      </c>
      <c r="F1790" s="2">
        <v>90</v>
      </c>
    </row>
    <row r="1791" spans="1:6" x14ac:dyDescent="0.3">
      <c r="A1791" s="1">
        <v>43651</v>
      </c>
      <c r="B1791" t="s">
        <v>5780</v>
      </c>
      <c r="C1791" t="s">
        <v>3966</v>
      </c>
      <c r="D1791" t="s">
        <v>3976</v>
      </c>
      <c r="E1791" t="s">
        <v>3977</v>
      </c>
      <c r="F1791" s="2">
        <v>30</v>
      </c>
    </row>
    <row r="1792" spans="1:6" x14ac:dyDescent="0.3">
      <c r="A1792" s="1">
        <v>43651</v>
      </c>
      <c r="B1792" t="s">
        <v>5781</v>
      </c>
      <c r="C1792" t="s">
        <v>4000</v>
      </c>
      <c r="D1792" t="s">
        <v>3989</v>
      </c>
      <c r="E1792" t="s">
        <v>3996</v>
      </c>
      <c r="F1792" s="2">
        <v>50</v>
      </c>
    </row>
    <row r="1793" spans="1:6" x14ac:dyDescent="0.3">
      <c r="A1793" s="1">
        <v>43651</v>
      </c>
      <c r="B1793" t="s">
        <v>5782</v>
      </c>
      <c r="C1793" t="s">
        <v>4000</v>
      </c>
      <c r="D1793" t="s">
        <v>4002</v>
      </c>
      <c r="E1793" t="s">
        <v>3977</v>
      </c>
      <c r="F1793" s="2">
        <v>150</v>
      </c>
    </row>
    <row r="1794" spans="1:6" x14ac:dyDescent="0.3">
      <c r="A1794" s="1">
        <v>43652</v>
      </c>
      <c r="B1794" t="s">
        <v>5783</v>
      </c>
      <c r="C1794" t="s">
        <v>4000</v>
      </c>
      <c r="D1794" t="s">
        <v>3989</v>
      </c>
      <c r="E1794" t="s">
        <v>3970</v>
      </c>
      <c r="F1794" s="2">
        <v>50</v>
      </c>
    </row>
    <row r="1795" spans="1:6" x14ac:dyDescent="0.3">
      <c r="A1795" s="1">
        <v>43652</v>
      </c>
      <c r="B1795" t="s">
        <v>5784</v>
      </c>
      <c r="C1795" t="s">
        <v>3986</v>
      </c>
      <c r="D1795" t="s">
        <v>3976</v>
      </c>
      <c r="E1795" t="s">
        <v>3974</v>
      </c>
      <c r="F1795" s="2">
        <v>30</v>
      </c>
    </row>
    <row r="1796" spans="1:6" x14ac:dyDescent="0.3">
      <c r="A1796" s="1">
        <v>43652</v>
      </c>
      <c r="B1796" t="s">
        <v>5785</v>
      </c>
      <c r="C1796" t="s">
        <v>4066</v>
      </c>
      <c r="D1796" t="s">
        <v>4002</v>
      </c>
      <c r="E1796" t="s">
        <v>3964</v>
      </c>
      <c r="F1796" s="2">
        <v>150</v>
      </c>
    </row>
    <row r="1797" spans="1:6" x14ac:dyDescent="0.3">
      <c r="A1797" s="1">
        <v>43652</v>
      </c>
      <c r="B1797" t="s">
        <v>5786</v>
      </c>
      <c r="C1797" t="s">
        <v>4025</v>
      </c>
      <c r="D1797" t="s">
        <v>3973</v>
      </c>
      <c r="E1797" t="s">
        <v>3970</v>
      </c>
      <c r="F1797" s="2">
        <v>100</v>
      </c>
    </row>
    <row r="1798" spans="1:6" x14ac:dyDescent="0.3">
      <c r="A1798" s="1">
        <v>43652</v>
      </c>
      <c r="B1798" t="s">
        <v>5787</v>
      </c>
      <c r="C1798" t="s">
        <v>3981</v>
      </c>
      <c r="D1798" t="s">
        <v>3976</v>
      </c>
      <c r="E1798" t="s">
        <v>3964</v>
      </c>
      <c r="F1798" s="2">
        <v>30</v>
      </c>
    </row>
    <row r="1799" spans="1:6" x14ac:dyDescent="0.3">
      <c r="A1799" s="1">
        <v>43652</v>
      </c>
      <c r="B1799" t="s">
        <v>5788</v>
      </c>
      <c r="C1799" t="s">
        <v>3966</v>
      </c>
      <c r="D1799" t="s">
        <v>3963</v>
      </c>
      <c r="E1799" t="s">
        <v>3964</v>
      </c>
      <c r="F1799" s="2">
        <v>90</v>
      </c>
    </row>
    <row r="1800" spans="1:6" x14ac:dyDescent="0.3">
      <c r="A1800" s="1">
        <v>43652</v>
      </c>
      <c r="B1800" t="s">
        <v>5789</v>
      </c>
      <c r="C1800" t="s">
        <v>4030</v>
      </c>
      <c r="D1800" t="s">
        <v>3976</v>
      </c>
      <c r="E1800" t="s">
        <v>3977</v>
      </c>
      <c r="F1800" s="2">
        <v>30</v>
      </c>
    </row>
    <row r="1801" spans="1:6" x14ac:dyDescent="0.3">
      <c r="A1801" s="1">
        <v>43652</v>
      </c>
      <c r="B1801" t="s">
        <v>5790</v>
      </c>
      <c r="C1801" t="s">
        <v>4007</v>
      </c>
      <c r="D1801" t="s">
        <v>3973</v>
      </c>
      <c r="E1801" t="s">
        <v>3964</v>
      </c>
      <c r="F1801" s="2">
        <v>100</v>
      </c>
    </row>
    <row r="1802" spans="1:6" x14ac:dyDescent="0.3">
      <c r="A1802" s="1">
        <v>43652</v>
      </c>
      <c r="B1802" t="s">
        <v>5791</v>
      </c>
      <c r="C1802" t="s">
        <v>4030</v>
      </c>
      <c r="D1802" t="s">
        <v>3969</v>
      </c>
      <c r="E1802" t="s">
        <v>3970</v>
      </c>
      <c r="F1802" s="2">
        <v>160</v>
      </c>
    </row>
    <row r="1803" spans="1:6" x14ac:dyDescent="0.3">
      <c r="A1803" s="1">
        <v>43653</v>
      </c>
      <c r="B1803" t="s">
        <v>5792</v>
      </c>
      <c r="C1803" t="s">
        <v>4066</v>
      </c>
      <c r="D1803" t="s">
        <v>3989</v>
      </c>
      <c r="E1803" t="s">
        <v>3974</v>
      </c>
      <c r="F1803" s="2">
        <v>50</v>
      </c>
    </row>
    <row r="1804" spans="1:6" x14ac:dyDescent="0.3">
      <c r="A1804" s="1">
        <v>43653</v>
      </c>
      <c r="B1804" t="s">
        <v>5793</v>
      </c>
      <c r="C1804" t="s">
        <v>4066</v>
      </c>
      <c r="D1804" t="s">
        <v>3973</v>
      </c>
      <c r="E1804" t="s">
        <v>3977</v>
      </c>
      <c r="F1804" s="2">
        <v>100</v>
      </c>
    </row>
    <row r="1805" spans="1:6" x14ac:dyDescent="0.3">
      <c r="A1805" s="1">
        <v>43653</v>
      </c>
      <c r="B1805" t="s">
        <v>5794</v>
      </c>
      <c r="C1805" t="s">
        <v>4007</v>
      </c>
      <c r="D1805" t="s">
        <v>3963</v>
      </c>
      <c r="E1805" t="s">
        <v>3977</v>
      </c>
      <c r="F1805" s="2">
        <v>90</v>
      </c>
    </row>
    <row r="1806" spans="1:6" x14ac:dyDescent="0.3">
      <c r="A1806" s="1">
        <v>43653</v>
      </c>
      <c r="B1806" t="s">
        <v>5795</v>
      </c>
      <c r="C1806" t="s">
        <v>3986</v>
      </c>
      <c r="D1806" t="s">
        <v>3969</v>
      </c>
      <c r="E1806" t="s">
        <v>3974</v>
      </c>
      <c r="F1806" s="2">
        <v>160</v>
      </c>
    </row>
    <row r="1807" spans="1:6" x14ac:dyDescent="0.3">
      <c r="A1807" s="1">
        <v>43653</v>
      </c>
      <c r="B1807" t="s">
        <v>5796</v>
      </c>
      <c r="C1807" t="s">
        <v>3981</v>
      </c>
      <c r="D1807" t="s">
        <v>3973</v>
      </c>
      <c r="E1807" t="s">
        <v>3970</v>
      </c>
      <c r="F1807" s="2">
        <v>100</v>
      </c>
    </row>
    <row r="1808" spans="1:6" x14ac:dyDescent="0.3">
      <c r="A1808" s="1">
        <v>43653</v>
      </c>
      <c r="B1808" t="s">
        <v>5797</v>
      </c>
      <c r="C1808" t="s">
        <v>3966</v>
      </c>
      <c r="D1808" t="s">
        <v>3982</v>
      </c>
      <c r="E1808" t="s">
        <v>3970</v>
      </c>
      <c r="F1808" s="2">
        <v>80</v>
      </c>
    </row>
    <row r="1809" spans="1:6" x14ac:dyDescent="0.3">
      <c r="A1809" s="1">
        <v>43653</v>
      </c>
      <c r="B1809" t="s">
        <v>5798</v>
      </c>
      <c r="C1809" t="s">
        <v>4000</v>
      </c>
      <c r="D1809" t="s">
        <v>3973</v>
      </c>
      <c r="E1809" t="s">
        <v>3996</v>
      </c>
      <c r="F1809" s="2">
        <v>100</v>
      </c>
    </row>
    <row r="1810" spans="1:6" x14ac:dyDescent="0.3">
      <c r="A1810" s="1">
        <v>43653</v>
      </c>
      <c r="B1810" t="s">
        <v>5799</v>
      </c>
      <c r="C1810" t="s">
        <v>3979</v>
      </c>
      <c r="D1810" t="s">
        <v>3973</v>
      </c>
      <c r="E1810" t="s">
        <v>3970</v>
      </c>
      <c r="F1810" s="2">
        <v>100</v>
      </c>
    </row>
    <row r="1811" spans="1:6" x14ac:dyDescent="0.3">
      <c r="A1811" s="1">
        <v>43653</v>
      </c>
      <c r="B1811" t="s">
        <v>5800</v>
      </c>
      <c r="C1811" t="s">
        <v>4025</v>
      </c>
      <c r="D1811" t="s">
        <v>3976</v>
      </c>
      <c r="E1811" t="s">
        <v>3996</v>
      </c>
      <c r="F1811" s="2">
        <v>30</v>
      </c>
    </row>
    <row r="1812" spans="1:6" x14ac:dyDescent="0.3">
      <c r="A1812" s="1">
        <v>43653</v>
      </c>
      <c r="B1812" t="s">
        <v>5801</v>
      </c>
      <c r="C1812" t="s">
        <v>3991</v>
      </c>
      <c r="D1812" t="s">
        <v>3973</v>
      </c>
      <c r="E1812" t="s">
        <v>3974</v>
      </c>
      <c r="F1812" s="2">
        <v>100</v>
      </c>
    </row>
    <row r="1813" spans="1:6" x14ac:dyDescent="0.3">
      <c r="A1813" s="1">
        <v>43653</v>
      </c>
      <c r="B1813" t="s">
        <v>5802</v>
      </c>
      <c r="C1813" t="s">
        <v>3981</v>
      </c>
      <c r="D1813" t="s">
        <v>3973</v>
      </c>
      <c r="E1813" t="s">
        <v>3964</v>
      </c>
      <c r="F1813" s="2">
        <v>100</v>
      </c>
    </row>
    <row r="1814" spans="1:6" x14ac:dyDescent="0.3">
      <c r="A1814" s="1">
        <v>43653</v>
      </c>
      <c r="B1814" t="s">
        <v>5803</v>
      </c>
      <c r="C1814" t="s">
        <v>4032</v>
      </c>
      <c r="D1814" t="s">
        <v>3969</v>
      </c>
      <c r="E1814" t="s">
        <v>3996</v>
      </c>
      <c r="F1814" s="2">
        <v>160</v>
      </c>
    </row>
    <row r="1815" spans="1:6" x14ac:dyDescent="0.3">
      <c r="A1815" s="1">
        <v>43653</v>
      </c>
      <c r="B1815" t="s">
        <v>5804</v>
      </c>
      <c r="C1815" t="s">
        <v>3968</v>
      </c>
      <c r="D1815" t="s">
        <v>4002</v>
      </c>
      <c r="E1815" t="s">
        <v>3974</v>
      </c>
      <c r="F1815" s="2">
        <v>150</v>
      </c>
    </row>
    <row r="1816" spans="1:6" x14ac:dyDescent="0.3">
      <c r="A1816" s="1">
        <v>43653</v>
      </c>
      <c r="B1816" t="s">
        <v>5805</v>
      </c>
      <c r="C1816" t="s">
        <v>3991</v>
      </c>
      <c r="D1816" t="s">
        <v>3982</v>
      </c>
      <c r="E1816" t="s">
        <v>3974</v>
      </c>
      <c r="F1816" s="2">
        <v>80</v>
      </c>
    </row>
    <row r="1817" spans="1:6" x14ac:dyDescent="0.3">
      <c r="A1817" s="1">
        <v>43654</v>
      </c>
      <c r="B1817" t="s">
        <v>5806</v>
      </c>
      <c r="C1817" t="s">
        <v>4030</v>
      </c>
      <c r="D1817" t="s">
        <v>4002</v>
      </c>
      <c r="E1817" t="s">
        <v>3964</v>
      </c>
      <c r="F1817" s="2">
        <v>150</v>
      </c>
    </row>
    <row r="1818" spans="1:6" x14ac:dyDescent="0.3">
      <c r="A1818" s="1">
        <v>43654</v>
      </c>
      <c r="B1818" t="s">
        <v>5807</v>
      </c>
      <c r="C1818" t="s">
        <v>3981</v>
      </c>
      <c r="D1818" t="s">
        <v>4002</v>
      </c>
      <c r="E1818" t="s">
        <v>3970</v>
      </c>
      <c r="F1818" s="2">
        <v>150</v>
      </c>
    </row>
    <row r="1819" spans="1:6" x14ac:dyDescent="0.3">
      <c r="A1819" s="1">
        <v>43654</v>
      </c>
      <c r="B1819" t="s">
        <v>5808</v>
      </c>
      <c r="C1819" t="s">
        <v>3988</v>
      </c>
      <c r="D1819" t="s">
        <v>4002</v>
      </c>
      <c r="E1819" t="s">
        <v>3996</v>
      </c>
      <c r="F1819" s="2">
        <v>150</v>
      </c>
    </row>
    <row r="1820" spans="1:6" x14ac:dyDescent="0.3">
      <c r="A1820" s="1">
        <v>43654</v>
      </c>
      <c r="B1820" t="s">
        <v>5809</v>
      </c>
      <c r="C1820" t="s">
        <v>4010</v>
      </c>
      <c r="D1820" t="s">
        <v>3973</v>
      </c>
      <c r="E1820" t="s">
        <v>3996</v>
      </c>
      <c r="F1820" s="2">
        <v>100</v>
      </c>
    </row>
    <row r="1821" spans="1:6" x14ac:dyDescent="0.3">
      <c r="A1821" s="1">
        <v>43655</v>
      </c>
      <c r="B1821" t="s">
        <v>5810</v>
      </c>
      <c r="C1821" t="s">
        <v>4010</v>
      </c>
      <c r="D1821" t="s">
        <v>3976</v>
      </c>
      <c r="E1821" t="s">
        <v>3964</v>
      </c>
      <c r="F1821" s="2">
        <v>30</v>
      </c>
    </row>
    <row r="1822" spans="1:6" x14ac:dyDescent="0.3">
      <c r="A1822" s="1">
        <v>43655</v>
      </c>
      <c r="B1822" t="s">
        <v>5811</v>
      </c>
      <c r="C1822" t="s">
        <v>4010</v>
      </c>
      <c r="D1822" t="s">
        <v>3973</v>
      </c>
      <c r="E1822" t="s">
        <v>3977</v>
      </c>
      <c r="F1822" s="2">
        <v>100</v>
      </c>
    </row>
    <row r="1823" spans="1:6" x14ac:dyDescent="0.3">
      <c r="A1823" s="1">
        <v>43655</v>
      </c>
      <c r="B1823" t="s">
        <v>5812</v>
      </c>
      <c r="C1823" t="s">
        <v>3986</v>
      </c>
      <c r="D1823" t="s">
        <v>3989</v>
      </c>
      <c r="E1823" t="s">
        <v>3974</v>
      </c>
      <c r="F1823" s="2">
        <v>50</v>
      </c>
    </row>
    <row r="1824" spans="1:6" x14ac:dyDescent="0.3">
      <c r="A1824" s="1">
        <v>43656</v>
      </c>
      <c r="B1824" t="s">
        <v>5813</v>
      </c>
      <c r="C1824" t="s">
        <v>3995</v>
      </c>
      <c r="D1824" t="s">
        <v>3963</v>
      </c>
      <c r="E1824" t="s">
        <v>3977</v>
      </c>
      <c r="F1824" s="2">
        <v>90</v>
      </c>
    </row>
    <row r="1825" spans="1:6" x14ac:dyDescent="0.3">
      <c r="A1825" s="1">
        <v>43656</v>
      </c>
      <c r="B1825" t="s">
        <v>5814</v>
      </c>
      <c r="C1825" t="s">
        <v>3968</v>
      </c>
      <c r="D1825" t="s">
        <v>3989</v>
      </c>
      <c r="E1825" t="s">
        <v>3996</v>
      </c>
      <c r="F1825" s="2">
        <v>50</v>
      </c>
    </row>
    <row r="1826" spans="1:6" x14ac:dyDescent="0.3">
      <c r="A1826" s="1">
        <v>43656</v>
      </c>
      <c r="B1826" t="s">
        <v>5815</v>
      </c>
      <c r="C1826" t="s">
        <v>3979</v>
      </c>
      <c r="D1826" t="s">
        <v>3984</v>
      </c>
      <c r="E1826" t="s">
        <v>3996</v>
      </c>
      <c r="F1826" s="2">
        <v>180</v>
      </c>
    </row>
    <row r="1827" spans="1:6" x14ac:dyDescent="0.3">
      <c r="A1827" s="1">
        <v>43656</v>
      </c>
      <c r="B1827" t="s">
        <v>5816</v>
      </c>
      <c r="C1827" t="s">
        <v>4032</v>
      </c>
      <c r="D1827" t="s">
        <v>3976</v>
      </c>
      <c r="E1827" t="s">
        <v>3964</v>
      </c>
      <c r="F1827" s="2">
        <v>30</v>
      </c>
    </row>
    <row r="1828" spans="1:6" x14ac:dyDescent="0.3">
      <c r="A1828" s="1">
        <v>43656</v>
      </c>
      <c r="B1828" t="s">
        <v>5817</v>
      </c>
      <c r="C1828" t="s">
        <v>4025</v>
      </c>
      <c r="D1828" t="s">
        <v>3963</v>
      </c>
      <c r="E1828" t="s">
        <v>3996</v>
      </c>
      <c r="F1828" s="2">
        <v>90</v>
      </c>
    </row>
    <row r="1829" spans="1:6" x14ac:dyDescent="0.3">
      <c r="A1829" s="1">
        <v>43656</v>
      </c>
      <c r="B1829" t="s">
        <v>5818</v>
      </c>
      <c r="C1829" t="s">
        <v>4066</v>
      </c>
      <c r="D1829" t="s">
        <v>4002</v>
      </c>
      <c r="E1829" t="s">
        <v>3996</v>
      </c>
      <c r="F1829" s="2">
        <v>150</v>
      </c>
    </row>
    <row r="1830" spans="1:6" x14ac:dyDescent="0.3">
      <c r="A1830" s="1">
        <v>43656</v>
      </c>
      <c r="B1830" t="s">
        <v>5819</v>
      </c>
      <c r="C1830" t="s">
        <v>4010</v>
      </c>
      <c r="D1830" t="s">
        <v>3984</v>
      </c>
      <c r="E1830" t="s">
        <v>3970</v>
      </c>
      <c r="F1830" s="2">
        <v>180</v>
      </c>
    </row>
    <row r="1831" spans="1:6" x14ac:dyDescent="0.3">
      <c r="A1831" s="1">
        <v>43656</v>
      </c>
      <c r="B1831" t="s">
        <v>5820</v>
      </c>
      <c r="C1831" t="s">
        <v>4025</v>
      </c>
      <c r="D1831" t="s">
        <v>3982</v>
      </c>
      <c r="E1831" t="s">
        <v>3974</v>
      </c>
      <c r="F1831" s="2">
        <v>80</v>
      </c>
    </row>
    <row r="1832" spans="1:6" x14ac:dyDescent="0.3">
      <c r="A1832" s="1">
        <v>43656</v>
      </c>
      <c r="B1832" t="s">
        <v>5821</v>
      </c>
      <c r="C1832" t="s">
        <v>4032</v>
      </c>
      <c r="D1832" t="s">
        <v>3969</v>
      </c>
      <c r="E1832" t="s">
        <v>3964</v>
      </c>
      <c r="F1832" s="2">
        <v>160</v>
      </c>
    </row>
    <row r="1833" spans="1:6" x14ac:dyDescent="0.3">
      <c r="A1833" s="1">
        <v>43656</v>
      </c>
      <c r="B1833" t="s">
        <v>5822</v>
      </c>
      <c r="C1833" t="s">
        <v>4007</v>
      </c>
      <c r="D1833" t="s">
        <v>3989</v>
      </c>
      <c r="E1833" t="s">
        <v>3974</v>
      </c>
      <c r="F1833" s="2">
        <v>50</v>
      </c>
    </row>
    <row r="1834" spans="1:6" x14ac:dyDescent="0.3">
      <c r="A1834" s="1">
        <v>43657</v>
      </c>
      <c r="B1834" t="s">
        <v>5823</v>
      </c>
      <c r="C1834" t="s">
        <v>3966</v>
      </c>
      <c r="D1834" t="s">
        <v>4002</v>
      </c>
      <c r="E1834" t="s">
        <v>3977</v>
      </c>
      <c r="F1834" s="2">
        <v>150</v>
      </c>
    </row>
    <row r="1835" spans="1:6" x14ac:dyDescent="0.3">
      <c r="A1835" s="1">
        <v>43657</v>
      </c>
      <c r="B1835" t="s">
        <v>5824</v>
      </c>
      <c r="C1835" t="s">
        <v>3988</v>
      </c>
      <c r="D1835" t="s">
        <v>3963</v>
      </c>
      <c r="E1835" t="s">
        <v>3974</v>
      </c>
      <c r="F1835" s="2">
        <v>90</v>
      </c>
    </row>
    <row r="1836" spans="1:6" x14ac:dyDescent="0.3">
      <c r="A1836" s="1">
        <v>43657</v>
      </c>
      <c r="B1836" t="s">
        <v>5825</v>
      </c>
      <c r="C1836" t="s">
        <v>4025</v>
      </c>
      <c r="D1836" t="s">
        <v>3973</v>
      </c>
      <c r="E1836" t="s">
        <v>3977</v>
      </c>
      <c r="F1836" s="2">
        <v>100</v>
      </c>
    </row>
    <row r="1837" spans="1:6" x14ac:dyDescent="0.3">
      <c r="A1837" s="1">
        <v>43657</v>
      </c>
      <c r="B1837" t="s">
        <v>5826</v>
      </c>
      <c r="C1837" t="s">
        <v>3979</v>
      </c>
      <c r="D1837" t="s">
        <v>4002</v>
      </c>
      <c r="E1837" t="s">
        <v>3970</v>
      </c>
      <c r="F1837" s="2">
        <v>150</v>
      </c>
    </row>
    <row r="1838" spans="1:6" x14ac:dyDescent="0.3">
      <c r="A1838" s="1">
        <v>43657</v>
      </c>
      <c r="B1838" t="s">
        <v>5827</v>
      </c>
      <c r="C1838" t="s">
        <v>4030</v>
      </c>
      <c r="D1838" t="s">
        <v>3984</v>
      </c>
      <c r="E1838" t="s">
        <v>3977</v>
      </c>
      <c r="F1838" s="2">
        <v>180</v>
      </c>
    </row>
    <row r="1839" spans="1:6" x14ac:dyDescent="0.3">
      <c r="A1839" s="1">
        <v>43657</v>
      </c>
      <c r="B1839" t="s">
        <v>5828</v>
      </c>
      <c r="C1839" t="s">
        <v>3986</v>
      </c>
      <c r="D1839" t="s">
        <v>3963</v>
      </c>
      <c r="E1839" t="s">
        <v>3970</v>
      </c>
      <c r="F1839" s="2">
        <v>90</v>
      </c>
    </row>
    <row r="1840" spans="1:6" x14ac:dyDescent="0.3">
      <c r="A1840" s="1">
        <v>43657</v>
      </c>
      <c r="B1840" t="s">
        <v>5829</v>
      </c>
      <c r="C1840" t="s">
        <v>4007</v>
      </c>
      <c r="D1840" t="s">
        <v>3969</v>
      </c>
      <c r="E1840" t="s">
        <v>3996</v>
      </c>
      <c r="F1840" s="2">
        <v>160</v>
      </c>
    </row>
    <row r="1841" spans="1:6" x14ac:dyDescent="0.3">
      <c r="A1841" s="1">
        <v>43657</v>
      </c>
      <c r="B1841" t="s">
        <v>5830</v>
      </c>
      <c r="C1841" t="s">
        <v>3988</v>
      </c>
      <c r="D1841" t="s">
        <v>4002</v>
      </c>
      <c r="E1841" t="s">
        <v>3964</v>
      </c>
      <c r="F1841" s="2">
        <v>150</v>
      </c>
    </row>
    <row r="1842" spans="1:6" x14ac:dyDescent="0.3">
      <c r="A1842" s="1">
        <v>43657</v>
      </c>
      <c r="B1842" t="s">
        <v>5831</v>
      </c>
      <c r="C1842" t="s">
        <v>3972</v>
      </c>
      <c r="D1842" t="s">
        <v>3989</v>
      </c>
      <c r="E1842" t="s">
        <v>3974</v>
      </c>
      <c r="F1842" s="2">
        <v>50</v>
      </c>
    </row>
    <row r="1843" spans="1:6" x14ac:dyDescent="0.3">
      <c r="A1843" s="1">
        <v>43657</v>
      </c>
      <c r="B1843" t="s">
        <v>5832</v>
      </c>
      <c r="C1843" t="s">
        <v>4000</v>
      </c>
      <c r="D1843" t="s">
        <v>3963</v>
      </c>
      <c r="E1843" t="s">
        <v>3996</v>
      </c>
      <c r="F1843" s="2">
        <v>90</v>
      </c>
    </row>
    <row r="1844" spans="1:6" x14ac:dyDescent="0.3">
      <c r="A1844" s="1">
        <v>43658</v>
      </c>
      <c r="B1844" t="s">
        <v>5833</v>
      </c>
      <c r="C1844" t="s">
        <v>3972</v>
      </c>
      <c r="D1844" t="s">
        <v>3984</v>
      </c>
      <c r="E1844" t="s">
        <v>3977</v>
      </c>
      <c r="F1844" s="2">
        <v>180</v>
      </c>
    </row>
    <row r="1845" spans="1:6" x14ac:dyDescent="0.3">
      <c r="A1845" s="1">
        <v>43658</v>
      </c>
      <c r="B1845" t="s">
        <v>5834</v>
      </c>
      <c r="C1845" t="s">
        <v>4066</v>
      </c>
      <c r="D1845" t="s">
        <v>3963</v>
      </c>
      <c r="E1845" t="s">
        <v>3977</v>
      </c>
      <c r="F1845" s="2">
        <v>90</v>
      </c>
    </row>
    <row r="1846" spans="1:6" x14ac:dyDescent="0.3">
      <c r="A1846" s="1">
        <v>43658</v>
      </c>
      <c r="B1846" t="s">
        <v>5835</v>
      </c>
      <c r="C1846" t="s">
        <v>4007</v>
      </c>
      <c r="D1846" t="s">
        <v>3973</v>
      </c>
      <c r="E1846" t="s">
        <v>3977</v>
      </c>
      <c r="F1846" s="2">
        <v>100</v>
      </c>
    </row>
    <row r="1847" spans="1:6" x14ac:dyDescent="0.3">
      <c r="A1847" s="1">
        <v>43658</v>
      </c>
      <c r="B1847" t="s">
        <v>5836</v>
      </c>
      <c r="C1847" t="s">
        <v>3981</v>
      </c>
      <c r="D1847" t="s">
        <v>4002</v>
      </c>
      <c r="E1847" t="s">
        <v>3964</v>
      </c>
      <c r="F1847" s="2">
        <v>150</v>
      </c>
    </row>
    <row r="1848" spans="1:6" x14ac:dyDescent="0.3">
      <c r="A1848" s="1">
        <v>43658</v>
      </c>
      <c r="B1848" t="s">
        <v>5837</v>
      </c>
      <c r="C1848" t="s">
        <v>3995</v>
      </c>
      <c r="D1848" t="s">
        <v>3976</v>
      </c>
      <c r="E1848" t="s">
        <v>3974</v>
      </c>
      <c r="F1848" s="2">
        <v>30</v>
      </c>
    </row>
    <row r="1849" spans="1:6" x14ac:dyDescent="0.3">
      <c r="A1849" s="1">
        <v>43658</v>
      </c>
      <c r="B1849" t="s">
        <v>5838</v>
      </c>
      <c r="C1849" t="s">
        <v>3968</v>
      </c>
      <c r="D1849" t="s">
        <v>4002</v>
      </c>
      <c r="E1849" t="s">
        <v>3977</v>
      </c>
      <c r="F1849" s="2">
        <v>150</v>
      </c>
    </row>
    <row r="1850" spans="1:6" x14ac:dyDescent="0.3">
      <c r="A1850" s="1">
        <v>43658</v>
      </c>
      <c r="B1850" t="s">
        <v>5839</v>
      </c>
      <c r="C1850" t="s">
        <v>3981</v>
      </c>
      <c r="D1850" t="s">
        <v>3973</v>
      </c>
      <c r="E1850" t="s">
        <v>3996</v>
      </c>
      <c r="F1850" s="2">
        <v>100</v>
      </c>
    </row>
    <row r="1851" spans="1:6" x14ac:dyDescent="0.3">
      <c r="A1851" s="1">
        <v>43658</v>
      </c>
      <c r="B1851" t="s">
        <v>5840</v>
      </c>
      <c r="C1851" t="s">
        <v>3981</v>
      </c>
      <c r="D1851" t="s">
        <v>3984</v>
      </c>
      <c r="E1851" t="s">
        <v>3964</v>
      </c>
      <c r="F1851" s="2">
        <v>180</v>
      </c>
    </row>
    <row r="1852" spans="1:6" x14ac:dyDescent="0.3">
      <c r="A1852" s="1">
        <v>43659</v>
      </c>
      <c r="B1852" t="s">
        <v>5841</v>
      </c>
      <c r="C1852" t="s">
        <v>4030</v>
      </c>
      <c r="D1852" t="s">
        <v>4002</v>
      </c>
      <c r="E1852" t="s">
        <v>3974</v>
      </c>
      <c r="F1852" s="2">
        <v>150</v>
      </c>
    </row>
    <row r="1853" spans="1:6" x14ac:dyDescent="0.3">
      <c r="A1853" s="1">
        <v>43659</v>
      </c>
      <c r="B1853" t="s">
        <v>5842</v>
      </c>
      <c r="C1853" t="s">
        <v>4010</v>
      </c>
      <c r="D1853" t="s">
        <v>4002</v>
      </c>
      <c r="E1853" t="s">
        <v>3964</v>
      </c>
      <c r="F1853" s="2">
        <v>150</v>
      </c>
    </row>
    <row r="1854" spans="1:6" x14ac:dyDescent="0.3">
      <c r="A1854" s="1">
        <v>43659</v>
      </c>
      <c r="B1854" t="s">
        <v>5843</v>
      </c>
      <c r="C1854" t="s">
        <v>3991</v>
      </c>
      <c r="D1854" t="s">
        <v>3963</v>
      </c>
      <c r="E1854" t="s">
        <v>3996</v>
      </c>
      <c r="F1854" s="2">
        <v>90</v>
      </c>
    </row>
    <row r="1855" spans="1:6" x14ac:dyDescent="0.3">
      <c r="A1855" s="1">
        <v>43659</v>
      </c>
      <c r="B1855" t="s">
        <v>5844</v>
      </c>
      <c r="C1855" t="s">
        <v>4000</v>
      </c>
      <c r="D1855" t="s">
        <v>3989</v>
      </c>
      <c r="E1855" t="s">
        <v>3977</v>
      </c>
      <c r="F1855" s="2">
        <v>50</v>
      </c>
    </row>
    <row r="1856" spans="1:6" x14ac:dyDescent="0.3">
      <c r="A1856" s="1">
        <v>43659</v>
      </c>
      <c r="B1856" t="s">
        <v>5845</v>
      </c>
      <c r="C1856" t="s">
        <v>4007</v>
      </c>
      <c r="D1856" t="s">
        <v>3984</v>
      </c>
      <c r="E1856" t="s">
        <v>3964</v>
      </c>
      <c r="F1856" s="2">
        <v>180</v>
      </c>
    </row>
    <row r="1857" spans="1:6" x14ac:dyDescent="0.3">
      <c r="A1857" s="1">
        <v>43659</v>
      </c>
      <c r="B1857" t="s">
        <v>5846</v>
      </c>
      <c r="C1857" t="s">
        <v>4066</v>
      </c>
      <c r="D1857" t="s">
        <v>3969</v>
      </c>
      <c r="E1857" t="s">
        <v>3996</v>
      </c>
      <c r="F1857" s="2">
        <v>160</v>
      </c>
    </row>
    <row r="1858" spans="1:6" x14ac:dyDescent="0.3">
      <c r="A1858" s="1">
        <v>43659</v>
      </c>
      <c r="B1858" t="s">
        <v>5847</v>
      </c>
      <c r="C1858" t="s">
        <v>4010</v>
      </c>
      <c r="D1858" t="s">
        <v>3963</v>
      </c>
      <c r="E1858" t="s">
        <v>3970</v>
      </c>
      <c r="F1858" s="2">
        <v>90</v>
      </c>
    </row>
    <row r="1859" spans="1:6" x14ac:dyDescent="0.3">
      <c r="A1859" s="1">
        <v>43659</v>
      </c>
      <c r="B1859" t="s">
        <v>5848</v>
      </c>
      <c r="C1859" t="s">
        <v>4032</v>
      </c>
      <c r="D1859" t="s">
        <v>3984</v>
      </c>
      <c r="E1859" t="s">
        <v>3977</v>
      </c>
      <c r="F1859" s="2">
        <v>180</v>
      </c>
    </row>
    <row r="1860" spans="1:6" x14ac:dyDescent="0.3">
      <c r="A1860" s="1">
        <v>43659</v>
      </c>
      <c r="B1860" t="s">
        <v>5849</v>
      </c>
      <c r="C1860" t="s">
        <v>4007</v>
      </c>
      <c r="D1860" t="s">
        <v>3969</v>
      </c>
      <c r="E1860" t="s">
        <v>3970</v>
      </c>
      <c r="F1860" s="2">
        <v>160</v>
      </c>
    </row>
    <row r="1861" spans="1:6" x14ac:dyDescent="0.3">
      <c r="A1861" s="1">
        <v>43659</v>
      </c>
      <c r="B1861" t="s">
        <v>5850</v>
      </c>
      <c r="C1861" t="s">
        <v>4010</v>
      </c>
      <c r="D1861" t="s">
        <v>3982</v>
      </c>
      <c r="E1861" t="s">
        <v>3977</v>
      </c>
      <c r="F1861" s="2">
        <v>80</v>
      </c>
    </row>
    <row r="1862" spans="1:6" x14ac:dyDescent="0.3">
      <c r="A1862" s="1">
        <v>43659</v>
      </c>
      <c r="B1862" t="s">
        <v>5851</v>
      </c>
      <c r="C1862" t="s">
        <v>3986</v>
      </c>
      <c r="D1862" t="s">
        <v>3989</v>
      </c>
      <c r="E1862" t="s">
        <v>3964</v>
      </c>
      <c r="F1862" s="2">
        <v>50</v>
      </c>
    </row>
    <row r="1863" spans="1:6" x14ac:dyDescent="0.3">
      <c r="A1863" s="1">
        <v>43659</v>
      </c>
      <c r="B1863" t="s">
        <v>5852</v>
      </c>
      <c r="C1863" t="s">
        <v>4010</v>
      </c>
      <c r="D1863" t="s">
        <v>4002</v>
      </c>
      <c r="E1863" t="s">
        <v>3970</v>
      </c>
      <c r="F1863" s="2">
        <v>150</v>
      </c>
    </row>
    <row r="1864" spans="1:6" x14ac:dyDescent="0.3">
      <c r="A1864" s="1">
        <v>43659</v>
      </c>
      <c r="B1864" t="s">
        <v>5853</v>
      </c>
      <c r="C1864" t="s">
        <v>3972</v>
      </c>
      <c r="D1864" t="s">
        <v>3963</v>
      </c>
      <c r="E1864" t="s">
        <v>3974</v>
      </c>
      <c r="F1864" s="2">
        <v>90</v>
      </c>
    </row>
    <row r="1865" spans="1:6" x14ac:dyDescent="0.3">
      <c r="A1865" s="1">
        <v>43659</v>
      </c>
      <c r="B1865" t="s">
        <v>5854</v>
      </c>
      <c r="C1865" t="s">
        <v>3968</v>
      </c>
      <c r="D1865" t="s">
        <v>3976</v>
      </c>
      <c r="E1865" t="s">
        <v>3977</v>
      </c>
      <c r="F1865" s="2">
        <v>30</v>
      </c>
    </row>
    <row r="1866" spans="1:6" x14ac:dyDescent="0.3">
      <c r="A1866" s="1">
        <v>43659</v>
      </c>
      <c r="B1866" t="s">
        <v>5855</v>
      </c>
      <c r="C1866" t="s">
        <v>3981</v>
      </c>
      <c r="D1866" t="s">
        <v>4002</v>
      </c>
      <c r="E1866" t="s">
        <v>3964</v>
      </c>
      <c r="F1866" s="2">
        <v>150</v>
      </c>
    </row>
    <row r="1867" spans="1:6" x14ac:dyDescent="0.3">
      <c r="A1867" s="1">
        <v>43660</v>
      </c>
      <c r="B1867" t="s">
        <v>5856</v>
      </c>
      <c r="C1867" t="s">
        <v>3988</v>
      </c>
      <c r="D1867" t="s">
        <v>3976</v>
      </c>
      <c r="E1867" t="s">
        <v>3974</v>
      </c>
      <c r="F1867" s="2">
        <v>30</v>
      </c>
    </row>
    <row r="1868" spans="1:6" x14ac:dyDescent="0.3">
      <c r="A1868" s="1">
        <v>43660</v>
      </c>
      <c r="B1868" t="s">
        <v>5857</v>
      </c>
      <c r="C1868" t="s">
        <v>4007</v>
      </c>
      <c r="D1868" t="s">
        <v>3989</v>
      </c>
      <c r="E1868" t="s">
        <v>3977</v>
      </c>
      <c r="F1868" s="2">
        <v>50</v>
      </c>
    </row>
    <row r="1869" spans="1:6" x14ac:dyDescent="0.3">
      <c r="A1869" s="1">
        <v>43660</v>
      </c>
      <c r="B1869" t="s">
        <v>5858</v>
      </c>
      <c r="C1869" t="s">
        <v>3966</v>
      </c>
      <c r="D1869" t="s">
        <v>3973</v>
      </c>
      <c r="E1869" t="s">
        <v>3977</v>
      </c>
      <c r="F1869" s="2">
        <v>100</v>
      </c>
    </row>
    <row r="1870" spans="1:6" x14ac:dyDescent="0.3">
      <c r="A1870" s="1">
        <v>43660</v>
      </c>
      <c r="B1870" t="s">
        <v>5859</v>
      </c>
      <c r="C1870" t="s">
        <v>3991</v>
      </c>
      <c r="D1870" t="s">
        <v>4002</v>
      </c>
      <c r="E1870" t="s">
        <v>3977</v>
      </c>
      <c r="F1870" s="2">
        <v>150</v>
      </c>
    </row>
    <row r="1871" spans="1:6" x14ac:dyDescent="0.3">
      <c r="A1871" s="1">
        <v>43660</v>
      </c>
      <c r="B1871" t="s">
        <v>5860</v>
      </c>
      <c r="C1871" t="s">
        <v>3991</v>
      </c>
      <c r="D1871" t="s">
        <v>3969</v>
      </c>
      <c r="E1871" t="s">
        <v>3970</v>
      </c>
      <c r="F1871" s="2">
        <v>160</v>
      </c>
    </row>
    <row r="1872" spans="1:6" x14ac:dyDescent="0.3">
      <c r="A1872" s="1">
        <v>43660</v>
      </c>
      <c r="B1872" t="s">
        <v>5861</v>
      </c>
      <c r="C1872" t="s">
        <v>3991</v>
      </c>
      <c r="D1872" t="s">
        <v>3984</v>
      </c>
      <c r="E1872" t="s">
        <v>3974</v>
      </c>
      <c r="F1872" s="2">
        <v>180</v>
      </c>
    </row>
    <row r="1873" spans="1:6" x14ac:dyDescent="0.3">
      <c r="A1873" s="1">
        <v>43661</v>
      </c>
      <c r="B1873" t="s">
        <v>5862</v>
      </c>
      <c r="C1873" t="s">
        <v>3988</v>
      </c>
      <c r="D1873" t="s">
        <v>3963</v>
      </c>
      <c r="E1873" t="s">
        <v>3964</v>
      </c>
      <c r="F1873" s="2">
        <v>90</v>
      </c>
    </row>
    <row r="1874" spans="1:6" x14ac:dyDescent="0.3">
      <c r="A1874" s="1">
        <v>43661</v>
      </c>
      <c r="B1874" t="s">
        <v>5863</v>
      </c>
      <c r="C1874" t="s">
        <v>3988</v>
      </c>
      <c r="D1874" t="s">
        <v>4002</v>
      </c>
      <c r="E1874" t="s">
        <v>3996</v>
      </c>
      <c r="F1874" s="2">
        <v>150</v>
      </c>
    </row>
    <row r="1875" spans="1:6" x14ac:dyDescent="0.3">
      <c r="A1875" s="1">
        <v>43661</v>
      </c>
      <c r="B1875" t="s">
        <v>5864</v>
      </c>
      <c r="C1875" t="s">
        <v>3979</v>
      </c>
      <c r="D1875" t="s">
        <v>3982</v>
      </c>
      <c r="E1875" t="s">
        <v>3974</v>
      </c>
      <c r="F1875" s="2">
        <v>80</v>
      </c>
    </row>
    <row r="1876" spans="1:6" x14ac:dyDescent="0.3">
      <c r="A1876" s="1">
        <v>43661</v>
      </c>
      <c r="B1876" t="s">
        <v>5865</v>
      </c>
      <c r="C1876" t="s">
        <v>4032</v>
      </c>
      <c r="D1876" t="s">
        <v>3963</v>
      </c>
      <c r="E1876" t="s">
        <v>3964</v>
      </c>
      <c r="F1876" s="2">
        <v>90</v>
      </c>
    </row>
    <row r="1877" spans="1:6" x14ac:dyDescent="0.3">
      <c r="A1877" s="1">
        <v>43661</v>
      </c>
      <c r="B1877" t="s">
        <v>5866</v>
      </c>
      <c r="C1877" t="s">
        <v>3991</v>
      </c>
      <c r="D1877" t="s">
        <v>3963</v>
      </c>
      <c r="E1877" t="s">
        <v>3977</v>
      </c>
      <c r="F1877" s="2">
        <v>90</v>
      </c>
    </row>
    <row r="1878" spans="1:6" x14ac:dyDescent="0.3">
      <c r="A1878" s="1">
        <v>43661</v>
      </c>
      <c r="B1878" t="s">
        <v>5867</v>
      </c>
      <c r="C1878" t="s">
        <v>3991</v>
      </c>
      <c r="D1878" t="s">
        <v>3976</v>
      </c>
      <c r="E1878" t="s">
        <v>3964</v>
      </c>
      <c r="F1878" s="2">
        <v>30</v>
      </c>
    </row>
    <row r="1879" spans="1:6" x14ac:dyDescent="0.3">
      <c r="A1879" s="1">
        <v>43661</v>
      </c>
      <c r="B1879" t="s">
        <v>5868</v>
      </c>
      <c r="C1879" t="s">
        <v>3986</v>
      </c>
      <c r="D1879" t="s">
        <v>3973</v>
      </c>
      <c r="E1879" t="s">
        <v>3970</v>
      </c>
      <c r="F1879" s="2">
        <v>100</v>
      </c>
    </row>
    <row r="1880" spans="1:6" x14ac:dyDescent="0.3">
      <c r="A1880" s="1">
        <v>43661</v>
      </c>
      <c r="B1880" t="s">
        <v>5869</v>
      </c>
      <c r="C1880" t="s">
        <v>4032</v>
      </c>
      <c r="D1880" t="s">
        <v>3989</v>
      </c>
      <c r="E1880" t="s">
        <v>3974</v>
      </c>
      <c r="F1880" s="2">
        <v>50</v>
      </c>
    </row>
    <row r="1881" spans="1:6" x14ac:dyDescent="0.3">
      <c r="A1881" s="1">
        <v>43661</v>
      </c>
      <c r="B1881" t="s">
        <v>5870</v>
      </c>
      <c r="C1881" t="s">
        <v>3979</v>
      </c>
      <c r="D1881" t="s">
        <v>3989</v>
      </c>
      <c r="E1881" t="s">
        <v>3996</v>
      </c>
      <c r="F1881" s="2">
        <v>50</v>
      </c>
    </row>
    <row r="1882" spans="1:6" x14ac:dyDescent="0.3">
      <c r="A1882" s="1">
        <v>43662</v>
      </c>
      <c r="B1882" t="s">
        <v>5871</v>
      </c>
      <c r="C1882" t="s">
        <v>4010</v>
      </c>
      <c r="D1882" t="s">
        <v>3982</v>
      </c>
      <c r="E1882" t="s">
        <v>3964</v>
      </c>
      <c r="F1882" s="2">
        <v>80</v>
      </c>
    </row>
    <row r="1883" spans="1:6" x14ac:dyDescent="0.3">
      <c r="A1883" s="1">
        <v>43662</v>
      </c>
      <c r="B1883" t="s">
        <v>5872</v>
      </c>
      <c r="C1883" t="s">
        <v>3991</v>
      </c>
      <c r="D1883" t="s">
        <v>3989</v>
      </c>
      <c r="E1883" t="s">
        <v>3974</v>
      </c>
      <c r="F1883" s="2">
        <v>50</v>
      </c>
    </row>
    <row r="1884" spans="1:6" x14ac:dyDescent="0.3">
      <c r="A1884" s="1">
        <v>43662</v>
      </c>
      <c r="B1884" t="s">
        <v>5873</v>
      </c>
      <c r="C1884" t="s">
        <v>3995</v>
      </c>
      <c r="D1884" t="s">
        <v>3963</v>
      </c>
      <c r="E1884" t="s">
        <v>3977</v>
      </c>
      <c r="F1884" s="2">
        <v>90</v>
      </c>
    </row>
    <row r="1885" spans="1:6" x14ac:dyDescent="0.3">
      <c r="A1885" s="1">
        <v>43662</v>
      </c>
      <c r="B1885" t="s">
        <v>5874</v>
      </c>
      <c r="C1885" t="s">
        <v>3981</v>
      </c>
      <c r="D1885" t="s">
        <v>3984</v>
      </c>
      <c r="E1885" t="s">
        <v>3996</v>
      </c>
      <c r="F1885" s="2">
        <v>180</v>
      </c>
    </row>
    <row r="1886" spans="1:6" x14ac:dyDescent="0.3">
      <c r="A1886" s="1">
        <v>43662</v>
      </c>
      <c r="B1886" t="s">
        <v>5875</v>
      </c>
      <c r="C1886" t="s">
        <v>4010</v>
      </c>
      <c r="D1886" t="s">
        <v>3984</v>
      </c>
      <c r="E1886" t="s">
        <v>3996</v>
      </c>
      <c r="F1886" s="2">
        <v>180</v>
      </c>
    </row>
    <row r="1887" spans="1:6" x14ac:dyDescent="0.3">
      <c r="A1887" s="1">
        <v>43662</v>
      </c>
      <c r="B1887" t="s">
        <v>5876</v>
      </c>
      <c r="C1887" t="s">
        <v>4032</v>
      </c>
      <c r="D1887" t="s">
        <v>3976</v>
      </c>
      <c r="E1887" t="s">
        <v>3970</v>
      </c>
      <c r="F1887" s="2">
        <v>30</v>
      </c>
    </row>
    <row r="1888" spans="1:6" x14ac:dyDescent="0.3">
      <c r="A1888" s="1">
        <v>43662</v>
      </c>
      <c r="B1888" t="s">
        <v>5877</v>
      </c>
      <c r="C1888" t="s">
        <v>4032</v>
      </c>
      <c r="D1888" t="s">
        <v>3989</v>
      </c>
      <c r="E1888" t="s">
        <v>3970</v>
      </c>
      <c r="F1888" s="2">
        <v>50</v>
      </c>
    </row>
    <row r="1889" spans="1:6" x14ac:dyDescent="0.3">
      <c r="A1889" s="1">
        <v>43662</v>
      </c>
      <c r="B1889" t="s">
        <v>5878</v>
      </c>
      <c r="C1889" t="s">
        <v>4000</v>
      </c>
      <c r="D1889" t="s">
        <v>4002</v>
      </c>
      <c r="E1889" t="s">
        <v>3977</v>
      </c>
      <c r="F1889" s="2">
        <v>150</v>
      </c>
    </row>
    <row r="1890" spans="1:6" x14ac:dyDescent="0.3">
      <c r="A1890" s="1">
        <v>43662</v>
      </c>
      <c r="B1890" t="s">
        <v>5879</v>
      </c>
      <c r="C1890" t="s">
        <v>3968</v>
      </c>
      <c r="D1890" t="s">
        <v>3982</v>
      </c>
      <c r="E1890" t="s">
        <v>3964</v>
      </c>
      <c r="F1890" s="2">
        <v>80</v>
      </c>
    </row>
    <row r="1891" spans="1:6" x14ac:dyDescent="0.3">
      <c r="A1891" s="1">
        <v>43662</v>
      </c>
      <c r="B1891" t="s">
        <v>5880</v>
      </c>
      <c r="C1891" t="s">
        <v>3972</v>
      </c>
      <c r="D1891" t="s">
        <v>3973</v>
      </c>
      <c r="E1891" t="s">
        <v>3970</v>
      </c>
      <c r="F1891" s="2">
        <v>100</v>
      </c>
    </row>
    <row r="1892" spans="1:6" x14ac:dyDescent="0.3">
      <c r="A1892" s="1">
        <v>43662</v>
      </c>
      <c r="B1892" t="s">
        <v>5881</v>
      </c>
      <c r="C1892" t="s">
        <v>3966</v>
      </c>
      <c r="D1892" t="s">
        <v>3969</v>
      </c>
      <c r="E1892" t="s">
        <v>3996</v>
      </c>
      <c r="F1892" s="2">
        <v>160</v>
      </c>
    </row>
    <row r="1893" spans="1:6" x14ac:dyDescent="0.3">
      <c r="A1893" s="1">
        <v>43662</v>
      </c>
      <c r="B1893" t="s">
        <v>5882</v>
      </c>
      <c r="C1893" t="s">
        <v>3986</v>
      </c>
      <c r="D1893" t="s">
        <v>3984</v>
      </c>
      <c r="E1893" t="s">
        <v>3977</v>
      </c>
      <c r="F1893" s="2">
        <v>180</v>
      </c>
    </row>
    <row r="1894" spans="1:6" x14ac:dyDescent="0.3">
      <c r="A1894" s="1">
        <v>43663</v>
      </c>
      <c r="B1894" t="s">
        <v>5883</v>
      </c>
      <c r="C1894" t="s">
        <v>3968</v>
      </c>
      <c r="D1894" t="s">
        <v>4002</v>
      </c>
      <c r="E1894" t="s">
        <v>3977</v>
      </c>
      <c r="F1894" s="2">
        <v>150</v>
      </c>
    </row>
    <row r="1895" spans="1:6" x14ac:dyDescent="0.3">
      <c r="A1895" s="1">
        <v>43663</v>
      </c>
      <c r="B1895" t="s">
        <v>5884</v>
      </c>
      <c r="C1895" t="s">
        <v>3986</v>
      </c>
      <c r="D1895" t="s">
        <v>3982</v>
      </c>
      <c r="E1895" t="s">
        <v>3996</v>
      </c>
      <c r="F1895" s="2">
        <v>80</v>
      </c>
    </row>
    <row r="1896" spans="1:6" x14ac:dyDescent="0.3">
      <c r="A1896" s="1">
        <v>43663</v>
      </c>
      <c r="B1896" t="s">
        <v>5885</v>
      </c>
      <c r="C1896" t="s">
        <v>3968</v>
      </c>
      <c r="D1896" t="s">
        <v>3984</v>
      </c>
      <c r="E1896" t="s">
        <v>3970</v>
      </c>
      <c r="F1896" s="2">
        <v>180</v>
      </c>
    </row>
    <row r="1897" spans="1:6" x14ac:dyDescent="0.3">
      <c r="A1897" s="1">
        <v>43663</v>
      </c>
      <c r="B1897" t="s">
        <v>5886</v>
      </c>
      <c r="C1897" t="s">
        <v>4025</v>
      </c>
      <c r="D1897" t="s">
        <v>3963</v>
      </c>
      <c r="E1897" t="s">
        <v>3977</v>
      </c>
      <c r="F1897" s="2">
        <v>90</v>
      </c>
    </row>
    <row r="1898" spans="1:6" x14ac:dyDescent="0.3">
      <c r="A1898" s="1">
        <v>43663</v>
      </c>
      <c r="B1898" t="s">
        <v>5887</v>
      </c>
      <c r="C1898" t="s">
        <v>3968</v>
      </c>
      <c r="D1898" t="s">
        <v>3973</v>
      </c>
      <c r="E1898" t="s">
        <v>3964</v>
      </c>
      <c r="F1898" s="2">
        <v>100</v>
      </c>
    </row>
    <row r="1899" spans="1:6" x14ac:dyDescent="0.3">
      <c r="A1899" s="1">
        <v>43663</v>
      </c>
      <c r="B1899" t="s">
        <v>5888</v>
      </c>
      <c r="C1899" t="s">
        <v>3986</v>
      </c>
      <c r="D1899" t="s">
        <v>3984</v>
      </c>
      <c r="E1899" t="s">
        <v>3970</v>
      </c>
      <c r="F1899" s="2">
        <v>180</v>
      </c>
    </row>
    <row r="1900" spans="1:6" x14ac:dyDescent="0.3">
      <c r="A1900" s="1">
        <v>43663</v>
      </c>
      <c r="B1900" t="s">
        <v>5889</v>
      </c>
      <c r="C1900" t="s">
        <v>3972</v>
      </c>
      <c r="D1900" t="s">
        <v>3973</v>
      </c>
      <c r="E1900" t="s">
        <v>3964</v>
      </c>
      <c r="F1900" s="2">
        <v>100</v>
      </c>
    </row>
    <row r="1901" spans="1:6" x14ac:dyDescent="0.3">
      <c r="A1901" s="1">
        <v>43663</v>
      </c>
      <c r="B1901" t="s">
        <v>5890</v>
      </c>
      <c r="C1901" t="s">
        <v>4032</v>
      </c>
      <c r="D1901" t="s">
        <v>3984</v>
      </c>
      <c r="E1901" t="s">
        <v>3977</v>
      </c>
      <c r="F1901" s="2">
        <v>180</v>
      </c>
    </row>
    <row r="1902" spans="1:6" x14ac:dyDescent="0.3">
      <c r="A1902" s="1">
        <v>43664</v>
      </c>
      <c r="B1902" t="s">
        <v>5891</v>
      </c>
      <c r="C1902" t="s">
        <v>3962</v>
      </c>
      <c r="D1902" t="s">
        <v>4002</v>
      </c>
      <c r="E1902" t="s">
        <v>3977</v>
      </c>
      <c r="F1902" s="2">
        <v>150</v>
      </c>
    </row>
    <row r="1903" spans="1:6" x14ac:dyDescent="0.3">
      <c r="A1903" s="1">
        <v>43664</v>
      </c>
      <c r="B1903" t="s">
        <v>5892</v>
      </c>
      <c r="C1903" t="s">
        <v>3981</v>
      </c>
      <c r="D1903" t="s">
        <v>3973</v>
      </c>
      <c r="E1903" t="s">
        <v>3996</v>
      </c>
      <c r="F1903" s="2">
        <v>100</v>
      </c>
    </row>
    <row r="1904" spans="1:6" x14ac:dyDescent="0.3">
      <c r="A1904" s="1">
        <v>43664</v>
      </c>
      <c r="B1904" t="s">
        <v>5893</v>
      </c>
      <c r="C1904" t="s">
        <v>3962</v>
      </c>
      <c r="D1904" t="s">
        <v>3963</v>
      </c>
      <c r="E1904" t="s">
        <v>3996</v>
      </c>
      <c r="F1904" s="2">
        <v>90</v>
      </c>
    </row>
    <row r="1905" spans="1:6" x14ac:dyDescent="0.3">
      <c r="A1905" s="1">
        <v>43664</v>
      </c>
      <c r="B1905" t="s">
        <v>5894</v>
      </c>
      <c r="C1905" t="s">
        <v>4025</v>
      </c>
      <c r="D1905" t="s">
        <v>3963</v>
      </c>
      <c r="E1905" t="s">
        <v>3964</v>
      </c>
      <c r="F1905" s="2">
        <v>90</v>
      </c>
    </row>
    <row r="1906" spans="1:6" x14ac:dyDescent="0.3">
      <c r="A1906" s="1">
        <v>43664</v>
      </c>
      <c r="B1906" t="s">
        <v>5895</v>
      </c>
      <c r="C1906" t="s">
        <v>4000</v>
      </c>
      <c r="D1906" t="s">
        <v>3989</v>
      </c>
      <c r="E1906" t="s">
        <v>3977</v>
      </c>
      <c r="F1906" s="2">
        <v>50</v>
      </c>
    </row>
    <row r="1907" spans="1:6" x14ac:dyDescent="0.3">
      <c r="A1907" s="1">
        <v>43664</v>
      </c>
      <c r="B1907" t="s">
        <v>5896</v>
      </c>
      <c r="C1907" t="s">
        <v>4030</v>
      </c>
      <c r="D1907" t="s">
        <v>3963</v>
      </c>
      <c r="E1907" t="s">
        <v>3974</v>
      </c>
      <c r="F1907" s="2">
        <v>90</v>
      </c>
    </row>
    <row r="1908" spans="1:6" x14ac:dyDescent="0.3">
      <c r="A1908" s="1">
        <v>43664</v>
      </c>
      <c r="B1908" t="s">
        <v>5897</v>
      </c>
      <c r="C1908" t="s">
        <v>4007</v>
      </c>
      <c r="D1908" t="s">
        <v>3973</v>
      </c>
      <c r="E1908" t="s">
        <v>3977</v>
      </c>
      <c r="F1908" s="2">
        <v>100</v>
      </c>
    </row>
    <row r="1909" spans="1:6" x14ac:dyDescent="0.3">
      <c r="A1909" s="1">
        <v>43664</v>
      </c>
      <c r="B1909" t="s">
        <v>5898</v>
      </c>
      <c r="C1909" t="s">
        <v>3972</v>
      </c>
      <c r="D1909" t="s">
        <v>3969</v>
      </c>
      <c r="E1909" t="s">
        <v>3964</v>
      </c>
      <c r="F1909" s="2">
        <v>160</v>
      </c>
    </row>
    <row r="1910" spans="1:6" x14ac:dyDescent="0.3">
      <c r="A1910" s="1">
        <v>43664</v>
      </c>
      <c r="B1910" t="s">
        <v>5899</v>
      </c>
      <c r="C1910" t="s">
        <v>3995</v>
      </c>
      <c r="D1910" t="s">
        <v>3989</v>
      </c>
      <c r="E1910" t="s">
        <v>3970</v>
      </c>
      <c r="F1910" s="2">
        <v>50</v>
      </c>
    </row>
    <row r="1911" spans="1:6" x14ac:dyDescent="0.3">
      <c r="A1911" s="1">
        <v>43664</v>
      </c>
      <c r="B1911" t="s">
        <v>5900</v>
      </c>
      <c r="C1911" t="s">
        <v>3968</v>
      </c>
      <c r="D1911" t="s">
        <v>3963</v>
      </c>
      <c r="E1911" t="s">
        <v>3964</v>
      </c>
      <c r="F1911" s="2">
        <v>90</v>
      </c>
    </row>
    <row r="1912" spans="1:6" x14ac:dyDescent="0.3">
      <c r="A1912" s="1">
        <v>43664</v>
      </c>
      <c r="B1912" t="s">
        <v>5901</v>
      </c>
      <c r="C1912" t="s">
        <v>4000</v>
      </c>
      <c r="D1912" t="s">
        <v>3969</v>
      </c>
      <c r="E1912" t="s">
        <v>3996</v>
      </c>
      <c r="F1912" s="2">
        <v>160</v>
      </c>
    </row>
    <row r="1913" spans="1:6" x14ac:dyDescent="0.3">
      <c r="A1913" s="1">
        <v>43664</v>
      </c>
      <c r="B1913" t="s">
        <v>5902</v>
      </c>
      <c r="C1913" t="s">
        <v>3991</v>
      </c>
      <c r="D1913" t="s">
        <v>3989</v>
      </c>
      <c r="E1913" t="s">
        <v>3970</v>
      </c>
      <c r="F1913" s="2">
        <v>50</v>
      </c>
    </row>
    <row r="1914" spans="1:6" x14ac:dyDescent="0.3">
      <c r="A1914" s="1">
        <v>43665</v>
      </c>
      <c r="B1914" t="s">
        <v>5903</v>
      </c>
      <c r="C1914" t="s">
        <v>3981</v>
      </c>
      <c r="D1914" t="s">
        <v>3969</v>
      </c>
      <c r="E1914" t="s">
        <v>3977</v>
      </c>
      <c r="F1914" s="2">
        <v>160</v>
      </c>
    </row>
    <row r="1915" spans="1:6" x14ac:dyDescent="0.3">
      <c r="A1915" s="1">
        <v>43665</v>
      </c>
      <c r="B1915" t="s">
        <v>5904</v>
      </c>
      <c r="C1915" t="s">
        <v>4000</v>
      </c>
      <c r="D1915" t="s">
        <v>3984</v>
      </c>
      <c r="E1915" t="s">
        <v>3970</v>
      </c>
      <c r="F1915" s="2">
        <v>180</v>
      </c>
    </row>
    <row r="1916" spans="1:6" x14ac:dyDescent="0.3">
      <c r="A1916" s="1">
        <v>43665</v>
      </c>
      <c r="B1916" t="s">
        <v>5905</v>
      </c>
      <c r="C1916" t="s">
        <v>3966</v>
      </c>
      <c r="D1916" t="s">
        <v>3982</v>
      </c>
      <c r="E1916" t="s">
        <v>3996</v>
      </c>
      <c r="F1916" s="2">
        <v>80</v>
      </c>
    </row>
    <row r="1917" spans="1:6" x14ac:dyDescent="0.3">
      <c r="A1917" s="1">
        <v>43665</v>
      </c>
      <c r="B1917" t="s">
        <v>5906</v>
      </c>
      <c r="C1917" t="s">
        <v>4010</v>
      </c>
      <c r="D1917" t="s">
        <v>4002</v>
      </c>
      <c r="E1917" t="s">
        <v>3977</v>
      </c>
      <c r="F1917" s="2">
        <v>150</v>
      </c>
    </row>
    <row r="1918" spans="1:6" x14ac:dyDescent="0.3">
      <c r="A1918" s="1">
        <v>43665</v>
      </c>
      <c r="B1918" t="s">
        <v>5907</v>
      </c>
      <c r="C1918" t="s">
        <v>3972</v>
      </c>
      <c r="D1918" t="s">
        <v>3982</v>
      </c>
      <c r="E1918" t="s">
        <v>3977</v>
      </c>
      <c r="F1918" s="2">
        <v>80</v>
      </c>
    </row>
    <row r="1919" spans="1:6" x14ac:dyDescent="0.3">
      <c r="A1919" s="1">
        <v>43666</v>
      </c>
      <c r="B1919" t="s">
        <v>5908</v>
      </c>
      <c r="C1919" t="s">
        <v>3979</v>
      </c>
      <c r="D1919" t="s">
        <v>3973</v>
      </c>
      <c r="E1919" t="s">
        <v>3977</v>
      </c>
      <c r="F1919" s="2">
        <v>100</v>
      </c>
    </row>
    <row r="1920" spans="1:6" x14ac:dyDescent="0.3">
      <c r="A1920" s="1">
        <v>43666</v>
      </c>
      <c r="B1920" t="s">
        <v>5909</v>
      </c>
      <c r="C1920" t="s">
        <v>4007</v>
      </c>
      <c r="D1920" t="s">
        <v>4002</v>
      </c>
      <c r="E1920" t="s">
        <v>3996</v>
      </c>
      <c r="F1920" s="2">
        <v>150</v>
      </c>
    </row>
    <row r="1921" spans="1:6" x14ac:dyDescent="0.3">
      <c r="A1921" s="1">
        <v>43666</v>
      </c>
      <c r="B1921" t="s">
        <v>5910</v>
      </c>
      <c r="C1921" t="s">
        <v>4025</v>
      </c>
      <c r="D1921" t="s">
        <v>4002</v>
      </c>
      <c r="E1921" t="s">
        <v>3970</v>
      </c>
      <c r="F1921" s="2">
        <v>150</v>
      </c>
    </row>
    <row r="1922" spans="1:6" x14ac:dyDescent="0.3">
      <c r="A1922" s="1">
        <v>43666</v>
      </c>
      <c r="B1922" t="s">
        <v>5911</v>
      </c>
      <c r="C1922" t="s">
        <v>3968</v>
      </c>
      <c r="D1922" t="s">
        <v>3989</v>
      </c>
      <c r="E1922" t="s">
        <v>3977</v>
      </c>
      <c r="F1922" s="2">
        <v>50</v>
      </c>
    </row>
    <row r="1923" spans="1:6" x14ac:dyDescent="0.3">
      <c r="A1923" s="1">
        <v>43666</v>
      </c>
      <c r="B1923" t="s">
        <v>5912</v>
      </c>
      <c r="C1923" t="s">
        <v>4000</v>
      </c>
      <c r="D1923" t="s">
        <v>3969</v>
      </c>
      <c r="E1923" t="s">
        <v>3996</v>
      </c>
      <c r="F1923" s="2">
        <v>160</v>
      </c>
    </row>
    <row r="1924" spans="1:6" x14ac:dyDescent="0.3">
      <c r="A1924" s="1">
        <v>43666</v>
      </c>
      <c r="B1924" t="s">
        <v>5913</v>
      </c>
      <c r="C1924" t="s">
        <v>3966</v>
      </c>
      <c r="D1924" t="s">
        <v>3963</v>
      </c>
      <c r="E1924" t="s">
        <v>3977</v>
      </c>
      <c r="F1924" s="2">
        <v>90</v>
      </c>
    </row>
    <row r="1925" spans="1:6" x14ac:dyDescent="0.3">
      <c r="A1925" s="1">
        <v>43667</v>
      </c>
      <c r="B1925" t="s">
        <v>5914</v>
      </c>
      <c r="C1925" t="s">
        <v>3968</v>
      </c>
      <c r="D1925" t="s">
        <v>3989</v>
      </c>
      <c r="E1925" t="s">
        <v>3974</v>
      </c>
      <c r="F1925" s="2">
        <v>50</v>
      </c>
    </row>
    <row r="1926" spans="1:6" x14ac:dyDescent="0.3">
      <c r="A1926" s="1">
        <v>43667</v>
      </c>
      <c r="B1926" t="s">
        <v>5915</v>
      </c>
      <c r="C1926" t="s">
        <v>3972</v>
      </c>
      <c r="D1926" t="s">
        <v>3969</v>
      </c>
      <c r="E1926" t="s">
        <v>3964</v>
      </c>
      <c r="F1926" s="2">
        <v>160</v>
      </c>
    </row>
    <row r="1927" spans="1:6" x14ac:dyDescent="0.3">
      <c r="A1927" s="1">
        <v>43667</v>
      </c>
      <c r="B1927" t="s">
        <v>5916</v>
      </c>
      <c r="C1927" t="s">
        <v>4025</v>
      </c>
      <c r="D1927" t="s">
        <v>3976</v>
      </c>
      <c r="E1927" t="s">
        <v>3996</v>
      </c>
      <c r="F1927" s="2">
        <v>30</v>
      </c>
    </row>
    <row r="1928" spans="1:6" x14ac:dyDescent="0.3">
      <c r="A1928" s="1">
        <v>43667</v>
      </c>
      <c r="B1928" t="s">
        <v>5917</v>
      </c>
      <c r="C1928" t="s">
        <v>4007</v>
      </c>
      <c r="D1928" t="s">
        <v>3973</v>
      </c>
      <c r="E1928" t="s">
        <v>3977</v>
      </c>
      <c r="F1928" s="2">
        <v>100</v>
      </c>
    </row>
    <row r="1929" spans="1:6" x14ac:dyDescent="0.3">
      <c r="A1929" s="1">
        <v>43667</v>
      </c>
      <c r="B1929" t="s">
        <v>5918</v>
      </c>
      <c r="C1929" t="s">
        <v>4032</v>
      </c>
      <c r="D1929" t="s">
        <v>4002</v>
      </c>
      <c r="E1929" t="s">
        <v>3964</v>
      </c>
      <c r="F1929" s="2">
        <v>150</v>
      </c>
    </row>
    <row r="1930" spans="1:6" x14ac:dyDescent="0.3">
      <c r="A1930" s="1">
        <v>43667</v>
      </c>
      <c r="B1930" t="s">
        <v>5919</v>
      </c>
      <c r="C1930" t="s">
        <v>3966</v>
      </c>
      <c r="D1930" t="s">
        <v>3969</v>
      </c>
      <c r="E1930" t="s">
        <v>3964</v>
      </c>
      <c r="F1930" s="2">
        <v>160</v>
      </c>
    </row>
    <row r="1931" spans="1:6" x14ac:dyDescent="0.3">
      <c r="A1931" s="1">
        <v>43667</v>
      </c>
      <c r="B1931" t="s">
        <v>5920</v>
      </c>
      <c r="C1931" t="s">
        <v>3972</v>
      </c>
      <c r="D1931" t="s">
        <v>3969</v>
      </c>
      <c r="E1931" t="s">
        <v>3996</v>
      </c>
      <c r="F1931" s="2">
        <v>160</v>
      </c>
    </row>
    <row r="1932" spans="1:6" x14ac:dyDescent="0.3">
      <c r="A1932" s="1">
        <v>43667</v>
      </c>
      <c r="B1932" t="s">
        <v>5921</v>
      </c>
      <c r="C1932" t="s">
        <v>4000</v>
      </c>
      <c r="D1932" t="s">
        <v>4002</v>
      </c>
      <c r="E1932" t="s">
        <v>3970</v>
      </c>
      <c r="F1932" s="2">
        <v>150</v>
      </c>
    </row>
    <row r="1933" spans="1:6" x14ac:dyDescent="0.3">
      <c r="A1933" s="1">
        <v>43667</v>
      </c>
      <c r="B1933" t="s">
        <v>5922</v>
      </c>
      <c r="C1933" t="s">
        <v>3995</v>
      </c>
      <c r="D1933" t="s">
        <v>3982</v>
      </c>
      <c r="E1933" t="s">
        <v>3977</v>
      </c>
      <c r="F1933" s="2">
        <v>80</v>
      </c>
    </row>
    <row r="1934" spans="1:6" x14ac:dyDescent="0.3">
      <c r="A1934" s="1">
        <v>43667</v>
      </c>
      <c r="B1934" t="s">
        <v>5923</v>
      </c>
      <c r="C1934" t="s">
        <v>3962</v>
      </c>
      <c r="D1934" t="s">
        <v>3969</v>
      </c>
      <c r="E1934" t="s">
        <v>3974</v>
      </c>
      <c r="F1934" s="2">
        <v>160</v>
      </c>
    </row>
    <row r="1935" spans="1:6" x14ac:dyDescent="0.3">
      <c r="A1935" s="1">
        <v>43667</v>
      </c>
      <c r="B1935" t="s">
        <v>5924</v>
      </c>
      <c r="C1935" t="s">
        <v>3966</v>
      </c>
      <c r="D1935" t="s">
        <v>3969</v>
      </c>
      <c r="E1935" t="s">
        <v>3964</v>
      </c>
      <c r="F1935" s="2">
        <v>160</v>
      </c>
    </row>
    <row r="1936" spans="1:6" x14ac:dyDescent="0.3">
      <c r="A1936" s="1">
        <v>43667</v>
      </c>
      <c r="B1936" t="s">
        <v>5925</v>
      </c>
      <c r="C1936" t="s">
        <v>4030</v>
      </c>
      <c r="D1936" t="s">
        <v>3963</v>
      </c>
      <c r="E1936" t="s">
        <v>3974</v>
      </c>
      <c r="F1936" s="2">
        <v>90</v>
      </c>
    </row>
    <row r="1937" spans="1:6" x14ac:dyDescent="0.3">
      <c r="A1937" s="1">
        <v>43668</v>
      </c>
      <c r="B1937" t="s">
        <v>5926</v>
      </c>
      <c r="C1937" t="s">
        <v>3968</v>
      </c>
      <c r="D1937" t="s">
        <v>3973</v>
      </c>
      <c r="E1937" t="s">
        <v>3970</v>
      </c>
      <c r="F1937" s="2">
        <v>100</v>
      </c>
    </row>
    <row r="1938" spans="1:6" x14ac:dyDescent="0.3">
      <c r="A1938" s="1">
        <v>43668</v>
      </c>
      <c r="B1938" t="s">
        <v>5927</v>
      </c>
      <c r="C1938" t="s">
        <v>4007</v>
      </c>
      <c r="D1938" t="s">
        <v>3963</v>
      </c>
      <c r="E1938" t="s">
        <v>3977</v>
      </c>
      <c r="F1938" s="2">
        <v>90</v>
      </c>
    </row>
    <row r="1939" spans="1:6" x14ac:dyDescent="0.3">
      <c r="A1939" s="1">
        <v>43668</v>
      </c>
      <c r="B1939" t="s">
        <v>5928</v>
      </c>
      <c r="C1939" t="s">
        <v>4030</v>
      </c>
      <c r="D1939" t="s">
        <v>3963</v>
      </c>
      <c r="E1939" t="s">
        <v>3996</v>
      </c>
      <c r="F1939" s="2">
        <v>90</v>
      </c>
    </row>
    <row r="1940" spans="1:6" x14ac:dyDescent="0.3">
      <c r="A1940" s="1">
        <v>43668</v>
      </c>
      <c r="B1940" t="s">
        <v>5929</v>
      </c>
      <c r="C1940" t="s">
        <v>3995</v>
      </c>
      <c r="D1940" t="s">
        <v>4002</v>
      </c>
      <c r="E1940" t="s">
        <v>3970</v>
      </c>
      <c r="F1940" s="2">
        <v>150</v>
      </c>
    </row>
    <row r="1941" spans="1:6" x14ac:dyDescent="0.3">
      <c r="A1941" s="1">
        <v>43668</v>
      </c>
      <c r="B1941" t="s">
        <v>5930</v>
      </c>
      <c r="C1941" t="s">
        <v>3988</v>
      </c>
      <c r="D1941" t="s">
        <v>3963</v>
      </c>
      <c r="E1941" t="s">
        <v>3974</v>
      </c>
      <c r="F1941" s="2">
        <v>90</v>
      </c>
    </row>
    <row r="1942" spans="1:6" x14ac:dyDescent="0.3">
      <c r="A1942" s="1">
        <v>43668</v>
      </c>
      <c r="B1942" t="s">
        <v>5931</v>
      </c>
      <c r="C1942" t="s">
        <v>3986</v>
      </c>
      <c r="D1942" t="s">
        <v>3982</v>
      </c>
      <c r="E1942" t="s">
        <v>3970</v>
      </c>
      <c r="F1942" s="2">
        <v>80</v>
      </c>
    </row>
    <row r="1943" spans="1:6" x14ac:dyDescent="0.3">
      <c r="A1943" s="1">
        <v>43668</v>
      </c>
      <c r="B1943" t="s">
        <v>5932</v>
      </c>
      <c r="C1943" t="s">
        <v>4010</v>
      </c>
      <c r="D1943" t="s">
        <v>3976</v>
      </c>
      <c r="E1943" t="s">
        <v>3970</v>
      </c>
      <c r="F1943" s="2">
        <v>30</v>
      </c>
    </row>
    <row r="1944" spans="1:6" x14ac:dyDescent="0.3">
      <c r="A1944" s="1">
        <v>43668</v>
      </c>
      <c r="B1944" t="s">
        <v>5933</v>
      </c>
      <c r="C1944" t="s">
        <v>3988</v>
      </c>
      <c r="D1944" t="s">
        <v>3963</v>
      </c>
      <c r="E1944" t="s">
        <v>3970</v>
      </c>
      <c r="F1944" s="2">
        <v>90</v>
      </c>
    </row>
    <row r="1945" spans="1:6" x14ac:dyDescent="0.3">
      <c r="A1945" s="1">
        <v>43668</v>
      </c>
      <c r="B1945" t="s">
        <v>5934</v>
      </c>
      <c r="C1945" t="s">
        <v>3991</v>
      </c>
      <c r="D1945" t="s">
        <v>3973</v>
      </c>
      <c r="E1945" t="s">
        <v>3974</v>
      </c>
      <c r="F1945" s="2">
        <v>100</v>
      </c>
    </row>
    <row r="1946" spans="1:6" x14ac:dyDescent="0.3">
      <c r="A1946" s="1">
        <v>43668</v>
      </c>
      <c r="B1946" t="s">
        <v>5935</v>
      </c>
      <c r="C1946" t="s">
        <v>3972</v>
      </c>
      <c r="D1946" t="s">
        <v>3963</v>
      </c>
      <c r="E1946" t="s">
        <v>3964</v>
      </c>
      <c r="F1946" s="2">
        <v>90</v>
      </c>
    </row>
    <row r="1947" spans="1:6" x14ac:dyDescent="0.3">
      <c r="A1947" s="1">
        <v>43669</v>
      </c>
      <c r="B1947" t="s">
        <v>5936</v>
      </c>
      <c r="C1947" t="s">
        <v>4000</v>
      </c>
      <c r="D1947" t="s">
        <v>3973</v>
      </c>
      <c r="E1947" t="s">
        <v>3996</v>
      </c>
      <c r="F1947" s="2">
        <v>100</v>
      </c>
    </row>
    <row r="1948" spans="1:6" x14ac:dyDescent="0.3">
      <c r="A1948" s="1">
        <v>43669</v>
      </c>
      <c r="B1948" t="s">
        <v>5937</v>
      </c>
      <c r="C1948" t="s">
        <v>3972</v>
      </c>
      <c r="D1948" t="s">
        <v>3989</v>
      </c>
      <c r="E1948" t="s">
        <v>3977</v>
      </c>
      <c r="F1948" s="2">
        <v>50</v>
      </c>
    </row>
    <row r="1949" spans="1:6" x14ac:dyDescent="0.3">
      <c r="A1949" s="1">
        <v>43669</v>
      </c>
      <c r="B1949" t="s">
        <v>5938</v>
      </c>
      <c r="C1949" t="s">
        <v>3966</v>
      </c>
      <c r="D1949" t="s">
        <v>3973</v>
      </c>
      <c r="E1949" t="s">
        <v>3996</v>
      </c>
      <c r="F1949" s="2">
        <v>100</v>
      </c>
    </row>
    <row r="1950" spans="1:6" x14ac:dyDescent="0.3">
      <c r="A1950" s="1">
        <v>43669</v>
      </c>
      <c r="B1950" t="s">
        <v>5939</v>
      </c>
      <c r="C1950" t="s">
        <v>3986</v>
      </c>
      <c r="D1950" t="s">
        <v>3969</v>
      </c>
      <c r="E1950" t="s">
        <v>3974</v>
      </c>
      <c r="F1950" s="2">
        <v>160</v>
      </c>
    </row>
    <row r="1951" spans="1:6" x14ac:dyDescent="0.3">
      <c r="A1951" s="1">
        <v>43669</v>
      </c>
      <c r="B1951" t="s">
        <v>5940</v>
      </c>
      <c r="C1951" t="s">
        <v>3962</v>
      </c>
      <c r="D1951" t="s">
        <v>3982</v>
      </c>
      <c r="E1951" t="s">
        <v>3977</v>
      </c>
      <c r="F1951" s="2">
        <v>80</v>
      </c>
    </row>
    <row r="1952" spans="1:6" x14ac:dyDescent="0.3">
      <c r="A1952" s="1">
        <v>43669</v>
      </c>
      <c r="B1952" t="s">
        <v>5941</v>
      </c>
      <c r="C1952" t="s">
        <v>4025</v>
      </c>
      <c r="D1952" t="s">
        <v>3969</v>
      </c>
      <c r="E1952" t="s">
        <v>3974</v>
      </c>
      <c r="F1952" s="2">
        <v>160</v>
      </c>
    </row>
    <row r="1953" spans="1:6" x14ac:dyDescent="0.3">
      <c r="A1953" s="1">
        <v>43669</v>
      </c>
      <c r="B1953" t="s">
        <v>5942</v>
      </c>
      <c r="C1953" t="s">
        <v>3968</v>
      </c>
      <c r="D1953" t="s">
        <v>4002</v>
      </c>
      <c r="E1953" t="s">
        <v>3996</v>
      </c>
      <c r="F1953" s="2">
        <v>150</v>
      </c>
    </row>
    <row r="1954" spans="1:6" x14ac:dyDescent="0.3">
      <c r="A1954" s="1">
        <v>43669</v>
      </c>
      <c r="B1954" t="s">
        <v>5943</v>
      </c>
      <c r="C1954" t="s">
        <v>4025</v>
      </c>
      <c r="D1954" t="s">
        <v>3982</v>
      </c>
      <c r="E1954" t="s">
        <v>3977</v>
      </c>
      <c r="F1954" s="2">
        <v>80</v>
      </c>
    </row>
    <row r="1955" spans="1:6" x14ac:dyDescent="0.3">
      <c r="A1955" s="1">
        <v>43670</v>
      </c>
      <c r="B1955" t="s">
        <v>5944</v>
      </c>
      <c r="C1955" t="s">
        <v>4025</v>
      </c>
      <c r="D1955" t="s">
        <v>3982</v>
      </c>
      <c r="E1955" t="s">
        <v>3964</v>
      </c>
      <c r="F1955" s="2">
        <v>80</v>
      </c>
    </row>
    <row r="1956" spans="1:6" x14ac:dyDescent="0.3">
      <c r="A1956" s="1">
        <v>43670</v>
      </c>
      <c r="B1956" t="s">
        <v>5945</v>
      </c>
      <c r="C1956" t="s">
        <v>4025</v>
      </c>
      <c r="D1956" t="s">
        <v>3982</v>
      </c>
      <c r="E1956" t="s">
        <v>3964</v>
      </c>
      <c r="F1956" s="2">
        <v>80</v>
      </c>
    </row>
    <row r="1957" spans="1:6" x14ac:dyDescent="0.3">
      <c r="A1957" s="1">
        <v>43670</v>
      </c>
      <c r="B1957" t="s">
        <v>5946</v>
      </c>
      <c r="C1957" t="s">
        <v>3986</v>
      </c>
      <c r="D1957" t="s">
        <v>3969</v>
      </c>
      <c r="E1957" t="s">
        <v>3977</v>
      </c>
      <c r="F1957" s="2">
        <v>160</v>
      </c>
    </row>
    <row r="1958" spans="1:6" x14ac:dyDescent="0.3">
      <c r="A1958" s="1">
        <v>43670</v>
      </c>
      <c r="B1958" t="s">
        <v>5947</v>
      </c>
      <c r="C1958" t="s">
        <v>3995</v>
      </c>
      <c r="D1958" t="s">
        <v>3973</v>
      </c>
      <c r="E1958" t="s">
        <v>3970</v>
      </c>
      <c r="F1958" s="2">
        <v>100</v>
      </c>
    </row>
    <row r="1959" spans="1:6" x14ac:dyDescent="0.3">
      <c r="A1959" s="1">
        <v>43670</v>
      </c>
      <c r="B1959" t="s">
        <v>5948</v>
      </c>
      <c r="C1959" t="s">
        <v>3962</v>
      </c>
      <c r="D1959" t="s">
        <v>3976</v>
      </c>
      <c r="E1959" t="s">
        <v>3970</v>
      </c>
      <c r="F1959" s="2">
        <v>30</v>
      </c>
    </row>
    <row r="1960" spans="1:6" x14ac:dyDescent="0.3">
      <c r="A1960" s="1">
        <v>43670</v>
      </c>
      <c r="B1960" t="s">
        <v>5949</v>
      </c>
      <c r="C1960" t="s">
        <v>4007</v>
      </c>
      <c r="D1960" t="s">
        <v>3989</v>
      </c>
      <c r="E1960" t="s">
        <v>3970</v>
      </c>
      <c r="F1960" s="2">
        <v>50</v>
      </c>
    </row>
    <row r="1961" spans="1:6" x14ac:dyDescent="0.3">
      <c r="A1961" s="1">
        <v>43670</v>
      </c>
      <c r="B1961" t="s">
        <v>5950</v>
      </c>
      <c r="C1961" t="s">
        <v>3972</v>
      </c>
      <c r="D1961" t="s">
        <v>3963</v>
      </c>
      <c r="E1961" t="s">
        <v>3964</v>
      </c>
      <c r="F1961" s="2">
        <v>90</v>
      </c>
    </row>
    <row r="1962" spans="1:6" x14ac:dyDescent="0.3">
      <c r="A1962" s="1">
        <v>43670</v>
      </c>
      <c r="B1962" t="s">
        <v>5951</v>
      </c>
      <c r="C1962" t="s">
        <v>3986</v>
      </c>
      <c r="D1962" t="s">
        <v>3973</v>
      </c>
      <c r="E1962" t="s">
        <v>3996</v>
      </c>
      <c r="F1962" s="2">
        <v>100</v>
      </c>
    </row>
    <row r="1963" spans="1:6" x14ac:dyDescent="0.3">
      <c r="A1963" s="1">
        <v>43670</v>
      </c>
      <c r="B1963" t="s">
        <v>5952</v>
      </c>
      <c r="C1963" t="s">
        <v>3988</v>
      </c>
      <c r="D1963" t="s">
        <v>4002</v>
      </c>
      <c r="E1963" t="s">
        <v>3977</v>
      </c>
      <c r="F1963" s="2">
        <v>150</v>
      </c>
    </row>
    <row r="1964" spans="1:6" x14ac:dyDescent="0.3">
      <c r="A1964" s="1">
        <v>43671</v>
      </c>
      <c r="B1964" t="s">
        <v>5953</v>
      </c>
      <c r="C1964" t="s">
        <v>4030</v>
      </c>
      <c r="D1964" t="s">
        <v>3976</v>
      </c>
      <c r="E1964" t="s">
        <v>3996</v>
      </c>
      <c r="F1964" s="2">
        <v>30</v>
      </c>
    </row>
    <row r="1965" spans="1:6" x14ac:dyDescent="0.3">
      <c r="A1965" s="1">
        <v>43671</v>
      </c>
      <c r="B1965" t="s">
        <v>5954</v>
      </c>
      <c r="C1965" t="s">
        <v>3979</v>
      </c>
      <c r="D1965" t="s">
        <v>3984</v>
      </c>
      <c r="E1965" t="s">
        <v>3977</v>
      </c>
      <c r="F1965" s="2">
        <v>180</v>
      </c>
    </row>
    <row r="1966" spans="1:6" x14ac:dyDescent="0.3">
      <c r="A1966" s="1">
        <v>43671</v>
      </c>
      <c r="B1966" t="s">
        <v>5955</v>
      </c>
      <c r="C1966" t="s">
        <v>4025</v>
      </c>
      <c r="D1966" t="s">
        <v>3976</v>
      </c>
      <c r="E1966" t="s">
        <v>3977</v>
      </c>
      <c r="F1966" s="2">
        <v>30</v>
      </c>
    </row>
    <row r="1967" spans="1:6" x14ac:dyDescent="0.3">
      <c r="A1967" s="1">
        <v>43671</v>
      </c>
      <c r="B1967" t="s">
        <v>5956</v>
      </c>
      <c r="C1967" t="s">
        <v>3986</v>
      </c>
      <c r="D1967" t="s">
        <v>3969</v>
      </c>
      <c r="E1967" t="s">
        <v>3996</v>
      </c>
      <c r="F1967" s="2">
        <v>160</v>
      </c>
    </row>
    <row r="1968" spans="1:6" x14ac:dyDescent="0.3">
      <c r="A1968" s="1">
        <v>43671</v>
      </c>
      <c r="B1968" t="s">
        <v>5957</v>
      </c>
      <c r="C1968" t="s">
        <v>3968</v>
      </c>
      <c r="D1968" t="s">
        <v>3963</v>
      </c>
      <c r="E1968" t="s">
        <v>3964</v>
      </c>
      <c r="F1968" s="2">
        <v>90</v>
      </c>
    </row>
    <row r="1969" spans="1:6" x14ac:dyDescent="0.3">
      <c r="A1969" s="1">
        <v>43671</v>
      </c>
      <c r="B1969" t="s">
        <v>5958</v>
      </c>
      <c r="C1969" t="s">
        <v>4000</v>
      </c>
      <c r="D1969" t="s">
        <v>3973</v>
      </c>
      <c r="E1969" t="s">
        <v>3996</v>
      </c>
      <c r="F1969" s="2">
        <v>100</v>
      </c>
    </row>
    <row r="1970" spans="1:6" x14ac:dyDescent="0.3">
      <c r="A1970" s="1">
        <v>43671</v>
      </c>
      <c r="B1970" t="s">
        <v>5959</v>
      </c>
      <c r="C1970" t="s">
        <v>3962</v>
      </c>
      <c r="D1970" t="s">
        <v>3982</v>
      </c>
      <c r="E1970" t="s">
        <v>3996</v>
      </c>
      <c r="F1970" s="2">
        <v>80</v>
      </c>
    </row>
    <row r="1971" spans="1:6" x14ac:dyDescent="0.3">
      <c r="A1971" s="1">
        <v>43671</v>
      </c>
      <c r="B1971" t="s">
        <v>5960</v>
      </c>
      <c r="C1971" t="s">
        <v>4010</v>
      </c>
      <c r="D1971" t="s">
        <v>3976</v>
      </c>
      <c r="E1971" t="s">
        <v>3974</v>
      </c>
      <c r="F1971" s="2">
        <v>30</v>
      </c>
    </row>
    <row r="1972" spans="1:6" x14ac:dyDescent="0.3">
      <c r="A1972" s="1">
        <v>43671</v>
      </c>
      <c r="B1972" t="s">
        <v>5961</v>
      </c>
      <c r="C1972" t="s">
        <v>4000</v>
      </c>
      <c r="D1972" t="s">
        <v>3989</v>
      </c>
      <c r="E1972" t="s">
        <v>3970</v>
      </c>
      <c r="F1972" s="2">
        <v>50</v>
      </c>
    </row>
    <row r="1973" spans="1:6" x14ac:dyDescent="0.3">
      <c r="A1973" s="1">
        <v>43671</v>
      </c>
      <c r="B1973" t="s">
        <v>5962</v>
      </c>
      <c r="C1973" t="s">
        <v>3979</v>
      </c>
      <c r="D1973" t="s">
        <v>3963</v>
      </c>
      <c r="E1973" t="s">
        <v>3996</v>
      </c>
      <c r="F1973" s="2">
        <v>90</v>
      </c>
    </row>
    <row r="1974" spans="1:6" x14ac:dyDescent="0.3">
      <c r="A1974" s="1">
        <v>43671</v>
      </c>
      <c r="B1974" t="s">
        <v>5963</v>
      </c>
      <c r="C1974" t="s">
        <v>3995</v>
      </c>
      <c r="D1974" t="s">
        <v>3976</v>
      </c>
      <c r="E1974" t="s">
        <v>3977</v>
      </c>
      <c r="F1974" s="2">
        <v>30</v>
      </c>
    </row>
    <row r="1975" spans="1:6" x14ac:dyDescent="0.3">
      <c r="A1975" s="1">
        <v>43671</v>
      </c>
      <c r="B1975" t="s">
        <v>5964</v>
      </c>
      <c r="C1975" t="s">
        <v>4000</v>
      </c>
      <c r="D1975" t="s">
        <v>3984</v>
      </c>
      <c r="E1975" t="s">
        <v>3970</v>
      </c>
      <c r="F1975" s="2">
        <v>180</v>
      </c>
    </row>
    <row r="1976" spans="1:6" x14ac:dyDescent="0.3">
      <c r="A1976" s="1">
        <v>43671</v>
      </c>
      <c r="B1976" t="s">
        <v>5965</v>
      </c>
      <c r="C1976" t="s">
        <v>3995</v>
      </c>
      <c r="D1976" t="s">
        <v>3963</v>
      </c>
      <c r="E1976" t="s">
        <v>3974</v>
      </c>
      <c r="F1976" s="2">
        <v>90</v>
      </c>
    </row>
    <row r="1977" spans="1:6" x14ac:dyDescent="0.3">
      <c r="A1977" s="1">
        <v>43671</v>
      </c>
      <c r="B1977" t="s">
        <v>5966</v>
      </c>
      <c r="C1977" t="s">
        <v>3986</v>
      </c>
      <c r="D1977" t="s">
        <v>3973</v>
      </c>
      <c r="E1977" t="s">
        <v>3964</v>
      </c>
      <c r="F1977" s="2">
        <v>100</v>
      </c>
    </row>
    <row r="1978" spans="1:6" x14ac:dyDescent="0.3">
      <c r="A1978" s="1">
        <v>43672</v>
      </c>
      <c r="B1978" t="s">
        <v>5967</v>
      </c>
      <c r="C1978" t="s">
        <v>3991</v>
      </c>
      <c r="D1978" t="s">
        <v>3969</v>
      </c>
      <c r="E1978" t="s">
        <v>3977</v>
      </c>
      <c r="F1978" s="2">
        <v>160</v>
      </c>
    </row>
    <row r="1979" spans="1:6" x14ac:dyDescent="0.3">
      <c r="A1979" s="1">
        <v>43672</v>
      </c>
      <c r="B1979" t="s">
        <v>5968</v>
      </c>
      <c r="C1979" t="s">
        <v>3968</v>
      </c>
      <c r="D1979" t="s">
        <v>4002</v>
      </c>
      <c r="E1979" t="s">
        <v>3964</v>
      </c>
      <c r="F1979" s="2">
        <v>150</v>
      </c>
    </row>
    <row r="1980" spans="1:6" x14ac:dyDescent="0.3">
      <c r="A1980" s="1">
        <v>43672</v>
      </c>
      <c r="B1980" t="s">
        <v>5969</v>
      </c>
      <c r="C1980" t="s">
        <v>3988</v>
      </c>
      <c r="D1980" t="s">
        <v>3989</v>
      </c>
      <c r="E1980" t="s">
        <v>3974</v>
      </c>
      <c r="F1980" s="2">
        <v>50</v>
      </c>
    </row>
    <row r="1981" spans="1:6" x14ac:dyDescent="0.3">
      <c r="A1981" s="1">
        <v>43672</v>
      </c>
      <c r="B1981" t="s">
        <v>5970</v>
      </c>
      <c r="C1981" t="s">
        <v>3986</v>
      </c>
      <c r="D1981" t="s">
        <v>3973</v>
      </c>
      <c r="E1981" t="s">
        <v>3970</v>
      </c>
      <c r="F1981" s="2">
        <v>100</v>
      </c>
    </row>
    <row r="1982" spans="1:6" x14ac:dyDescent="0.3">
      <c r="A1982" s="1">
        <v>43672</v>
      </c>
      <c r="B1982" t="s">
        <v>5971</v>
      </c>
      <c r="C1982" t="s">
        <v>3991</v>
      </c>
      <c r="D1982" t="s">
        <v>3976</v>
      </c>
      <c r="E1982" t="s">
        <v>3977</v>
      </c>
      <c r="F1982" s="2">
        <v>30</v>
      </c>
    </row>
    <row r="1983" spans="1:6" x14ac:dyDescent="0.3">
      <c r="A1983" s="1">
        <v>43672</v>
      </c>
      <c r="B1983" t="s">
        <v>5972</v>
      </c>
      <c r="C1983" t="s">
        <v>4025</v>
      </c>
      <c r="D1983" t="s">
        <v>3982</v>
      </c>
      <c r="E1983" t="s">
        <v>3974</v>
      </c>
      <c r="F1983" s="2">
        <v>80</v>
      </c>
    </row>
    <row r="1984" spans="1:6" x14ac:dyDescent="0.3">
      <c r="A1984" s="1">
        <v>43672</v>
      </c>
      <c r="B1984" t="s">
        <v>5973</v>
      </c>
      <c r="C1984" t="s">
        <v>3966</v>
      </c>
      <c r="D1984" t="s">
        <v>3984</v>
      </c>
      <c r="E1984" t="s">
        <v>3964</v>
      </c>
      <c r="F1984" s="2">
        <v>180</v>
      </c>
    </row>
    <row r="1985" spans="1:6" x14ac:dyDescent="0.3">
      <c r="A1985" s="1">
        <v>43672</v>
      </c>
      <c r="B1985" t="s">
        <v>5974</v>
      </c>
      <c r="C1985" t="s">
        <v>4066</v>
      </c>
      <c r="D1985" t="s">
        <v>3973</v>
      </c>
      <c r="E1985" t="s">
        <v>3977</v>
      </c>
      <c r="F1985" s="2">
        <v>100</v>
      </c>
    </row>
    <row r="1986" spans="1:6" x14ac:dyDescent="0.3">
      <c r="A1986" s="1">
        <v>43672</v>
      </c>
      <c r="B1986" t="s">
        <v>5975</v>
      </c>
      <c r="C1986" t="s">
        <v>3986</v>
      </c>
      <c r="D1986" t="s">
        <v>3969</v>
      </c>
      <c r="E1986" t="s">
        <v>3970</v>
      </c>
      <c r="F1986" s="2">
        <v>160</v>
      </c>
    </row>
    <row r="1987" spans="1:6" x14ac:dyDescent="0.3">
      <c r="A1987" s="1">
        <v>43672</v>
      </c>
      <c r="B1987" t="s">
        <v>5976</v>
      </c>
      <c r="C1987" t="s">
        <v>4032</v>
      </c>
      <c r="D1987" t="s">
        <v>3963</v>
      </c>
      <c r="E1987" t="s">
        <v>3996</v>
      </c>
      <c r="F1987" s="2">
        <v>90</v>
      </c>
    </row>
    <row r="1988" spans="1:6" x14ac:dyDescent="0.3">
      <c r="A1988" s="1">
        <v>43673</v>
      </c>
      <c r="B1988" t="s">
        <v>5977</v>
      </c>
      <c r="C1988" t="s">
        <v>3981</v>
      </c>
      <c r="D1988" t="s">
        <v>3984</v>
      </c>
      <c r="E1988" t="s">
        <v>3964</v>
      </c>
      <c r="F1988" s="2">
        <v>180</v>
      </c>
    </row>
    <row r="1989" spans="1:6" x14ac:dyDescent="0.3">
      <c r="A1989" s="1">
        <v>43673</v>
      </c>
      <c r="B1989" t="s">
        <v>5978</v>
      </c>
      <c r="C1989" t="s">
        <v>4007</v>
      </c>
      <c r="D1989" t="s">
        <v>3984</v>
      </c>
      <c r="E1989" t="s">
        <v>3996</v>
      </c>
      <c r="F1989" s="2">
        <v>180</v>
      </c>
    </row>
    <row r="1990" spans="1:6" x14ac:dyDescent="0.3">
      <c r="A1990" s="1">
        <v>43673</v>
      </c>
      <c r="B1990" t="s">
        <v>5979</v>
      </c>
      <c r="C1990" t="s">
        <v>4000</v>
      </c>
      <c r="D1990" t="s">
        <v>3989</v>
      </c>
      <c r="E1990" t="s">
        <v>3970</v>
      </c>
      <c r="F1990" s="2">
        <v>50</v>
      </c>
    </row>
    <row r="1991" spans="1:6" x14ac:dyDescent="0.3">
      <c r="A1991" s="1">
        <v>43673</v>
      </c>
      <c r="B1991" t="s">
        <v>5980</v>
      </c>
      <c r="C1991" t="s">
        <v>3986</v>
      </c>
      <c r="D1991" t="s">
        <v>3989</v>
      </c>
      <c r="E1991" t="s">
        <v>3974</v>
      </c>
      <c r="F1991" s="2">
        <v>50</v>
      </c>
    </row>
    <row r="1992" spans="1:6" x14ac:dyDescent="0.3">
      <c r="A1992" s="1">
        <v>43673</v>
      </c>
      <c r="B1992" t="s">
        <v>5981</v>
      </c>
      <c r="C1992" t="s">
        <v>3968</v>
      </c>
      <c r="D1992" t="s">
        <v>3976</v>
      </c>
      <c r="E1992" t="s">
        <v>3974</v>
      </c>
      <c r="F1992" s="2">
        <v>30</v>
      </c>
    </row>
    <row r="1993" spans="1:6" x14ac:dyDescent="0.3">
      <c r="A1993" s="1">
        <v>43673</v>
      </c>
      <c r="B1993" t="s">
        <v>5982</v>
      </c>
      <c r="C1993" t="s">
        <v>3988</v>
      </c>
      <c r="D1993" t="s">
        <v>3969</v>
      </c>
      <c r="E1993" t="s">
        <v>3964</v>
      </c>
      <c r="F1993" s="2">
        <v>160</v>
      </c>
    </row>
    <row r="1994" spans="1:6" x14ac:dyDescent="0.3">
      <c r="A1994" s="1">
        <v>43673</v>
      </c>
      <c r="B1994" t="s">
        <v>5983</v>
      </c>
      <c r="C1994" t="s">
        <v>3962</v>
      </c>
      <c r="D1994" t="s">
        <v>3963</v>
      </c>
      <c r="E1994" t="s">
        <v>3996</v>
      </c>
      <c r="F1994" s="2">
        <v>90</v>
      </c>
    </row>
    <row r="1995" spans="1:6" x14ac:dyDescent="0.3">
      <c r="A1995" s="1">
        <v>43674</v>
      </c>
      <c r="B1995" t="s">
        <v>5984</v>
      </c>
      <c r="C1995" t="s">
        <v>3988</v>
      </c>
      <c r="D1995" t="s">
        <v>3989</v>
      </c>
      <c r="E1995" t="s">
        <v>3970</v>
      </c>
      <c r="F1995" s="2">
        <v>50</v>
      </c>
    </row>
    <row r="1996" spans="1:6" x14ac:dyDescent="0.3">
      <c r="A1996" s="1">
        <v>43674</v>
      </c>
      <c r="B1996" t="s">
        <v>5985</v>
      </c>
      <c r="C1996" t="s">
        <v>3968</v>
      </c>
      <c r="D1996" t="s">
        <v>3973</v>
      </c>
      <c r="E1996" t="s">
        <v>3977</v>
      </c>
      <c r="F1996" s="2">
        <v>100</v>
      </c>
    </row>
    <row r="1997" spans="1:6" x14ac:dyDescent="0.3">
      <c r="A1997" s="1">
        <v>43674</v>
      </c>
      <c r="B1997" t="s">
        <v>5986</v>
      </c>
      <c r="C1997" t="s">
        <v>4066</v>
      </c>
      <c r="D1997" t="s">
        <v>3969</v>
      </c>
      <c r="E1997" t="s">
        <v>3964</v>
      </c>
      <c r="F1997" s="2">
        <v>160</v>
      </c>
    </row>
    <row r="1998" spans="1:6" x14ac:dyDescent="0.3">
      <c r="A1998" s="1">
        <v>43674</v>
      </c>
      <c r="B1998" t="s">
        <v>5987</v>
      </c>
      <c r="C1998" t="s">
        <v>4000</v>
      </c>
      <c r="D1998" t="s">
        <v>3989</v>
      </c>
      <c r="E1998" t="s">
        <v>3996</v>
      </c>
      <c r="F1998" s="2">
        <v>50</v>
      </c>
    </row>
    <row r="1999" spans="1:6" x14ac:dyDescent="0.3">
      <c r="A1999" s="1">
        <v>43674</v>
      </c>
      <c r="B1999" t="s">
        <v>5988</v>
      </c>
      <c r="C1999" t="s">
        <v>4007</v>
      </c>
      <c r="D1999" t="s">
        <v>3989</v>
      </c>
      <c r="E1999" t="s">
        <v>3977</v>
      </c>
      <c r="F1999" s="2">
        <v>50</v>
      </c>
    </row>
    <row r="2000" spans="1:6" x14ac:dyDescent="0.3">
      <c r="A2000" s="1">
        <v>43674</v>
      </c>
      <c r="B2000" t="s">
        <v>5989</v>
      </c>
      <c r="C2000" t="s">
        <v>4010</v>
      </c>
      <c r="D2000" t="s">
        <v>4002</v>
      </c>
      <c r="E2000" t="s">
        <v>3964</v>
      </c>
      <c r="F2000" s="2">
        <v>150</v>
      </c>
    </row>
    <row r="2001" spans="1:6" x14ac:dyDescent="0.3">
      <c r="A2001" s="1">
        <v>43674</v>
      </c>
      <c r="B2001" t="s">
        <v>5990</v>
      </c>
      <c r="C2001" t="s">
        <v>4025</v>
      </c>
      <c r="D2001" t="s">
        <v>3973</v>
      </c>
      <c r="E2001" t="s">
        <v>3974</v>
      </c>
      <c r="F2001" s="2">
        <v>100</v>
      </c>
    </row>
    <row r="2002" spans="1:6" x14ac:dyDescent="0.3">
      <c r="A2002" s="1">
        <v>43674</v>
      </c>
      <c r="B2002" t="s">
        <v>5991</v>
      </c>
      <c r="C2002" t="s">
        <v>3972</v>
      </c>
      <c r="D2002" t="s">
        <v>3982</v>
      </c>
      <c r="E2002" t="s">
        <v>3964</v>
      </c>
      <c r="F2002" s="2">
        <v>80</v>
      </c>
    </row>
    <row r="2003" spans="1:6" x14ac:dyDescent="0.3">
      <c r="A2003" s="1">
        <v>43674</v>
      </c>
      <c r="B2003" t="s">
        <v>5992</v>
      </c>
      <c r="C2003" t="s">
        <v>3995</v>
      </c>
      <c r="D2003" t="s">
        <v>3984</v>
      </c>
      <c r="E2003" t="s">
        <v>3964</v>
      </c>
      <c r="F2003" s="2">
        <v>180</v>
      </c>
    </row>
    <row r="2004" spans="1:6" x14ac:dyDescent="0.3">
      <c r="A2004" s="1">
        <v>43674</v>
      </c>
      <c r="B2004" t="s">
        <v>5993</v>
      </c>
      <c r="C2004" t="s">
        <v>3986</v>
      </c>
      <c r="D2004" t="s">
        <v>3982</v>
      </c>
      <c r="E2004" t="s">
        <v>3974</v>
      </c>
      <c r="F2004" s="2">
        <v>80</v>
      </c>
    </row>
    <row r="2005" spans="1:6" x14ac:dyDescent="0.3">
      <c r="A2005" s="1">
        <v>43674</v>
      </c>
      <c r="B2005" t="s">
        <v>5994</v>
      </c>
      <c r="C2005" t="s">
        <v>3968</v>
      </c>
      <c r="D2005" t="s">
        <v>3982</v>
      </c>
      <c r="E2005" t="s">
        <v>3964</v>
      </c>
      <c r="F2005" s="2">
        <v>80</v>
      </c>
    </row>
    <row r="2006" spans="1:6" x14ac:dyDescent="0.3">
      <c r="A2006" s="1">
        <v>43674</v>
      </c>
      <c r="B2006" t="s">
        <v>5995</v>
      </c>
      <c r="C2006" t="s">
        <v>3995</v>
      </c>
      <c r="D2006" t="s">
        <v>3969</v>
      </c>
      <c r="E2006" t="s">
        <v>3974</v>
      </c>
      <c r="F2006" s="2">
        <v>160</v>
      </c>
    </row>
    <row r="2007" spans="1:6" x14ac:dyDescent="0.3">
      <c r="A2007" s="1">
        <v>43675</v>
      </c>
      <c r="B2007" t="s">
        <v>5996</v>
      </c>
      <c r="C2007" t="s">
        <v>3968</v>
      </c>
      <c r="D2007" t="s">
        <v>3982</v>
      </c>
      <c r="E2007" t="s">
        <v>3970</v>
      </c>
      <c r="F2007" s="2">
        <v>80</v>
      </c>
    </row>
    <row r="2008" spans="1:6" x14ac:dyDescent="0.3">
      <c r="A2008" s="1">
        <v>43675</v>
      </c>
      <c r="B2008" t="s">
        <v>5997</v>
      </c>
      <c r="C2008" t="s">
        <v>3995</v>
      </c>
      <c r="D2008" t="s">
        <v>3976</v>
      </c>
      <c r="E2008" t="s">
        <v>3964</v>
      </c>
      <c r="F2008" s="2">
        <v>30</v>
      </c>
    </row>
    <row r="2009" spans="1:6" x14ac:dyDescent="0.3">
      <c r="A2009" s="1">
        <v>43675</v>
      </c>
      <c r="B2009" t="s">
        <v>5998</v>
      </c>
      <c r="C2009" t="s">
        <v>3991</v>
      </c>
      <c r="D2009" t="s">
        <v>3976</v>
      </c>
      <c r="E2009" t="s">
        <v>3970</v>
      </c>
      <c r="F2009" s="2">
        <v>30</v>
      </c>
    </row>
    <row r="2010" spans="1:6" x14ac:dyDescent="0.3">
      <c r="A2010" s="1">
        <v>43675</v>
      </c>
      <c r="B2010" t="s">
        <v>5999</v>
      </c>
      <c r="C2010" t="s">
        <v>4032</v>
      </c>
      <c r="D2010" t="s">
        <v>3989</v>
      </c>
      <c r="E2010" t="s">
        <v>3996</v>
      </c>
      <c r="F2010" s="2">
        <v>50</v>
      </c>
    </row>
    <row r="2011" spans="1:6" x14ac:dyDescent="0.3">
      <c r="A2011" s="1">
        <v>43675</v>
      </c>
      <c r="B2011" t="s">
        <v>6000</v>
      </c>
      <c r="C2011" t="s">
        <v>4032</v>
      </c>
      <c r="D2011" t="s">
        <v>4002</v>
      </c>
      <c r="E2011" t="s">
        <v>3977</v>
      </c>
      <c r="F2011" s="2">
        <v>150</v>
      </c>
    </row>
    <row r="2012" spans="1:6" x14ac:dyDescent="0.3">
      <c r="A2012" s="1">
        <v>43675</v>
      </c>
      <c r="B2012" t="s">
        <v>6001</v>
      </c>
      <c r="C2012" t="s">
        <v>3986</v>
      </c>
      <c r="D2012" t="s">
        <v>3989</v>
      </c>
      <c r="E2012" t="s">
        <v>3974</v>
      </c>
      <c r="F2012" s="2">
        <v>50</v>
      </c>
    </row>
    <row r="2013" spans="1:6" x14ac:dyDescent="0.3">
      <c r="A2013" s="1">
        <v>43676</v>
      </c>
      <c r="B2013" t="s">
        <v>6002</v>
      </c>
      <c r="C2013" t="s">
        <v>4030</v>
      </c>
      <c r="D2013" t="s">
        <v>3984</v>
      </c>
      <c r="E2013" t="s">
        <v>3964</v>
      </c>
      <c r="F2013" s="2">
        <v>180</v>
      </c>
    </row>
    <row r="2014" spans="1:6" x14ac:dyDescent="0.3">
      <c r="A2014" s="1">
        <v>43676</v>
      </c>
      <c r="B2014" t="s">
        <v>6003</v>
      </c>
      <c r="C2014" t="s">
        <v>4030</v>
      </c>
      <c r="D2014" t="s">
        <v>3963</v>
      </c>
      <c r="E2014" t="s">
        <v>3970</v>
      </c>
      <c r="F2014" s="2">
        <v>90</v>
      </c>
    </row>
    <row r="2015" spans="1:6" x14ac:dyDescent="0.3">
      <c r="A2015" s="1">
        <v>43676</v>
      </c>
      <c r="B2015" t="s">
        <v>6004</v>
      </c>
      <c r="C2015" t="s">
        <v>3979</v>
      </c>
      <c r="D2015" t="s">
        <v>4002</v>
      </c>
      <c r="E2015" t="s">
        <v>3977</v>
      </c>
      <c r="F2015" s="2">
        <v>150</v>
      </c>
    </row>
    <row r="2016" spans="1:6" x14ac:dyDescent="0.3">
      <c r="A2016" s="1">
        <v>43676</v>
      </c>
      <c r="B2016" t="s">
        <v>6005</v>
      </c>
      <c r="C2016" t="s">
        <v>3981</v>
      </c>
      <c r="D2016" t="s">
        <v>3973</v>
      </c>
      <c r="E2016" t="s">
        <v>3977</v>
      </c>
      <c r="F2016" s="2">
        <v>100</v>
      </c>
    </row>
    <row r="2017" spans="1:6" x14ac:dyDescent="0.3">
      <c r="A2017" s="1">
        <v>43676</v>
      </c>
      <c r="B2017" t="s">
        <v>6006</v>
      </c>
      <c r="C2017" t="s">
        <v>4066</v>
      </c>
      <c r="D2017" t="s">
        <v>3963</v>
      </c>
      <c r="E2017" t="s">
        <v>3964</v>
      </c>
      <c r="F2017" s="2">
        <v>90</v>
      </c>
    </row>
    <row r="2018" spans="1:6" x14ac:dyDescent="0.3">
      <c r="A2018" s="1">
        <v>43676</v>
      </c>
      <c r="B2018" t="s">
        <v>6007</v>
      </c>
      <c r="C2018" t="s">
        <v>4007</v>
      </c>
      <c r="D2018" t="s">
        <v>3989</v>
      </c>
      <c r="E2018" t="s">
        <v>3996</v>
      </c>
      <c r="F2018" s="2">
        <v>50</v>
      </c>
    </row>
    <row r="2019" spans="1:6" x14ac:dyDescent="0.3">
      <c r="A2019" s="1">
        <v>43676</v>
      </c>
      <c r="B2019" t="s">
        <v>6008</v>
      </c>
      <c r="C2019" t="s">
        <v>3981</v>
      </c>
      <c r="D2019" t="s">
        <v>3984</v>
      </c>
      <c r="E2019" t="s">
        <v>3970</v>
      </c>
      <c r="F2019" s="2">
        <v>180</v>
      </c>
    </row>
    <row r="2020" spans="1:6" x14ac:dyDescent="0.3">
      <c r="A2020" s="1">
        <v>43676</v>
      </c>
      <c r="B2020" t="s">
        <v>6009</v>
      </c>
      <c r="C2020" t="s">
        <v>3972</v>
      </c>
      <c r="D2020" t="s">
        <v>3963</v>
      </c>
      <c r="E2020" t="s">
        <v>3996</v>
      </c>
      <c r="F2020" s="2">
        <v>90</v>
      </c>
    </row>
    <row r="2021" spans="1:6" x14ac:dyDescent="0.3">
      <c r="A2021" s="1">
        <v>43676</v>
      </c>
      <c r="B2021" t="s">
        <v>6010</v>
      </c>
      <c r="C2021" t="s">
        <v>3986</v>
      </c>
      <c r="D2021" t="s">
        <v>4002</v>
      </c>
      <c r="E2021" t="s">
        <v>3970</v>
      </c>
      <c r="F2021" s="2">
        <v>150</v>
      </c>
    </row>
    <row r="2022" spans="1:6" x14ac:dyDescent="0.3">
      <c r="A2022" s="1">
        <v>43676</v>
      </c>
      <c r="B2022" t="s">
        <v>6011</v>
      </c>
      <c r="C2022" t="s">
        <v>4066</v>
      </c>
      <c r="D2022" t="s">
        <v>4002</v>
      </c>
      <c r="E2022" t="s">
        <v>3977</v>
      </c>
      <c r="F2022" s="2">
        <v>150</v>
      </c>
    </row>
    <row r="2023" spans="1:6" x14ac:dyDescent="0.3">
      <c r="A2023" s="1">
        <v>43676</v>
      </c>
      <c r="B2023" t="s">
        <v>6012</v>
      </c>
      <c r="C2023" t="s">
        <v>3968</v>
      </c>
      <c r="D2023" t="s">
        <v>4002</v>
      </c>
      <c r="E2023" t="s">
        <v>3964</v>
      </c>
      <c r="F2023" s="2">
        <v>150</v>
      </c>
    </row>
    <row r="2024" spans="1:6" x14ac:dyDescent="0.3">
      <c r="A2024" s="1">
        <v>43676</v>
      </c>
      <c r="B2024" t="s">
        <v>6013</v>
      </c>
      <c r="C2024" t="s">
        <v>3986</v>
      </c>
      <c r="D2024" t="s">
        <v>3976</v>
      </c>
      <c r="E2024" t="s">
        <v>3964</v>
      </c>
      <c r="F2024" s="2">
        <v>30</v>
      </c>
    </row>
    <row r="2025" spans="1:6" x14ac:dyDescent="0.3">
      <c r="A2025" s="1">
        <v>43676</v>
      </c>
      <c r="B2025" t="s">
        <v>6014</v>
      </c>
      <c r="C2025" t="s">
        <v>3962</v>
      </c>
      <c r="D2025" t="s">
        <v>4002</v>
      </c>
      <c r="E2025" t="s">
        <v>3964</v>
      </c>
      <c r="F2025" s="2">
        <v>150</v>
      </c>
    </row>
    <row r="2026" spans="1:6" x14ac:dyDescent="0.3">
      <c r="A2026" s="1">
        <v>43676</v>
      </c>
      <c r="B2026" t="s">
        <v>6015</v>
      </c>
      <c r="C2026" t="s">
        <v>4066</v>
      </c>
      <c r="D2026" t="s">
        <v>3973</v>
      </c>
      <c r="E2026" t="s">
        <v>3970</v>
      </c>
      <c r="F2026" s="2">
        <v>100</v>
      </c>
    </row>
    <row r="2027" spans="1:6" x14ac:dyDescent="0.3">
      <c r="A2027" s="1">
        <v>43676</v>
      </c>
      <c r="B2027" t="s">
        <v>6016</v>
      </c>
      <c r="C2027" t="s">
        <v>3995</v>
      </c>
      <c r="D2027" t="s">
        <v>3969</v>
      </c>
      <c r="E2027" t="s">
        <v>3964</v>
      </c>
      <c r="F2027" s="2">
        <v>160</v>
      </c>
    </row>
    <row r="2028" spans="1:6" x14ac:dyDescent="0.3">
      <c r="A2028" s="1">
        <v>43677</v>
      </c>
      <c r="B2028" t="s">
        <v>6017</v>
      </c>
      <c r="C2028" t="s">
        <v>3968</v>
      </c>
      <c r="D2028" t="s">
        <v>3982</v>
      </c>
      <c r="E2028" t="s">
        <v>3977</v>
      </c>
      <c r="F2028" s="2">
        <v>80</v>
      </c>
    </row>
    <row r="2029" spans="1:6" x14ac:dyDescent="0.3">
      <c r="A2029" s="1">
        <v>43677</v>
      </c>
      <c r="B2029" t="s">
        <v>6018</v>
      </c>
      <c r="C2029" t="s">
        <v>4000</v>
      </c>
      <c r="D2029" t="s">
        <v>3982</v>
      </c>
      <c r="E2029" t="s">
        <v>3964</v>
      </c>
      <c r="F2029" s="2">
        <v>80</v>
      </c>
    </row>
    <row r="2030" spans="1:6" x14ac:dyDescent="0.3">
      <c r="A2030" s="1">
        <v>43677</v>
      </c>
      <c r="B2030" t="s">
        <v>6019</v>
      </c>
      <c r="C2030" t="s">
        <v>3979</v>
      </c>
      <c r="D2030" t="s">
        <v>3984</v>
      </c>
      <c r="E2030" t="s">
        <v>3974</v>
      </c>
      <c r="F2030" s="2">
        <v>180</v>
      </c>
    </row>
    <row r="2031" spans="1:6" x14ac:dyDescent="0.3">
      <c r="A2031" s="1">
        <v>43677</v>
      </c>
      <c r="B2031" t="s">
        <v>6020</v>
      </c>
      <c r="C2031" t="s">
        <v>4007</v>
      </c>
      <c r="D2031" t="s">
        <v>3984</v>
      </c>
      <c r="E2031" t="s">
        <v>3974</v>
      </c>
      <c r="F2031" s="2">
        <v>180</v>
      </c>
    </row>
    <row r="2032" spans="1:6" x14ac:dyDescent="0.3">
      <c r="A2032" s="1">
        <v>43677</v>
      </c>
      <c r="B2032" t="s">
        <v>6021</v>
      </c>
      <c r="C2032" t="s">
        <v>3962</v>
      </c>
      <c r="D2032" t="s">
        <v>3984</v>
      </c>
      <c r="E2032" t="s">
        <v>3977</v>
      </c>
      <c r="F2032" s="2">
        <v>180</v>
      </c>
    </row>
    <row r="2033" spans="1:6" x14ac:dyDescent="0.3">
      <c r="A2033" s="1">
        <v>43677</v>
      </c>
      <c r="B2033" t="s">
        <v>6022</v>
      </c>
      <c r="C2033" t="s">
        <v>3962</v>
      </c>
      <c r="D2033" t="s">
        <v>3984</v>
      </c>
      <c r="E2033" t="s">
        <v>3977</v>
      </c>
      <c r="F2033" s="2">
        <v>180</v>
      </c>
    </row>
    <row r="2034" spans="1:6" x14ac:dyDescent="0.3">
      <c r="A2034" s="1">
        <v>43678</v>
      </c>
      <c r="B2034" t="s">
        <v>6023</v>
      </c>
      <c r="C2034" t="s">
        <v>4000</v>
      </c>
      <c r="D2034" t="s">
        <v>3969</v>
      </c>
      <c r="E2034" t="s">
        <v>3970</v>
      </c>
      <c r="F2034" s="2">
        <v>160</v>
      </c>
    </row>
    <row r="2035" spans="1:6" x14ac:dyDescent="0.3">
      <c r="A2035" s="1">
        <v>43678</v>
      </c>
      <c r="B2035" t="s">
        <v>6024</v>
      </c>
      <c r="C2035" t="s">
        <v>4030</v>
      </c>
      <c r="D2035" t="s">
        <v>3969</v>
      </c>
      <c r="E2035" t="s">
        <v>3977</v>
      </c>
      <c r="F2035" s="2">
        <v>160</v>
      </c>
    </row>
    <row r="2036" spans="1:6" x14ac:dyDescent="0.3">
      <c r="A2036" s="1">
        <v>43678</v>
      </c>
      <c r="B2036" t="s">
        <v>6025</v>
      </c>
      <c r="C2036" t="s">
        <v>3995</v>
      </c>
      <c r="D2036" t="s">
        <v>3982</v>
      </c>
      <c r="E2036" t="s">
        <v>3996</v>
      </c>
      <c r="F2036" s="2">
        <v>80</v>
      </c>
    </row>
    <row r="2037" spans="1:6" x14ac:dyDescent="0.3">
      <c r="A2037" s="1">
        <v>43678</v>
      </c>
      <c r="B2037" t="s">
        <v>6026</v>
      </c>
      <c r="C2037" t="s">
        <v>4010</v>
      </c>
      <c r="D2037" t="s">
        <v>3973</v>
      </c>
      <c r="E2037" t="s">
        <v>3974</v>
      </c>
      <c r="F2037" s="2">
        <v>100</v>
      </c>
    </row>
    <row r="2038" spans="1:6" x14ac:dyDescent="0.3">
      <c r="A2038" s="1">
        <v>43678</v>
      </c>
      <c r="B2038" t="s">
        <v>6027</v>
      </c>
      <c r="C2038" t="s">
        <v>3968</v>
      </c>
      <c r="D2038" t="s">
        <v>3976</v>
      </c>
      <c r="E2038" t="s">
        <v>3974</v>
      </c>
      <c r="F2038" s="2">
        <v>30</v>
      </c>
    </row>
    <row r="2039" spans="1:6" x14ac:dyDescent="0.3">
      <c r="A2039" s="1">
        <v>43678</v>
      </c>
      <c r="B2039" t="s">
        <v>6028</v>
      </c>
      <c r="C2039" t="s">
        <v>3966</v>
      </c>
      <c r="D2039" t="s">
        <v>3989</v>
      </c>
      <c r="E2039" t="s">
        <v>3977</v>
      </c>
      <c r="F2039" s="2">
        <v>50</v>
      </c>
    </row>
    <row r="2040" spans="1:6" x14ac:dyDescent="0.3">
      <c r="A2040" s="1">
        <v>43678</v>
      </c>
      <c r="B2040" t="s">
        <v>6029</v>
      </c>
      <c r="C2040" t="s">
        <v>3972</v>
      </c>
      <c r="D2040" t="s">
        <v>4002</v>
      </c>
      <c r="E2040" t="s">
        <v>3970</v>
      </c>
      <c r="F2040" s="2">
        <v>150</v>
      </c>
    </row>
    <row r="2041" spans="1:6" x14ac:dyDescent="0.3">
      <c r="A2041" s="1">
        <v>43678</v>
      </c>
      <c r="B2041" t="s">
        <v>6030</v>
      </c>
      <c r="C2041" t="s">
        <v>4007</v>
      </c>
      <c r="D2041" t="s">
        <v>3969</v>
      </c>
      <c r="E2041" t="s">
        <v>3970</v>
      </c>
      <c r="F2041" s="2">
        <v>160</v>
      </c>
    </row>
    <row r="2042" spans="1:6" x14ac:dyDescent="0.3">
      <c r="A2042" s="1">
        <v>43678</v>
      </c>
      <c r="B2042" t="s">
        <v>6031</v>
      </c>
      <c r="C2042" t="s">
        <v>3968</v>
      </c>
      <c r="D2042" t="s">
        <v>3963</v>
      </c>
      <c r="E2042" t="s">
        <v>3996</v>
      </c>
      <c r="F2042" s="2">
        <v>90</v>
      </c>
    </row>
    <row r="2043" spans="1:6" x14ac:dyDescent="0.3">
      <c r="A2043" s="1">
        <v>43678</v>
      </c>
      <c r="B2043" t="s">
        <v>6032</v>
      </c>
      <c r="C2043" t="s">
        <v>4066</v>
      </c>
      <c r="D2043" t="s">
        <v>4002</v>
      </c>
      <c r="E2043" t="s">
        <v>3970</v>
      </c>
      <c r="F2043" s="2">
        <v>150</v>
      </c>
    </row>
    <row r="2044" spans="1:6" x14ac:dyDescent="0.3">
      <c r="A2044" s="1">
        <v>43678</v>
      </c>
      <c r="B2044" t="s">
        <v>6033</v>
      </c>
      <c r="C2044" t="s">
        <v>3966</v>
      </c>
      <c r="D2044" t="s">
        <v>3976</v>
      </c>
      <c r="E2044" t="s">
        <v>3964</v>
      </c>
      <c r="F2044" s="2">
        <v>30</v>
      </c>
    </row>
    <row r="2045" spans="1:6" x14ac:dyDescent="0.3">
      <c r="A2045" s="1">
        <v>43678</v>
      </c>
      <c r="B2045" t="s">
        <v>6034</v>
      </c>
      <c r="C2045" t="s">
        <v>4007</v>
      </c>
      <c r="D2045" t="s">
        <v>3973</v>
      </c>
      <c r="E2045" t="s">
        <v>3996</v>
      </c>
      <c r="F2045" s="2">
        <v>100</v>
      </c>
    </row>
    <row r="2046" spans="1:6" x14ac:dyDescent="0.3">
      <c r="A2046" s="1">
        <v>43678</v>
      </c>
      <c r="B2046" t="s">
        <v>6035</v>
      </c>
      <c r="C2046" t="s">
        <v>3966</v>
      </c>
      <c r="D2046" t="s">
        <v>3963</v>
      </c>
      <c r="E2046" t="s">
        <v>3974</v>
      </c>
      <c r="F2046" s="2">
        <v>90</v>
      </c>
    </row>
    <row r="2047" spans="1:6" x14ac:dyDescent="0.3">
      <c r="A2047" s="1">
        <v>43678</v>
      </c>
      <c r="B2047" t="s">
        <v>6036</v>
      </c>
      <c r="C2047" t="s">
        <v>3979</v>
      </c>
      <c r="D2047" t="s">
        <v>3973</v>
      </c>
      <c r="E2047" t="s">
        <v>3977</v>
      </c>
      <c r="F2047" s="2">
        <v>100</v>
      </c>
    </row>
    <row r="2048" spans="1:6" x14ac:dyDescent="0.3">
      <c r="A2048" s="1">
        <v>43678</v>
      </c>
      <c r="B2048" t="s">
        <v>6037</v>
      </c>
      <c r="C2048" t="s">
        <v>3972</v>
      </c>
      <c r="D2048" t="s">
        <v>3984</v>
      </c>
      <c r="E2048" t="s">
        <v>3974</v>
      </c>
      <c r="F2048" s="2">
        <v>180</v>
      </c>
    </row>
    <row r="2049" spans="1:6" x14ac:dyDescent="0.3">
      <c r="A2049" s="1">
        <v>43678</v>
      </c>
      <c r="B2049" t="s">
        <v>6038</v>
      </c>
      <c r="C2049" t="s">
        <v>3988</v>
      </c>
      <c r="D2049" t="s">
        <v>3973</v>
      </c>
      <c r="E2049" t="s">
        <v>3964</v>
      </c>
      <c r="F2049" s="2">
        <v>100</v>
      </c>
    </row>
    <row r="2050" spans="1:6" x14ac:dyDescent="0.3">
      <c r="A2050" s="1">
        <v>43678</v>
      </c>
      <c r="B2050" t="s">
        <v>6039</v>
      </c>
      <c r="C2050" t="s">
        <v>4010</v>
      </c>
      <c r="D2050" t="s">
        <v>3982</v>
      </c>
      <c r="E2050" t="s">
        <v>3970</v>
      </c>
      <c r="F2050" s="2">
        <v>80</v>
      </c>
    </row>
    <row r="2051" spans="1:6" x14ac:dyDescent="0.3">
      <c r="A2051" s="1">
        <v>43679</v>
      </c>
      <c r="B2051" t="s">
        <v>6040</v>
      </c>
      <c r="C2051" t="s">
        <v>3979</v>
      </c>
      <c r="D2051" t="s">
        <v>3982</v>
      </c>
      <c r="E2051" t="s">
        <v>3964</v>
      </c>
      <c r="F2051" s="2">
        <v>80</v>
      </c>
    </row>
    <row r="2052" spans="1:6" x14ac:dyDescent="0.3">
      <c r="A2052" s="1">
        <v>43679</v>
      </c>
      <c r="B2052" t="s">
        <v>6041</v>
      </c>
      <c r="C2052" t="s">
        <v>4030</v>
      </c>
      <c r="D2052" t="s">
        <v>3984</v>
      </c>
      <c r="E2052" t="s">
        <v>3996</v>
      </c>
      <c r="F2052" s="2">
        <v>180</v>
      </c>
    </row>
    <row r="2053" spans="1:6" x14ac:dyDescent="0.3">
      <c r="A2053" s="1">
        <v>43679</v>
      </c>
      <c r="B2053" t="s">
        <v>6042</v>
      </c>
      <c r="C2053" t="s">
        <v>4007</v>
      </c>
      <c r="D2053" t="s">
        <v>3982</v>
      </c>
      <c r="E2053" t="s">
        <v>3996</v>
      </c>
      <c r="F2053" s="2">
        <v>80</v>
      </c>
    </row>
    <row r="2054" spans="1:6" x14ac:dyDescent="0.3">
      <c r="A2054" s="1">
        <v>43679</v>
      </c>
      <c r="B2054" t="s">
        <v>6043</v>
      </c>
      <c r="C2054" t="s">
        <v>4000</v>
      </c>
      <c r="D2054" t="s">
        <v>3976</v>
      </c>
      <c r="E2054" t="s">
        <v>3970</v>
      </c>
      <c r="F2054" s="2">
        <v>30</v>
      </c>
    </row>
    <row r="2055" spans="1:6" x14ac:dyDescent="0.3">
      <c r="A2055" s="1">
        <v>43679</v>
      </c>
      <c r="B2055" t="s">
        <v>6044</v>
      </c>
      <c r="C2055" t="s">
        <v>4025</v>
      </c>
      <c r="D2055" t="s">
        <v>3989</v>
      </c>
      <c r="E2055" t="s">
        <v>3974</v>
      </c>
      <c r="F2055" s="2">
        <v>50</v>
      </c>
    </row>
    <row r="2056" spans="1:6" x14ac:dyDescent="0.3">
      <c r="A2056" s="1">
        <v>43679</v>
      </c>
      <c r="B2056" t="s">
        <v>6045</v>
      </c>
      <c r="C2056" t="s">
        <v>3986</v>
      </c>
      <c r="D2056" t="s">
        <v>3976</v>
      </c>
      <c r="E2056" t="s">
        <v>3974</v>
      </c>
      <c r="F2056" s="2">
        <v>30</v>
      </c>
    </row>
    <row r="2057" spans="1:6" x14ac:dyDescent="0.3">
      <c r="A2057" s="1">
        <v>43679</v>
      </c>
      <c r="B2057" t="s">
        <v>6046</v>
      </c>
      <c r="C2057" t="s">
        <v>3995</v>
      </c>
      <c r="D2057" t="s">
        <v>4002</v>
      </c>
      <c r="E2057" t="s">
        <v>3970</v>
      </c>
      <c r="F2057" s="2">
        <v>150</v>
      </c>
    </row>
    <row r="2058" spans="1:6" x14ac:dyDescent="0.3">
      <c r="A2058" s="1">
        <v>43679</v>
      </c>
      <c r="B2058" t="s">
        <v>6047</v>
      </c>
      <c r="C2058" t="s">
        <v>4007</v>
      </c>
      <c r="D2058" t="s">
        <v>3963</v>
      </c>
      <c r="E2058" t="s">
        <v>3996</v>
      </c>
      <c r="F2058" s="2">
        <v>90</v>
      </c>
    </row>
    <row r="2059" spans="1:6" x14ac:dyDescent="0.3">
      <c r="A2059" s="1">
        <v>43680</v>
      </c>
      <c r="B2059" t="s">
        <v>6048</v>
      </c>
      <c r="C2059" t="s">
        <v>4007</v>
      </c>
      <c r="D2059" t="s">
        <v>3963</v>
      </c>
      <c r="E2059" t="s">
        <v>3970</v>
      </c>
      <c r="F2059" s="2">
        <v>90</v>
      </c>
    </row>
    <row r="2060" spans="1:6" x14ac:dyDescent="0.3">
      <c r="A2060" s="1">
        <v>43680</v>
      </c>
      <c r="B2060" t="s">
        <v>6049</v>
      </c>
      <c r="C2060" t="s">
        <v>3979</v>
      </c>
      <c r="D2060" t="s">
        <v>3976</v>
      </c>
      <c r="E2060" t="s">
        <v>3977</v>
      </c>
      <c r="F2060" s="2">
        <v>30</v>
      </c>
    </row>
    <row r="2061" spans="1:6" x14ac:dyDescent="0.3">
      <c r="A2061" s="1">
        <v>43680</v>
      </c>
      <c r="B2061" t="s">
        <v>6050</v>
      </c>
      <c r="C2061" t="s">
        <v>4007</v>
      </c>
      <c r="D2061" t="s">
        <v>3989</v>
      </c>
      <c r="E2061" t="s">
        <v>3964</v>
      </c>
      <c r="F2061" s="2">
        <v>50</v>
      </c>
    </row>
    <row r="2062" spans="1:6" x14ac:dyDescent="0.3">
      <c r="A2062" s="1">
        <v>43680</v>
      </c>
      <c r="B2062" t="s">
        <v>6051</v>
      </c>
      <c r="C2062" t="s">
        <v>4007</v>
      </c>
      <c r="D2062" t="s">
        <v>3963</v>
      </c>
      <c r="E2062" t="s">
        <v>3974</v>
      </c>
      <c r="F2062" s="2">
        <v>90</v>
      </c>
    </row>
    <row r="2063" spans="1:6" x14ac:dyDescent="0.3">
      <c r="A2063" s="1">
        <v>43680</v>
      </c>
      <c r="B2063" t="s">
        <v>6052</v>
      </c>
      <c r="C2063" t="s">
        <v>3988</v>
      </c>
      <c r="D2063" t="s">
        <v>3984</v>
      </c>
      <c r="E2063" t="s">
        <v>3974</v>
      </c>
      <c r="F2063" s="2">
        <v>180</v>
      </c>
    </row>
    <row r="2064" spans="1:6" x14ac:dyDescent="0.3">
      <c r="A2064" s="1">
        <v>43680</v>
      </c>
      <c r="B2064" t="s">
        <v>6053</v>
      </c>
      <c r="C2064" t="s">
        <v>4030</v>
      </c>
      <c r="D2064" t="s">
        <v>3976</v>
      </c>
      <c r="E2064" t="s">
        <v>3970</v>
      </c>
      <c r="F2064" s="2">
        <v>30</v>
      </c>
    </row>
    <row r="2065" spans="1:6" x14ac:dyDescent="0.3">
      <c r="A2065" s="1">
        <v>43680</v>
      </c>
      <c r="B2065" t="s">
        <v>6054</v>
      </c>
      <c r="C2065" t="s">
        <v>3981</v>
      </c>
      <c r="D2065" t="s">
        <v>3982</v>
      </c>
      <c r="E2065" t="s">
        <v>3970</v>
      </c>
      <c r="F2065" s="2">
        <v>80</v>
      </c>
    </row>
    <row r="2066" spans="1:6" x14ac:dyDescent="0.3">
      <c r="A2066" s="1">
        <v>43680</v>
      </c>
      <c r="B2066" t="s">
        <v>6055</v>
      </c>
      <c r="C2066" t="s">
        <v>3966</v>
      </c>
      <c r="D2066" t="s">
        <v>3984</v>
      </c>
      <c r="E2066" t="s">
        <v>3964</v>
      </c>
      <c r="F2066" s="2">
        <v>180</v>
      </c>
    </row>
    <row r="2067" spans="1:6" x14ac:dyDescent="0.3">
      <c r="A2067" s="1">
        <v>43680</v>
      </c>
      <c r="B2067" t="s">
        <v>6056</v>
      </c>
      <c r="C2067" t="s">
        <v>3986</v>
      </c>
      <c r="D2067" t="s">
        <v>3973</v>
      </c>
      <c r="E2067" t="s">
        <v>3974</v>
      </c>
      <c r="F2067" s="2">
        <v>100</v>
      </c>
    </row>
    <row r="2068" spans="1:6" x14ac:dyDescent="0.3">
      <c r="A2068" s="1">
        <v>43680</v>
      </c>
      <c r="B2068" t="s">
        <v>6057</v>
      </c>
      <c r="C2068" t="s">
        <v>4066</v>
      </c>
      <c r="D2068" t="s">
        <v>3989</v>
      </c>
      <c r="E2068" t="s">
        <v>3974</v>
      </c>
      <c r="F2068" s="2">
        <v>50</v>
      </c>
    </row>
    <row r="2069" spans="1:6" x14ac:dyDescent="0.3">
      <c r="A2069" s="1">
        <v>43680</v>
      </c>
      <c r="B2069" t="s">
        <v>6058</v>
      </c>
      <c r="C2069" t="s">
        <v>3962</v>
      </c>
      <c r="D2069" t="s">
        <v>3984</v>
      </c>
      <c r="E2069" t="s">
        <v>3977</v>
      </c>
      <c r="F2069" s="2">
        <v>180</v>
      </c>
    </row>
    <row r="2070" spans="1:6" x14ac:dyDescent="0.3">
      <c r="A2070" s="1">
        <v>43681</v>
      </c>
      <c r="B2070" t="s">
        <v>6059</v>
      </c>
      <c r="C2070" t="s">
        <v>3986</v>
      </c>
      <c r="D2070" t="s">
        <v>4002</v>
      </c>
      <c r="E2070" t="s">
        <v>3977</v>
      </c>
      <c r="F2070" s="2">
        <v>150</v>
      </c>
    </row>
    <row r="2071" spans="1:6" x14ac:dyDescent="0.3">
      <c r="A2071" s="1">
        <v>43681</v>
      </c>
      <c r="B2071" t="s">
        <v>6060</v>
      </c>
      <c r="C2071" t="s">
        <v>3966</v>
      </c>
      <c r="D2071" t="s">
        <v>3973</v>
      </c>
      <c r="E2071" t="s">
        <v>3964</v>
      </c>
      <c r="F2071" s="2">
        <v>100</v>
      </c>
    </row>
    <row r="2072" spans="1:6" x14ac:dyDescent="0.3">
      <c r="A2072" s="1">
        <v>43681</v>
      </c>
      <c r="B2072" t="s">
        <v>6061</v>
      </c>
      <c r="C2072" t="s">
        <v>3995</v>
      </c>
      <c r="D2072" t="s">
        <v>3989</v>
      </c>
      <c r="E2072" t="s">
        <v>3974</v>
      </c>
      <c r="F2072" s="2">
        <v>50</v>
      </c>
    </row>
    <row r="2073" spans="1:6" x14ac:dyDescent="0.3">
      <c r="A2073" s="1">
        <v>43681</v>
      </c>
      <c r="B2073" t="s">
        <v>6062</v>
      </c>
      <c r="C2073" t="s">
        <v>4025</v>
      </c>
      <c r="D2073" t="s">
        <v>3963</v>
      </c>
      <c r="E2073" t="s">
        <v>3964</v>
      </c>
      <c r="F2073" s="2">
        <v>90</v>
      </c>
    </row>
    <row r="2074" spans="1:6" x14ac:dyDescent="0.3">
      <c r="A2074" s="1">
        <v>43681</v>
      </c>
      <c r="B2074" t="s">
        <v>6063</v>
      </c>
      <c r="C2074" t="s">
        <v>3986</v>
      </c>
      <c r="D2074" t="s">
        <v>3969</v>
      </c>
      <c r="E2074" t="s">
        <v>3996</v>
      </c>
      <c r="F2074" s="2">
        <v>160</v>
      </c>
    </row>
    <row r="2075" spans="1:6" x14ac:dyDescent="0.3">
      <c r="A2075" s="1">
        <v>43681</v>
      </c>
      <c r="B2075" t="s">
        <v>6064</v>
      </c>
      <c r="C2075" t="s">
        <v>3979</v>
      </c>
      <c r="D2075" t="s">
        <v>3976</v>
      </c>
      <c r="E2075" t="s">
        <v>3996</v>
      </c>
      <c r="F2075" s="2">
        <v>30</v>
      </c>
    </row>
    <row r="2076" spans="1:6" x14ac:dyDescent="0.3">
      <c r="A2076" s="1">
        <v>43681</v>
      </c>
      <c r="B2076" t="s">
        <v>6065</v>
      </c>
      <c r="C2076" t="s">
        <v>3981</v>
      </c>
      <c r="D2076" t="s">
        <v>3984</v>
      </c>
      <c r="E2076" t="s">
        <v>3996</v>
      </c>
      <c r="F2076" s="2">
        <v>180</v>
      </c>
    </row>
    <row r="2077" spans="1:6" x14ac:dyDescent="0.3">
      <c r="A2077" s="1">
        <v>43682</v>
      </c>
      <c r="B2077" t="s">
        <v>6066</v>
      </c>
      <c r="C2077" t="s">
        <v>4066</v>
      </c>
      <c r="D2077" t="s">
        <v>3963</v>
      </c>
      <c r="E2077" t="s">
        <v>3974</v>
      </c>
      <c r="F2077" s="2">
        <v>90</v>
      </c>
    </row>
    <row r="2078" spans="1:6" x14ac:dyDescent="0.3">
      <c r="A2078" s="1">
        <v>43682</v>
      </c>
      <c r="B2078" t="s">
        <v>6067</v>
      </c>
      <c r="C2078" t="s">
        <v>4066</v>
      </c>
      <c r="D2078" t="s">
        <v>3963</v>
      </c>
      <c r="E2078" t="s">
        <v>3974</v>
      </c>
      <c r="F2078" s="2">
        <v>90</v>
      </c>
    </row>
    <row r="2079" spans="1:6" x14ac:dyDescent="0.3">
      <c r="A2079" s="1">
        <v>43682</v>
      </c>
      <c r="B2079" t="s">
        <v>6068</v>
      </c>
      <c r="C2079" t="s">
        <v>4025</v>
      </c>
      <c r="D2079" t="s">
        <v>3976</v>
      </c>
      <c r="E2079" t="s">
        <v>3974</v>
      </c>
      <c r="F2079" s="2">
        <v>30</v>
      </c>
    </row>
    <row r="2080" spans="1:6" x14ac:dyDescent="0.3">
      <c r="A2080" s="1">
        <v>43682</v>
      </c>
      <c r="B2080" t="s">
        <v>6069</v>
      </c>
      <c r="C2080" t="s">
        <v>3979</v>
      </c>
      <c r="D2080" t="s">
        <v>3963</v>
      </c>
      <c r="E2080" t="s">
        <v>3996</v>
      </c>
      <c r="F2080" s="2">
        <v>90</v>
      </c>
    </row>
    <row r="2081" spans="1:6" x14ac:dyDescent="0.3">
      <c r="A2081" s="1">
        <v>43682</v>
      </c>
      <c r="B2081" t="s">
        <v>6070</v>
      </c>
      <c r="C2081" t="s">
        <v>4030</v>
      </c>
      <c r="D2081" t="s">
        <v>4002</v>
      </c>
      <c r="E2081" t="s">
        <v>3964</v>
      </c>
      <c r="F2081" s="2">
        <v>150</v>
      </c>
    </row>
    <row r="2082" spans="1:6" x14ac:dyDescent="0.3">
      <c r="A2082" s="1">
        <v>43682</v>
      </c>
      <c r="B2082" t="s">
        <v>6071</v>
      </c>
      <c r="C2082" t="s">
        <v>3995</v>
      </c>
      <c r="D2082" t="s">
        <v>3982</v>
      </c>
      <c r="E2082" t="s">
        <v>3970</v>
      </c>
      <c r="F2082" s="2">
        <v>80</v>
      </c>
    </row>
    <row r="2083" spans="1:6" x14ac:dyDescent="0.3">
      <c r="A2083" s="1">
        <v>43682</v>
      </c>
      <c r="B2083" t="s">
        <v>6072</v>
      </c>
      <c r="C2083" t="s">
        <v>4025</v>
      </c>
      <c r="D2083" t="s">
        <v>4002</v>
      </c>
      <c r="E2083" t="s">
        <v>3964</v>
      </c>
      <c r="F2083" s="2">
        <v>150</v>
      </c>
    </row>
    <row r="2084" spans="1:6" x14ac:dyDescent="0.3">
      <c r="A2084" s="1">
        <v>43682</v>
      </c>
      <c r="B2084" t="s">
        <v>6073</v>
      </c>
      <c r="C2084" t="s">
        <v>3962</v>
      </c>
      <c r="D2084" t="s">
        <v>3969</v>
      </c>
      <c r="E2084" t="s">
        <v>3964</v>
      </c>
      <c r="F2084" s="2">
        <v>160</v>
      </c>
    </row>
    <row r="2085" spans="1:6" x14ac:dyDescent="0.3">
      <c r="A2085" s="1">
        <v>43682</v>
      </c>
      <c r="B2085" t="s">
        <v>6074</v>
      </c>
      <c r="C2085" t="s">
        <v>3972</v>
      </c>
      <c r="D2085" t="s">
        <v>3989</v>
      </c>
      <c r="E2085" t="s">
        <v>3977</v>
      </c>
      <c r="F2085" s="2">
        <v>50</v>
      </c>
    </row>
    <row r="2086" spans="1:6" x14ac:dyDescent="0.3">
      <c r="A2086" s="1">
        <v>43682</v>
      </c>
      <c r="B2086" t="s">
        <v>6075</v>
      </c>
      <c r="C2086" t="s">
        <v>3962</v>
      </c>
      <c r="D2086" t="s">
        <v>3984</v>
      </c>
      <c r="E2086" t="s">
        <v>3970</v>
      </c>
      <c r="F2086" s="2">
        <v>180</v>
      </c>
    </row>
    <row r="2087" spans="1:6" x14ac:dyDescent="0.3">
      <c r="A2087" s="1">
        <v>43683</v>
      </c>
      <c r="B2087" t="s">
        <v>6076</v>
      </c>
      <c r="C2087" t="s">
        <v>3962</v>
      </c>
      <c r="D2087" t="s">
        <v>3976</v>
      </c>
      <c r="E2087" t="s">
        <v>3974</v>
      </c>
      <c r="F2087" s="2">
        <v>30</v>
      </c>
    </row>
    <row r="2088" spans="1:6" x14ac:dyDescent="0.3">
      <c r="A2088" s="1">
        <v>43683</v>
      </c>
      <c r="B2088" t="s">
        <v>6077</v>
      </c>
      <c r="C2088" t="s">
        <v>3986</v>
      </c>
      <c r="D2088" t="s">
        <v>3989</v>
      </c>
      <c r="E2088" t="s">
        <v>3974</v>
      </c>
      <c r="F2088" s="2">
        <v>50</v>
      </c>
    </row>
    <row r="2089" spans="1:6" x14ac:dyDescent="0.3">
      <c r="A2089" s="1">
        <v>43683</v>
      </c>
      <c r="B2089" t="s">
        <v>6078</v>
      </c>
      <c r="C2089" t="s">
        <v>4066</v>
      </c>
      <c r="D2089" t="s">
        <v>4002</v>
      </c>
      <c r="E2089" t="s">
        <v>3996</v>
      </c>
      <c r="F2089" s="2">
        <v>150</v>
      </c>
    </row>
    <row r="2090" spans="1:6" x14ac:dyDescent="0.3">
      <c r="A2090" s="1">
        <v>43683</v>
      </c>
      <c r="B2090" t="s">
        <v>6079</v>
      </c>
      <c r="C2090" t="s">
        <v>3968</v>
      </c>
      <c r="D2090" t="s">
        <v>4002</v>
      </c>
      <c r="E2090" t="s">
        <v>3977</v>
      </c>
      <c r="F2090" s="2">
        <v>150</v>
      </c>
    </row>
    <row r="2091" spans="1:6" x14ac:dyDescent="0.3">
      <c r="A2091" s="1">
        <v>43683</v>
      </c>
      <c r="B2091" t="s">
        <v>6080</v>
      </c>
      <c r="C2091" t="s">
        <v>3962</v>
      </c>
      <c r="D2091" t="s">
        <v>3982</v>
      </c>
      <c r="E2091" t="s">
        <v>3974</v>
      </c>
      <c r="F2091" s="2">
        <v>80</v>
      </c>
    </row>
    <row r="2092" spans="1:6" x14ac:dyDescent="0.3">
      <c r="A2092" s="1">
        <v>43683</v>
      </c>
      <c r="B2092" t="s">
        <v>6081</v>
      </c>
      <c r="C2092" t="s">
        <v>4032</v>
      </c>
      <c r="D2092" t="s">
        <v>3976</v>
      </c>
      <c r="E2092" t="s">
        <v>3964</v>
      </c>
      <c r="F2092" s="2">
        <v>30</v>
      </c>
    </row>
    <row r="2093" spans="1:6" x14ac:dyDescent="0.3">
      <c r="A2093" s="1">
        <v>43683</v>
      </c>
      <c r="B2093" t="s">
        <v>6082</v>
      </c>
      <c r="C2093" t="s">
        <v>4025</v>
      </c>
      <c r="D2093" t="s">
        <v>3976</v>
      </c>
      <c r="E2093" t="s">
        <v>3977</v>
      </c>
      <c r="F2093" s="2">
        <v>30</v>
      </c>
    </row>
    <row r="2094" spans="1:6" x14ac:dyDescent="0.3">
      <c r="A2094" s="1">
        <v>43683</v>
      </c>
      <c r="B2094" t="s">
        <v>6083</v>
      </c>
      <c r="C2094" t="s">
        <v>3991</v>
      </c>
      <c r="D2094" t="s">
        <v>4002</v>
      </c>
      <c r="E2094" t="s">
        <v>3977</v>
      </c>
      <c r="F2094" s="2">
        <v>150</v>
      </c>
    </row>
    <row r="2095" spans="1:6" x14ac:dyDescent="0.3">
      <c r="A2095" s="1">
        <v>43683</v>
      </c>
      <c r="B2095" t="s">
        <v>6084</v>
      </c>
      <c r="C2095" t="s">
        <v>4000</v>
      </c>
      <c r="D2095" t="s">
        <v>3982</v>
      </c>
      <c r="E2095" t="s">
        <v>3996</v>
      </c>
      <c r="F2095" s="2">
        <v>80</v>
      </c>
    </row>
    <row r="2096" spans="1:6" x14ac:dyDescent="0.3">
      <c r="A2096" s="1">
        <v>43683</v>
      </c>
      <c r="B2096" t="s">
        <v>6085</v>
      </c>
      <c r="C2096" t="s">
        <v>3968</v>
      </c>
      <c r="D2096" t="s">
        <v>3984</v>
      </c>
      <c r="E2096" t="s">
        <v>3964</v>
      </c>
      <c r="F2096" s="2">
        <v>180</v>
      </c>
    </row>
    <row r="2097" spans="1:6" x14ac:dyDescent="0.3">
      <c r="A2097" s="1">
        <v>43683</v>
      </c>
      <c r="B2097" t="s">
        <v>6086</v>
      </c>
      <c r="C2097" t="s">
        <v>3966</v>
      </c>
      <c r="D2097" t="s">
        <v>4002</v>
      </c>
      <c r="E2097" t="s">
        <v>3970</v>
      </c>
      <c r="F2097" s="2">
        <v>150</v>
      </c>
    </row>
    <row r="2098" spans="1:6" x14ac:dyDescent="0.3">
      <c r="A2098" s="1">
        <v>43683</v>
      </c>
      <c r="B2098" t="s">
        <v>6087</v>
      </c>
      <c r="C2098" t="s">
        <v>4025</v>
      </c>
      <c r="D2098" t="s">
        <v>3989</v>
      </c>
      <c r="E2098" t="s">
        <v>3996</v>
      </c>
      <c r="F2098" s="2">
        <v>50</v>
      </c>
    </row>
    <row r="2099" spans="1:6" x14ac:dyDescent="0.3">
      <c r="A2099" s="1">
        <v>43683</v>
      </c>
      <c r="B2099" t="s">
        <v>6088</v>
      </c>
      <c r="C2099" t="s">
        <v>3966</v>
      </c>
      <c r="D2099" t="s">
        <v>3982</v>
      </c>
      <c r="E2099" t="s">
        <v>3974</v>
      </c>
      <c r="F2099" s="2">
        <v>80</v>
      </c>
    </row>
    <row r="2100" spans="1:6" x14ac:dyDescent="0.3">
      <c r="A2100" s="1">
        <v>43683</v>
      </c>
      <c r="B2100" t="s">
        <v>6089</v>
      </c>
      <c r="C2100" t="s">
        <v>3972</v>
      </c>
      <c r="D2100" t="s">
        <v>4002</v>
      </c>
      <c r="E2100" t="s">
        <v>3974</v>
      </c>
      <c r="F2100" s="2">
        <v>150</v>
      </c>
    </row>
    <row r="2101" spans="1:6" x14ac:dyDescent="0.3">
      <c r="A2101" s="1">
        <v>43683</v>
      </c>
      <c r="B2101" t="s">
        <v>6090</v>
      </c>
      <c r="C2101" t="s">
        <v>4030</v>
      </c>
      <c r="D2101" t="s">
        <v>3969</v>
      </c>
      <c r="E2101" t="s">
        <v>3996</v>
      </c>
      <c r="F2101" s="2">
        <v>160</v>
      </c>
    </row>
    <row r="2102" spans="1:6" x14ac:dyDescent="0.3">
      <c r="A2102" s="1">
        <v>43683</v>
      </c>
      <c r="B2102" t="s">
        <v>6091</v>
      </c>
      <c r="C2102" t="s">
        <v>3995</v>
      </c>
      <c r="D2102" t="s">
        <v>4002</v>
      </c>
      <c r="E2102" t="s">
        <v>3974</v>
      </c>
      <c r="F2102" s="2">
        <v>150</v>
      </c>
    </row>
    <row r="2103" spans="1:6" x14ac:dyDescent="0.3">
      <c r="A2103" s="1">
        <v>43684</v>
      </c>
      <c r="B2103" t="s">
        <v>6092</v>
      </c>
      <c r="C2103" t="s">
        <v>3972</v>
      </c>
      <c r="D2103" t="s">
        <v>3976</v>
      </c>
      <c r="E2103" t="s">
        <v>3964</v>
      </c>
      <c r="F2103" s="2">
        <v>30</v>
      </c>
    </row>
    <row r="2104" spans="1:6" x14ac:dyDescent="0.3">
      <c r="A2104" s="1">
        <v>43684</v>
      </c>
      <c r="B2104" t="s">
        <v>6093</v>
      </c>
      <c r="C2104" t="s">
        <v>3988</v>
      </c>
      <c r="D2104" t="s">
        <v>3982</v>
      </c>
      <c r="E2104" t="s">
        <v>3974</v>
      </c>
      <c r="F2104" s="2">
        <v>80</v>
      </c>
    </row>
    <row r="2105" spans="1:6" x14ac:dyDescent="0.3">
      <c r="A2105" s="1">
        <v>43684</v>
      </c>
      <c r="B2105" t="s">
        <v>6094</v>
      </c>
      <c r="C2105" t="s">
        <v>3981</v>
      </c>
      <c r="D2105" t="s">
        <v>3963</v>
      </c>
      <c r="E2105" t="s">
        <v>3996</v>
      </c>
      <c r="F2105" s="2">
        <v>90</v>
      </c>
    </row>
    <row r="2106" spans="1:6" x14ac:dyDescent="0.3">
      <c r="A2106" s="1">
        <v>43684</v>
      </c>
      <c r="B2106" t="s">
        <v>6095</v>
      </c>
      <c r="C2106" t="s">
        <v>4010</v>
      </c>
      <c r="D2106" t="s">
        <v>3989</v>
      </c>
      <c r="E2106" t="s">
        <v>3977</v>
      </c>
      <c r="F2106" s="2">
        <v>50</v>
      </c>
    </row>
    <row r="2107" spans="1:6" x14ac:dyDescent="0.3">
      <c r="A2107" s="1">
        <v>43684</v>
      </c>
      <c r="B2107" t="s">
        <v>6096</v>
      </c>
      <c r="C2107" t="s">
        <v>4007</v>
      </c>
      <c r="D2107" t="s">
        <v>3969</v>
      </c>
      <c r="E2107" t="s">
        <v>3974</v>
      </c>
      <c r="F2107" s="2">
        <v>160</v>
      </c>
    </row>
    <row r="2108" spans="1:6" x14ac:dyDescent="0.3">
      <c r="A2108" s="1">
        <v>43684</v>
      </c>
      <c r="B2108" t="s">
        <v>6097</v>
      </c>
      <c r="C2108" t="s">
        <v>3995</v>
      </c>
      <c r="D2108" t="s">
        <v>3989</v>
      </c>
      <c r="E2108" t="s">
        <v>3977</v>
      </c>
      <c r="F2108" s="2">
        <v>50</v>
      </c>
    </row>
    <row r="2109" spans="1:6" x14ac:dyDescent="0.3">
      <c r="A2109" s="1">
        <v>43684</v>
      </c>
      <c r="B2109" t="s">
        <v>6098</v>
      </c>
      <c r="C2109" t="s">
        <v>4066</v>
      </c>
      <c r="D2109" t="s">
        <v>3969</v>
      </c>
      <c r="E2109" t="s">
        <v>3964</v>
      </c>
      <c r="F2109" s="2">
        <v>160</v>
      </c>
    </row>
    <row r="2110" spans="1:6" x14ac:dyDescent="0.3">
      <c r="A2110" s="1">
        <v>43685</v>
      </c>
      <c r="B2110" t="s">
        <v>6099</v>
      </c>
      <c r="C2110" t="s">
        <v>3991</v>
      </c>
      <c r="D2110" t="s">
        <v>3984</v>
      </c>
      <c r="E2110" t="s">
        <v>3970</v>
      </c>
      <c r="F2110" s="2">
        <v>180</v>
      </c>
    </row>
    <row r="2111" spans="1:6" x14ac:dyDescent="0.3">
      <c r="A2111" s="1">
        <v>43685</v>
      </c>
      <c r="B2111" t="s">
        <v>6100</v>
      </c>
      <c r="C2111" t="s">
        <v>4066</v>
      </c>
      <c r="D2111" t="s">
        <v>3989</v>
      </c>
      <c r="E2111" t="s">
        <v>3974</v>
      </c>
      <c r="F2111" s="2">
        <v>50</v>
      </c>
    </row>
    <row r="2112" spans="1:6" x14ac:dyDescent="0.3">
      <c r="A2112" s="1">
        <v>43685</v>
      </c>
      <c r="B2112" t="s">
        <v>6101</v>
      </c>
      <c r="C2112" t="s">
        <v>4066</v>
      </c>
      <c r="D2112" t="s">
        <v>3969</v>
      </c>
      <c r="E2112" t="s">
        <v>3964</v>
      </c>
      <c r="F2112" s="2">
        <v>160</v>
      </c>
    </row>
    <row r="2113" spans="1:6" x14ac:dyDescent="0.3">
      <c r="A2113" s="1">
        <v>43685</v>
      </c>
      <c r="B2113" t="s">
        <v>6102</v>
      </c>
      <c r="C2113" t="s">
        <v>3995</v>
      </c>
      <c r="D2113" t="s">
        <v>3989</v>
      </c>
      <c r="E2113" t="s">
        <v>3970</v>
      </c>
      <c r="F2113" s="2">
        <v>50</v>
      </c>
    </row>
    <row r="2114" spans="1:6" x14ac:dyDescent="0.3">
      <c r="A2114" s="1">
        <v>43685</v>
      </c>
      <c r="B2114" t="s">
        <v>6103</v>
      </c>
      <c r="C2114" t="s">
        <v>4007</v>
      </c>
      <c r="D2114" t="s">
        <v>3963</v>
      </c>
      <c r="E2114" t="s">
        <v>3974</v>
      </c>
      <c r="F2114" s="2">
        <v>90</v>
      </c>
    </row>
    <row r="2115" spans="1:6" x14ac:dyDescent="0.3">
      <c r="A2115" s="1">
        <v>43685</v>
      </c>
      <c r="B2115" t="s">
        <v>6104</v>
      </c>
      <c r="C2115" t="s">
        <v>4066</v>
      </c>
      <c r="D2115" t="s">
        <v>3969</v>
      </c>
      <c r="E2115" t="s">
        <v>3964</v>
      </c>
      <c r="F2115" s="2">
        <v>160</v>
      </c>
    </row>
    <row r="2116" spans="1:6" x14ac:dyDescent="0.3">
      <c r="A2116" s="1">
        <v>43685</v>
      </c>
      <c r="B2116" t="s">
        <v>6105</v>
      </c>
      <c r="C2116" t="s">
        <v>3962</v>
      </c>
      <c r="D2116" t="s">
        <v>3976</v>
      </c>
      <c r="E2116" t="s">
        <v>3964</v>
      </c>
      <c r="F2116" s="2">
        <v>30</v>
      </c>
    </row>
    <row r="2117" spans="1:6" x14ac:dyDescent="0.3">
      <c r="A2117" s="1">
        <v>43685</v>
      </c>
      <c r="B2117" t="s">
        <v>6106</v>
      </c>
      <c r="C2117" t="s">
        <v>4025</v>
      </c>
      <c r="D2117" t="s">
        <v>3984</v>
      </c>
      <c r="E2117" t="s">
        <v>3974</v>
      </c>
      <c r="F2117" s="2">
        <v>180</v>
      </c>
    </row>
    <row r="2118" spans="1:6" x14ac:dyDescent="0.3">
      <c r="A2118" s="1">
        <v>43685</v>
      </c>
      <c r="B2118" t="s">
        <v>6107</v>
      </c>
      <c r="C2118" t="s">
        <v>3962</v>
      </c>
      <c r="D2118" t="s">
        <v>3982</v>
      </c>
      <c r="E2118" t="s">
        <v>3977</v>
      </c>
      <c r="F2118" s="2">
        <v>80</v>
      </c>
    </row>
    <row r="2119" spans="1:6" x14ac:dyDescent="0.3">
      <c r="A2119" s="1">
        <v>43686</v>
      </c>
      <c r="B2119" t="s">
        <v>6108</v>
      </c>
      <c r="C2119" t="s">
        <v>4032</v>
      </c>
      <c r="D2119" t="s">
        <v>3969</v>
      </c>
      <c r="E2119" t="s">
        <v>3964</v>
      </c>
      <c r="F2119" s="2">
        <v>160</v>
      </c>
    </row>
    <row r="2120" spans="1:6" x14ac:dyDescent="0.3">
      <c r="A2120" s="1">
        <v>43686</v>
      </c>
      <c r="B2120" t="s">
        <v>6109</v>
      </c>
      <c r="C2120" t="s">
        <v>3988</v>
      </c>
      <c r="D2120" t="s">
        <v>3976</v>
      </c>
      <c r="E2120" t="s">
        <v>3970</v>
      </c>
      <c r="F2120" s="2">
        <v>30</v>
      </c>
    </row>
    <row r="2121" spans="1:6" x14ac:dyDescent="0.3">
      <c r="A2121" s="1">
        <v>43686</v>
      </c>
      <c r="B2121" t="s">
        <v>6110</v>
      </c>
      <c r="C2121" t="s">
        <v>3966</v>
      </c>
      <c r="D2121" t="s">
        <v>3984</v>
      </c>
      <c r="E2121" t="s">
        <v>3977</v>
      </c>
      <c r="F2121" s="2">
        <v>180</v>
      </c>
    </row>
    <row r="2122" spans="1:6" x14ac:dyDescent="0.3">
      <c r="A2122" s="1">
        <v>43686</v>
      </c>
      <c r="B2122" t="s">
        <v>6111</v>
      </c>
      <c r="C2122" t="s">
        <v>4032</v>
      </c>
      <c r="D2122" t="s">
        <v>3963</v>
      </c>
      <c r="E2122" t="s">
        <v>3974</v>
      </c>
      <c r="F2122" s="2">
        <v>90</v>
      </c>
    </row>
    <row r="2123" spans="1:6" x14ac:dyDescent="0.3">
      <c r="A2123" s="1">
        <v>43686</v>
      </c>
      <c r="B2123" t="s">
        <v>6112</v>
      </c>
      <c r="C2123" t="s">
        <v>4066</v>
      </c>
      <c r="D2123" t="s">
        <v>3969</v>
      </c>
      <c r="E2123" t="s">
        <v>3977</v>
      </c>
      <c r="F2123" s="2">
        <v>160</v>
      </c>
    </row>
    <row r="2124" spans="1:6" x14ac:dyDescent="0.3">
      <c r="A2124" s="1">
        <v>43686</v>
      </c>
      <c r="B2124" t="s">
        <v>6113</v>
      </c>
      <c r="C2124" t="s">
        <v>3995</v>
      </c>
      <c r="D2124" t="s">
        <v>3969</v>
      </c>
      <c r="E2124" t="s">
        <v>3964</v>
      </c>
      <c r="F2124" s="2">
        <v>160</v>
      </c>
    </row>
    <row r="2125" spans="1:6" x14ac:dyDescent="0.3">
      <c r="A2125" s="1">
        <v>43686</v>
      </c>
      <c r="B2125" t="s">
        <v>6114</v>
      </c>
      <c r="C2125" t="s">
        <v>3991</v>
      </c>
      <c r="D2125" t="s">
        <v>4002</v>
      </c>
      <c r="E2125" t="s">
        <v>3996</v>
      </c>
      <c r="F2125" s="2">
        <v>150</v>
      </c>
    </row>
    <row r="2126" spans="1:6" x14ac:dyDescent="0.3">
      <c r="A2126" s="1">
        <v>43686</v>
      </c>
      <c r="B2126" t="s">
        <v>6115</v>
      </c>
      <c r="C2126" t="s">
        <v>3995</v>
      </c>
      <c r="D2126" t="s">
        <v>3963</v>
      </c>
      <c r="E2126" t="s">
        <v>3970</v>
      </c>
      <c r="F2126" s="2">
        <v>90</v>
      </c>
    </row>
    <row r="2127" spans="1:6" x14ac:dyDescent="0.3">
      <c r="A2127" s="1">
        <v>43686</v>
      </c>
      <c r="B2127" t="s">
        <v>6116</v>
      </c>
      <c r="C2127" t="s">
        <v>3962</v>
      </c>
      <c r="D2127" t="s">
        <v>3963</v>
      </c>
      <c r="E2127" t="s">
        <v>3964</v>
      </c>
      <c r="F2127" s="2">
        <v>90</v>
      </c>
    </row>
    <row r="2128" spans="1:6" x14ac:dyDescent="0.3">
      <c r="A2128" s="1">
        <v>43686</v>
      </c>
      <c r="B2128" t="s">
        <v>6117</v>
      </c>
      <c r="C2128" t="s">
        <v>3981</v>
      </c>
      <c r="D2128" t="s">
        <v>3989</v>
      </c>
      <c r="E2128" t="s">
        <v>3970</v>
      </c>
      <c r="F2128" s="2">
        <v>50</v>
      </c>
    </row>
    <row r="2129" spans="1:6" x14ac:dyDescent="0.3">
      <c r="A2129" s="1">
        <v>43686</v>
      </c>
      <c r="B2129" t="s">
        <v>6118</v>
      </c>
      <c r="C2129" t="s">
        <v>3962</v>
      </c>
      <c r="D2129" t="s">
        <v>3969</v>
      </c>
      <c r="E2129" t="s">
        <v>3970</v>
      </c>
      <c r="F2129" s="2">
        <v>160</v>
      </c>
    </row>
    <row r="2130" spans="1:6" x14ac:dyDescent="0.3">
      <c r="A2130" s="1">
        <v>43686</v>
      </c>
      <c r="B2130" t="s">
        <v>6119</v>
      </c>
      <c r="C2130" t="s">
        <v>3988</v>
      </c>
      <c r="D2130" t="s">
        <v>3984</v>
      </c>
      <c r="E2130" t="s">
        <v>3970</v>
      </c>
      <c r="F2130" s="2">
        <v>180</v>
      </c>
    </row>
    <row r="2131" spans="1:6" x14ac:dyDescent="0.3">
      <c r="A2131" s="1">
        <v>43686</v>
      </c>
      <c r="B2131" t="s">
        <v>6120</v>
      </c>
      <c r="C2131" t="s">
        <v>3988</v>
      </c>
      <c r="D2131" t="s">
        <v>3976</v>
      </c>
      <c r="E2131" t="s">
        <v>3996</v>
      </c>
      <c r="F2131" s="2">
        <v>30</v>
      </c>
    </row>
    <row r="2132" spans="1:6" x14ac:dyDescent="0.3">
      <c r="A2132" s="1">
        <v>43686</v>
      </c>
      <c r="B2132" t="s">
        <v>6121</v>
      </c>
      <c r="C2132" t="s">
        <v>3986</v>
      </c>
      <c r="D2132" t="s">
        <v>3973</v>
      </c>
      <c r="E2132" t="s">
        <v>3974</v>
      </c>
      <c r="F2132" s="2">
        <v>100</v>
      </c>
    </row>
    <row r="2133" spans="1:6" x14ac:dyDescent="0.3">
      <c r="A2133" s="1">
        <v>43686</v>
      </c>
      <c r="B2133" t="s">
        <v>6122</v>
      </c>
      <c r="C2133" t="s">
        <v>4007</v>
      </c>
      <c r="D2133" t="s">
        <v>3976</v>
      </c>
      <c r="E2133" t="s">
        <v>3974</v>
      </c>
      <c r="F2133" s="2">
        <v>30</v>
      </c>
    </row>
    <row r="2134" spans="1:6" x14ac:dyDescent="0.3">
      <c r="A2134" s="1">
        <v>43686</v>
      </c>
      <c r="B2134" t="s">
        <v>6123</v>
      </c>
      <c r="C2134" t="s">
        <v>3962</v>
      </c>
      <c r="D2134" t="s">
        <v>3973</v>
      </c>
      <c r="E2134" t="s">
        <v>3996</v>
      </c>
      <c r="F2134" s="2">
        <v>100</v>
      </c>
    </row>
    <row r="2135" spans="1:6" x14ac:dyDescent="0.3">
      <c r="A2135" s="1">
        <v>43687</v>
      </c>
      <c r="B2135" t="s">
        <v>6124</v>
      </c>
      <c r="C2135" t="s">
        <v>3966</v>
      </c>
      <c r="D2135" t="s">
        <v>3982</v>
      </c>
      <c r="E2135" t="s">
        <v>3996</v>
      </c>
      <c r="F2135" s="2">
        <v>80</v>
      </c>
    </row>
    <row r="2136" spans="1:6" x14ac:dyDescent="0.3">
      <c r="A2136" s="1">
        <v>43687</v>
      </c>
      <c r="B2136" t="s">
        <v>6125</v>
      </c>
      <c r="C2136" t="s">
        <v>3966</v>
      </c>
      <c r="D2136" t="s">
        <v>3969</v>
      </c>
      <c r="E2136" t="s">
        <v>3977</v>
      </c>
      <c r="F2136" s="2">
        <v>160</v>
      </c>
    </row>
    <row r="2137" spans="1:6" x14ac:dyDescent="0.3">
      <c r="A2137" s="1">
        <v>43687</v>
      </c>
      <c r="B2137" t="s">
        <v>6126</v>
      </c>
      <c r="C2137" t="s">
        <v>4030</v>
      </c>
      <c r="D2137" t="s">
        <v>3989</v>
      </c>
      <c r="E2137" t="s">
        <v>3970</v>
      </c>
      <c r="F2137" s="2">
        <v>50</v>
      </c>
    </row>
    <row r="2138" spans="1:6" x14ac:dyDescent="0.3">
      <c r="A2138" s="1">
        <v>43687</v>
      </c>
      <c r="B2138" t="s">
        <v>6127</v>
      </c>
      <c r="C2138" t="s">
        <v>3966</v>
      </c>
      <c r="D2138" t="s">
        <v>3963</v>
      </c>
      <c r="E2138" t="s">
        <v>3964</v>
      </c>
      <c r="F2138" s="2">
        <v>90</v>
      </c>
    </row>
    <row r="2139" spans="1:6" x14ac:dyDescent="0.3">
      <c r="A2139" s="1">
        <v>43687</v>
      </c>
      <c r="B2139" t="s">
        <v>6128</v>
      </c>
      <c r="C2139" t="s">
        <v>4066</v>
      </c>
      <c r="D2139" t="s">
        <v>3973</v>
      </c>
      <c r="E2139" t="s">
        <v>3964</v>
      </c>
      <c r="F2139" s="2">
        <v>100</v>
      </c>
    </row>
    <row r="2140" spans="1:6" x14ac:dyDescent="0.3">
      <c r="A2140" s="1">
        <v>43687</v>
      </c>
      <c r="B2140" t="s">
        <v>6129</v>
      </c>
      <c r="C2140" t="s">
        <v>4030</v>
      </c>
      <c r="D2140" t="s">
        <v>3984</v>
      </c>
      <c r="E2140" t="s">
        <v>3970</v>
      </c>
      <c r="F2140" s="2">
        <v>180</v>
      </c>
    </row>
    <row r="2141" spans="1:6" x14ac:dyDescent="0.3">
      <c r="A2141" s="1">
        <v>43687</v>
      </c>
      <c r="B2141" t="s">
        <v>6130</v>
      </c>
      <c r="C2141" t="s">
        <v>4000</v>
      </c>
      <c r="D2141" t="s">
        <v>3982</v>
      </c>
      <c r="E2141" t="s">
        <v>3977</v>
      </c>
      <c r="F2141" s="2">
        <v>80</v>
      </c>
    </row>
    <row r="2142" spans="1:6" x14ac:dyDescent="0.3">
      <c r="A2142" s="1">
        <v>43687</v>
      </c>
      <c r="B2142" t="s">
        <v>6131</v>
      </c>
      <c r="C2142" t="s">
        <v>4025</v>
      </c>
      <c r="D2142" t="s">
        <v>3982</v>
      </c>
      <c r="E2142" t="s">
        <v>3974</v>
      </c>
      <c r="F2142" s="2">
        <v>80</v>
      </c>
    </row>
    <row r="2143" spans="1:6" x14ac:dyDescent="0.3">
      <c r="A2143" s="1">
        <v>43687</v>
      </c>
      <c r="B2143" t="s">
        <v>6132</v>
      </c>
      <c r="C2143" t="s">
        <v>4025</v>
      </c>
      <c r="D2143" t="s">
        <v>3969</v>
      </c>
      <c r="E2143" t="s">
        <v>3974</v>
      </c>
      <c r="F2143" s="2">
        <v>160</v>
      </c>
    </row>
    <row r="2144" spans="1:6" x14ac:dyDescent="0.3">
      <c r="A2144" s="1">
        <v>43688</v>
      </c>
      <c r="B2144" t="s">
        <v>6133</v>
      </c>
      <c r="C2144" t="s">
        <v>3986</v>
      </c>
      <c r="D2144" t="s">
        <v>3963</v>
      </c>
      <c r="E2144" t="s">
        <v>3996</v>
      </c>
      <c r="F2144" s="2">
        <v>90</v>
      </c>
    </row>
    <row r="2145" spans="1:6" x14ac:dyDescent="0.3">
      <c r="A2145" s="1">
        <v>43688</v>
      </c>
      <c r="B2145" t="s">
        <v>6134</v>
      </c>
      <c r="C2145" t="s">
        <v>3981</v>
      </c>
      <c r="D2145" t="s">
        <v>4002</v>
      </c>
      <c r="E2145" t="s">
        <v>3977</v>
      </c>
      <c r="F2145" s="2">
        <v>150</v>
      </c>
    </row>
    <row r="2146" spans="1:6" x14ac:dyDescent="0.3">
      <c r="A2146" s="1">
        <v>43688</v>
      </c>
      <c r="B2146" t="s">
        <v>6135</v>
      </c>
      <c r="C2146" t="s">
        <v>4025</v>
      </c>
      <c r="D2146" t="s">
        <v>3989</v>
      </c>
      <c r="E2146" t="s">
        <v>3977</v>
      </c>
      <c r="F2146" s="2">
        <v>50</v>
      </c>
    </row>
    <row r="2147" spans="1:6" x14ac:dyDescent="0.3">
      <c r="A2147" s="1">
        <v>43688</v>
      </c>
      <c r="B2147" t="s">
        <v>6136</v>
      </c>
      <c r="C2147" t="s">
        <v>4007</v>
      </c>
      <c r="D2147" t="s">
        <v>3976</v>
      </c>
      <c r="E2147" t="s">
        <v>3977</v>
      </c>
      <c r="F2147" s="2">
        <v>30</v>
      </c>
    </row>
    <row r="2148" spans="1:6" x14ac:dyDescent="0.3">
      <c r="A2148" s="1">
        <v>43688</v>
      </c>
      <c r="B2148" t="s">
        <v>6137</v>
      </c>
      <c r="C2148" t="s">
        <v>3995</v>
      </c>
      <c r="D2148" t="s">
        <v>3963</v>
      </c>
      <c r="E2148" t="s">
        <v>3974</v>
      </c>
      <c r="F2148" s="2">
        <v>90</v>
      </c>
    </row>
    <row r="2149" spans="1:6" x14ac:dyDescent="0.3">
      <c r="A2149" s="1">
        <v>43689</v>
      </c>
      <c r="B2149" t="s">
        <v>6138</v>
      </c>
      <c r="C2149" t="s">
        <v>4010</v>
      </c>
      <c r="D2149" t="s">
        <v>3982</v>
      </c>
      <c r="E2149" t="s">
        <v>3996</v>
      </c>
      <c r="F2149" s="2">
        <v>80</v>
      </c>
    </row>
    <row r="2150" spans="1:6" x14ac:dyDescent="0.3">
      <c r="A2150" s="1">
        <v>43689</v>
      </c>
      <c r="B2150" t="s">
        <v>6139</v>
      </c>
      <c r="C2150" t="s">
        <v>3972</v>
      </c>
      <c r="D2150" t="s">
        <v>3969</v>
      </c>
      <c r="E2150" t="s">
        <v>3974</v>
      </c>
      <c r="F2150" s="2">
        <v>160</v>
      </c>
    </row>
    <row r="2151" spans="1:6" x14ac:dyDescent="0.3">
      <c r="A2151" s="1">
        <v>43689</v>
      </c>
      <c r="B2151" t="s">
        <v>6140</v>
      </c>
      <c r="C2151" t="s">
        <v>3972</v>
      </c>
      <c r="D2151" t="s">
        <v>3989</v>
      </c>
      <c r="E2151" t="s">
        <v>3964</v>
      </c>
      <c r="F2151" s="2">
        <v>50</v>
      </c>
    </row>
    <row r="2152" spans="1:6" x14ac:dyDescent="0.3">
      <c r="A2152" s="1">
        <v>43689</v>
      </c>
      <c r="B2152" t="s">
        <v>6141</v>
      </c>
      <c r="C2152" t="s">
        <v>4032</v>
      </c>
      <c r="D2152" t="s">
        <v>3973</v>
      </c>
      <c r="E2152" t="s">
        <v>3974</v>
      </c>
      <c r="F2152" s="2">
        <v>100</v>
      </c>
    </row>
    <row r="2153" spans="1:6" x14ac:dyDescent="0.3">
      <c r="A2153" s="1">
        <v>43690</v>
      </c>
      <c r="B2153" t="s">
        <v>6142</v>
      </c>
      <c r="C2153" t="s">
        <v>4030</v>
      </c>
      <c r="D2153" t="s">
        <v>3976</v>
      </c>
      <c r="E2153" t="s">
        <v>3974</v>
      </c>
      <c r="F2153" s="2">
        <v>30</v>
      </c>
    </row>
    <row r="2154" spans="1:6" x14ac:dyDescent="0.3">
      <c r="A2154" s="1">
        <v>43690</v>
      </c>
      <c r="B2154" t="s">
        <v>6143</v>
      </c>
      <c r="C2154" t="s">
        <v>4066</v>
      </c>
      <c r="D2154" t="s">
        <v>3989</v>
      </c>
      <c r="E2154" t="s">
        <v>3970</v>
      </c>
      <c r="F2154" s="2">
        <v>50</v>
      </c>
    </row>
    <row r="2155" spans="1:6" x14ac:dyDescent="0.3">
      <c r="A2155" s="1">
        <v>43690</v>
      </c>
      <c r="B2155" t="s">
        <v>6144</v>
      </c>
      <c r="C2155" t="s">
        <v>4000</v>
      </c>
      <c r="D2155" t="s">
        <v>3969</v>
      </c>
      <c r="E2155" t="s">
        <v>3996</v>
      </c>
      <c r="F2155" s="2">
        <v>160</v>
      </c>
    </row>
    <row r="2156" spans="1:6" x14ac:dyDescent="0.3">
      <c r="A2156" s="1">
        <v>43690</v>
      </c>
      <c r="B2156" t="s">
        <v>6145</v>
      </c>
      <c r="C2156" t="s">
        <v>3962</v>
      </c>
      <c r="D2156" t="s">
        <v>3973</v>
      </c>
      <c r="E2156" t="s">
        <v>3974</v>
      </c>
      <c r="F2156" s="2">
        <v>100</v>
      </c>
    </row>
    <row r="2157" spans="1:6" x14ac:dyDescent="0.3">
      <c r="A2157" s="1">
        <v>43690</v>
      </c>
      <c r="B2157" t="s">
        <v>6146</v>
      </c>
      <c r="C2157" t="s">
        <v>4032</v>
      </c>
      <c r="D2157" t="s">
        <v>3963</v>
      </c>
      <c r="E2157" t="s">
        <v>3964</v>
      </c>
      <c r="F2157" s="2">
        <v>90</v>
      </c>
    </row>
    <row r="2158" spans="1:6" x14ac:dyDescent="0.3">
      <c r="A2158" s="1">
        <v>43690</v>
      </c>
      <c r="B2158" t="s">
        <v>6147</v>
      </c>
      <c r="C2158" t="s">
        <v>3995</v>
      </c>
      <c r="D2158" t="s">
        <v>3989</v>
      </c>
      <c r="E2158" t="s">
        <v>3970</v>
      </c>
      <c r="F2158" s="2">
        <v>50</v>
      </c>
    </row>
    <row r="2159" spans="1:6" x14ac:dyDescent="0.3">
      <c r="A2159" s="1">
        <v>43690</v>
      </c>
      <c r="B2159" t="s">
        <v>6148</v>
      </c>
      <c r="C2159" t="s">
        <v>3981</v>
      </c>
      <c r="D2159" t="s">
        <v>3989</v>
      </c>
      <c r="E2159" t="s">
        <v>3964</v>
      </c>
      <c r="F2159" s="2">
        <v>50</v>
      </c>
    </row>
    <row r="2160" spans="1:6" x14ac:dyDescent="0.3">
      <c r="A2160" s="1">
        <v>43690</v>
      </c>
      <c r="B2160" t="s">
        <v>6149</v>
      </c>
      <c r="C2160" t="s">
        <v>3995</v>
      </c>
      <c r="D2160" t="s">
        <v>3984</v>
      </c>
      <c r="E2160" t="s">
        <v>3977</v>
      </c>
      <c r="F2160" s="2">
        <v>180</v>
      </c>
    </row>
    <row r="2161" spans="1:6" x14ac:dyDescent="0.3">
      <c r="A2161" s="1">
        <v>43690</v>
      </c>
      <c r="B2161" t="s">
        <v>6150</v>
      </c>
      <c r="C2161" t="s">
        <v>3991</v>
      </c>
      <c r="D2161" t="s">
        <v>3976</v>
      </c>
      <c r="E2161" t="s">
        <v>3964</v>
      </c>
      <c r="F2161" s="2">
        <v>30</v>
      </c>
    </row>
    <row r="2162" spans="1:6" x14ac:dyDescent="0.3">
      <c r="A2162" s="1">
        <v>43690</v>
      </c>
      <c r="B2162" t="s">
        <v>6151</v>
      </c>
      <c r="C2162" t="s">
        <v>4000</v>
      </c>
      <c r="D2162" t="s">
        <v>3963</v>
      </c>
      <c r="E2162" t="s">
        <v>3977</v>
      </c>
      <c r="F2162" s="2">
        <v>90</v>
      </c>
    </row>
    <row r="2163" spans="1:6" x14ac:dyDescent="0.3">
      <c r="A2163" s="1">
        <v>43690</v>
      </c>
      <c r="B2163" t="s">
        <v>6152</v>
      </c>
      <c r="C2163" t="s">
        <v>3979</v>
      </c>
      <c r="D2163" t="s">
        <v>3982</v>
      </c>
      <c r="E2163" t="s">
        <v>3977</v>
      </c>
      <c r="F2163" s="2">
        <v>80</v>
      </c>
    </row>
    <row r="2164" spans="1:6" x14ac:dyDescent="0.3">
      <c r="A2164" s="1">
        <v>43690</v>
      </c>
      <c r="B2164" t="s">
        <v>6153</v>
      </c>
      <c r="C2164" t="s">
        <v>3979</v>
      </c>
      <c r="D2164" t="s">
        <v>3989</v>
      </c>
      <c r="E2164" t="s">
        <v>3974</v>
      </c>
      <c r="F2164" s="2">
        <v>50</v>
      </c>
    </row>
    <row r="2165" spans="1:6" x14ac:dyDescent="0.3">
      <c r="A2165" s="1">
        <v>43690</v>
      </c>
      <c r="B2165" t="s">
        <v>6154</v>
      </c>
      <c r="C2165" t="s">
        <v>4030</v>
      </c>
      <c r="D2165" t="s">
        <v>3973</v>
      </c>
      <c r="E2165" t="s">
        <v>3977</v>
      </c>
      <c r="F2165" s="2">
        <v>100</v>
      </c>
    </row>
    <row r="2166" spans="1:6" x14ac:dyDescent="0.3">
      <c r="A2166" s="1">
        <v>43690</v>
      </c>
      <c r="B2166" t="s">
        <v>6155</v>
      </c>
      <c r="C2166" t="s">
        <v>3981</v>
      </c>
      <c r="D2166" t="s">
        <v>3976</v>
      </c>
      <c r="E2166" t="s">
        <v>3964</v>
      </c>
      <c r="F2166" s="2">
        <v>30</v>
      </c>
    </row>
    <row r="2167" spans="1:6" x14ac:dyDescent="0.3">
      <c r="A2167" s="1">
        <v>43690</v>
      </c>
      <c r="B2167" t="s">
        <v>6156</v>
      </c>
      <c r="C2167" t="s">
        <v>3995</v>
      </c>
      <c r="D2167" t="s">
        <v>3969</v>
      </c>
      <c r="E2167" t="s">
        <v>3970</v>
      </c>
      <c r="F2167" s="2">
        <v>160</v>
      </c>
    </row>
    <row r="2168" spans="1:6" x14ac:dyDescent="0.3">
      <c r="A2168" s="1">
        <v>43690</v>
      </c>
      <c r="B2168" t="s">
        <v>6157</v>
      </c>
      <c r="C2168" t="s">
        <v>4032</v>
      </c>
      <c r="D2168" t="s">
        <v>3982</v>
      </c>
      <c r="E2168" t="s">
        <v>3974</v>
      </c>
      <c r="F2168" s="2">
        <v>80</v>
      </c>
    </row>
    <row r="2169" spans="1:6" x14ac:dyDescent="0.3">
      <c r="A2169" s="1">
        <v>43690</v>
      </c>
      <c r="B2169" t="s">
        <v>6158</v>
      </c>
      <c r="C2169" t="s">
        <v>4066</v>
      </c>
      <c r="D2169" t="s">
        <v>3976</v>
      </c>
      <c r="E2169" t="s">
        <v>3977</v>
      </c>
      <c r="F2169" s="2">
        <v>30</v>
      </c>
    </row>
    <row r="2170" spans="1:6" x14ac:dyDescent="0.3">
      <c r="A2170" s="1">
        <v>43690</v>
      </c>
      <c r="B2170" t="s">
        <v>6159</v>
      </c>
      <c r="C2170" t="s">
        <v>4066</v>
      </c>
      <c r="D2170" t="s">
        <v>4002</v>
      </c>
      <c r="E2170" t="s">
        <v>3977</v>
      </c>
      <c r="F2170" s="2">
        <v>150</v>
      </c>
    </row>
    <row r="2171" spans="1:6" x14ac:dyDescent="0.3">
      <c r="A2171" s="1">
        <v>43691</v>
      </c>
      <c r="B2171" t="s">
        <v>6160</v>
      </c>
      <c r="C2171" t="s">
        <v>3966</v>
      </c>
      <c r="D2171" t="s">
        <v>3982</v>
      </c>
      <c r="E2171" t="s">
        <v>3996</v>
      </c>
      <c r="F2171" s="2">
        <v>80</v>
      </c>
    </row>
    <row r="2172" spans="1:6" x14ac:dyDescent="0.3">
      <c r="A2172" s="1">
        <v>43691</v>
      </c>
      <c r="B2172" t="s">
        <v>6161</v>
      </c>
      <c r="C2172" t="s">
        <v>3981</v>
      </c>
      <c r="D2172" t="s">
        <v>3989</v>
      </c>
      <c r="E2172" t="s">
        <v>3970</v>
      </c>
      <c r="F2172" s="2">
        <v>50</v>
      </c>
    </row>
    <row r="2173" spans="1:6" x14ac:dyDescent="0.3">
      <c r="A2173" s="1">
        <v>43691</v>
      </c>
      <c r="B2173" t="s">
        <v>6162</v>
      </c>
      <c r="C2173" t="s">
        <v>4066</v>
      </c>
      <c r="D2173" t="s">
        <v>3973</v>
      </c>
      <c r="E2173" t="s">
        <v>3977</v>
      </c>
      <c r="F2173" s="2">
        <v>100</v>
      </c>
    </row>
    <row r="2174" spans="1:6" x14ac:dyDescent="0.3">
      <c r="A2174" s="1">
        <v>43691</v>
      </c>
      <c r="B2174" t="s">
        <v>6163</v>
      </c>
      <c r="C2174" t="s">
        <v>3986</v>
      </c>
      <c r="D2174" t="s">
        <v>3973</v>
      </c>
      <c r="E2174" t="s">
        <v>3970</v>
      </c>
      <c r="F2174" s="2">
        <v>100</v>
      </c>
    </row>
    <row r="2175" spans="1:6" x14ac:dyDescent="0.3">
      <c r="A2175" s="1">
        <v>43691</v>
      </c>
      <c r="B2175" t="s">
        <v>6164</v>
      </c>
      <c r="C2175" t="s">
        <v>4000</v>
      </c>
      <c r="D2175" t="s">
        <v>3984</v>
      </c>
      <c r="E2175" t="s">
        <v>3996</v>
      </c>
      <c r="F2175" s="2">
        <v>180</v>
      </c>
    </row>
    <row r="2176" spans="1:6" x14ac:dyDescent="0.3">
      <c r="A2176" s="1">
        <v>43692</v>
      </c>
      <c r="B2176" t="s">
        <v>6165</v>
      </c>
      <c r="C2176" t="s">
        <v>3972</v>
      </c>
      <c r="D2176" t="s">
        <v>3973</v>
      </c>
      <c r="E2176" t="s">
        <v>3970</v>
      </c>
      <c r="F2176" s="2">
        <v>100</v>
      </c>
    </row>
    <row r="2177" spans="1:6" x14ac:dyDescent="0.3">
      <c r="A2177" s="1">
        <v>43692</v>
      </c>
      <c r="B2177" t="s">
        <v>6166</v>
      </c>
      <c r="C2177" t="s">
        <v>3979</v>
      </c>
      <c r="D2177" t="s">
        <v>4002</v>
      </c>
      <c r="E2177" t="s">
        <v>3970</v>
      </c>
      <c r="F2177" s="2">
        <v>150</v>
      </c>
    </row>
    <row r="2178" spans="1:6" x14ac:dyDescent="0.3">
      <c r="A2178" s="1">
        <v>43692</v>
      </c>
      <c r="B2178" t="s">
        <v>6167</v>
      </c>
      <c r="C2178" t="s">
        <v>3995</v>
      </c>
      <c r="D2178" t="s">
        <v>3973</v>
      </c>
      <c r="E2178" t="s">
        <v>3964</v>
      </c>
      <c r="F2178" s="2">
        <v>100</v>
      </c>
    </row>
    <row r="2179" spans="1:6" x14ac:dyDescent="0.3">
      <c r="A2179" s="1">
        <v>43692</v>
      </c>
      <c r="B2179" t="s">
        <v>6168</v>
      </c>
      <c r="C2179" t="s">
        <v>4007</v>
      </c>
      <c r="D2179" t="s">
        <v>4002</v>
      </c>
      <c r="E2179" t="s">
        <v>3996</v>
      </c>
      <c r="F2179" s="2">
        <v>150</v>
      </c>
    </row>
    <row r="2180" spans="1:6" x14ac:dyDescent="0.3">
      <c r="A2180" s="1">
        <v>43692</v>
      </c>
      <c r="B2180" t="s">
        <v>6169</v>
      </c>
      <c r="C2180" t="s">
        <v>3979</v>
      </c>
      <c r="D2180" t="s">
        <v>3989</v>
      </c>
      <c r="E2180" t="s">
        <v>3970</v>
      </c>
      <c r="F2180" s="2">
        <v>50</v>
      </c>
    </row>
    <row r="2181" spans="1:6" x14ac:dyDescent="0.3">
      <c r="A2181" s="1">
        <v>43692</v>
      </c>
      <c r="B2181" t="s">
        <v>6170</v>
      </c>
      <c r="C2181" t="s">
        <v>3981</v>
      </c>
      <c r="D2181" t="s">
        <v>4002</v>
      </c>
      <c r="E2181" t="s">
        <v>3977</v>
      </c>
      <c r="F2181" s="2">
        <v>150</v>
      </c>
    </row>
    <row r="2182" spans="1:6" x14ac:dyDescent="0.3">
      <c r="A2182" s="1">
        <v>43692</v>
      </c>
      <c r="B2182" t="s">
        <v>6171</v>
      </c>
      <c r="C2182" t="s">
        <v>4066</v>
      </c>
      <c r="D2182" t="s">
        <v>3982</v>
      </c>
      <c r="E2182" t="s">
        <v>3974</v>
      </c>
      <c r="F2182" s="2">
        <v>80</v>
      </c>
    </row>
    <row r="2183" spans="1:6" x14ac:dyDescent="0.3">
      <c r="A2183" s="1">
        <v>43692</v>
      </c>
      <c r="B2183" t="s">
        <v>6172</v>
      </c>
      <c r="C2183" t="s">
        <v>4032</v>
      </c>
      <c r="D2183" t="s">
        <v>3963</v>
      </c>
      <c r="E2183" t="s">
        <v>3964</v>
      </c>
      <c r="F2183" s="2">
        <v>90</v>
      </c>
    </row>
    <row r="2184" spans="1:6" x14ac:dyDescent="0.3">
      <c r="A2184" s="1">
        <v>43692</v>
      </c>
      <c r="B2184" t="s">
        <v>6173</v>
      </c>
      <c r="C2184" t="s">
        <v>3972</v>
      </c>
      <c r="D2184" t="s">
        <v>3969</v>
      </c>
      <c r="E2184" t="s">
        <v>3970</v>
      </c>
      <c r="F2184" s="2">
        <v>160</v>
      </c>
    </row>
    <row r="2185" spans="1:6" x14ac:dyDescent="0.3">
      <c r="A2185" s="1">
        <v>43692</v>
      </c>
      <c r="B2185" t="s">
        <v>6174</v>
      </c>
      <c r="C2185" t="s">
        <v>3991</v>
      </c>
      <c r="D2185" t="s">
        <v>3989</v>
      </c>
      <c r="E2185" t="s">
        <v>3977</v>
      </c>
      <c r="F2185" s="2">
        <v>50</v>
      </c>
    </row>
    <row r="2186" spans="1:6" x14ac:dyDescent="0.3">
      <c r="A2186" s="1">
        <v>43692</v>
      </c>
      <c r="B2186" t="s">
        <v>6175</v>
      </c>
      <c r="C2186" t="s">
        <v>3988</v>
      </c>
      <c r="D2186" t="s">
        <v>4002</v>
      </c>
      <c r="E2186" t="s">
        <v>3977</v>
      </c>
      <c r="F2186" s="2">
        <v>150</v>
      </c>
    </row>
    <row r="2187" spans="1:6" x14ac:dyDescent="0.3">
      <c r="A2187" s="1">
        <v>43692</v>
      </c>
      <c r="B2187" t="s">
        <v>6176</v>
      </c>
      <c r="C2187" t="s">
        <v>3966</v>
      </c>
      <c r="D2187" t="s">
        <v>4002</v>
      </c>
      <c r="E2187" t="s">
        <v>3964</v>
      </c>
      <c r="F2187" s="2">
        <v>150</v>
      </c>
    </row>
    <row r="2188" spans="1:6" x14ac:dyDescent="0.3">
      <c r="A2188" s="1">
        <v>43692</v>
      </c>
      <c r="B2188" t="s">
        <v>6177</v>
      </c>
      <c r="C2188" t="s">
        <v>3995</v>
      </c>
      <c r="D2188" t="s">
        <v>3969</v>
      </c>
      <c r="E2188" t="s">
        <v>3977</v>
      </c>
      <c r="F2188" s="2">
        <v>160</v>
      </c>
    </row>
    <row r="2189" spans="1:6" x14ac:dyDescent="0.3">
      <c r="A2189" s="1">
        <v>43693</v>
      </c>
      <c r="B2189" t="s">
        <v>6178</v>
      </c>
      <c r="C2189" t="s">
        <v>3986</v>
      </c>
      <c r="D2189" t="s">
        <v>3976</v>
      </c>
      <c r="E2189" t="s">
        <v>3970</v>
      </c>
      <c r="F2189" s="2">
        <v>30</v>
      </c>
    </row>
    <row r="2190" spans="1:6" x14ac:dyDescent="0.3">
      <c r="A2190" s="1">
        <v>43693</v>
      </c>
      <c r="B2190" t="s">
        <v>6179</v>
      </c>
      <c r="C2190" t="s">
        <v>4066</v>
      </c>
      <c r="D2190" t="s">
        <v>3982</v>
      </c>
      <c r="E2190" t="s">
        <v>3974</v>
      </c>
      <c r="F2190" s="2">
        <v>80</v>
      </c>
    </row>
    <row r="2191" spans="1:6" x14ac:dyDescent="0.3">
      <c r="A2191" s="1">
        <v>43693</v>
      </c>
      <c r="B2191" t="s">
        <v>6180</v>
      </c>
      <c r="C2191" t="s">
        <v>3986</v>
      </c>
      <c r="D2191" t="s">
        <v>3984</v>
      </c>
      <c r="E2191" t="s">
        <v>3970</v>
      </c>
      <c r="F2191" s="2">
        <v>180</v>
      </c>
    </row>
    <row r="2192" spans="1:6" x14ac:dyDescent="0.3">
      <c r="A2192" s="1">
        <v>43693</v>
      </c>
      <c r="B2192" t="s">
        <v>6181</v>
      </c>
      <c r="C2192" t="s">
        <v>3988</v>
      </c>
      <c r="D2192" t="s">
        <v>4002</v>
      </c>
      <c r="E2192" t="s">
        <v>3977</v>
      </c>
      <c r="F2192" s="2">
        <v>150</v>
      </c>
    </row>
    <row r="2193" spans="1:6" x14ac:dyDescent="0.3">
      <c r="A2193" s="1">
        <v>43693</v>
      </c>
      <c r="B2193" t="s">
        <v>6182</v>
      </c>
      <c r="C2193" t="s">
        <v>4000</v>
      </c>
      <c r="D2193" t="s">
        <v>4002</v>
      </c>
      <c r="E2193" t="s">
        <v>3996</v>
      </c>
      <c r="F2193" s="2">
        <v>150</v>
      </c>
    </row>
    <row r="2194" spans="1:6" x14ac:dyDescent="0.3">
      <c r="A2194" s="1">
        <v>43693</v>
      </c>
      <c r="B2194" t="s">
        <v>6183</v>
      </c>
      <c r="C2194" t="s">
        <v>4030</v>
      </c>
      <c r="D2194" t="s">
        <v>4002</v>
      </c>
      <c r="E2194" t="s">
        <v>3974</v>
      </c>
      <c r="F2194" s="2">
        <v>150</v>
      </c>
    </row>
    <row r="2195" spans="1:6" x14ac:dyDescent="0.3">
      <c r="A2195" s="1">
        <v>43693</v>
      </c>
      <c r="B2195" t="s">
        <v>6184</v>
      </c>
      <c r="C2195" t="s">
        <v>3991</v>
      </c>
      <c r="D2195" t="s">
        <v>3969</v>
      </c>
      <c r="E2195" t="s">
        <v>3964</v>
      </c>
      <c r="F2195" s="2">
        <v>160</v>
      </c>
    </row>
    <row r="2196" spans="1:6" x14ac:dyDescent="0.3">
      <c r="A2196" s="1">
        <v>43693</v>
      </c>
      <c r="B2196" t="s">
        <v>6185</v>
      </c>
      <c r="C2196" t="s">
        <v>4025</v>
      </c>
      <c r="D2196" t="s">
        <v>4002</v>
      </c>
      <c r="E2196" t="s">
        <v>3977</v>
      </c>
      <c r="F2196" s="2">
        <v>150</v>
      </c>
    </row>
    <row r="2197" spans="1:6" x14ac:dyDescent="0.3">
      <c r="A2197" s="1">
        <v>43693</v>
      </c>
      <c r="B2197" t="s">
        <v>6186</v>
      </c>
      <c r="C2197" t="s">
        <v>4025</v>
      </c>
      <c r="D2197" t="s">
        <v>3973</v>
      </c>
      <c r="E2197" t="s">
        <v>3974</v>
      </c>
      <c r="F2197" s="2">
        <v>100</v>
      </c>
    </row>
    <row r="2198" spans="1:6" x14ac:dyDescent="0.3">
      <c r="A2198" s="1">
        <v>43693</v>
      </c>
      <c r="B2198" t="s">
        <v>6187</v>
      </c>
      <c r="C2198" t="s">
        <v>4010</v>
      </c>
      <c r="D2198" t="s">
        <v>3989</v>
      </c>
      <c r="E2198" t="s">
        <v>3970</v>
      </c>
      <c r="F2198" s="2">
        <v>50</v>
      </c>
    </row>
    <row r="2199" spans="1:6" x14ac:dyDescent="0.3">
      <c r="A2199" s="1">
        <v>43693</v>
      </c>
      <c r="B2199" t="s">
        <v>6188</v>
      </c>
      <c r="C2199" t="s">
        <v>3988</v>
      </c>
      <c r="D2199" t="s">
        <v>3976</v>
      </c>
      <c r="E2199" t="s">
        <v>3964</v>
      </c>
      <c r="F2199" s="2">
        <v>30</v>
      </c>
    </row>
    <row r="2200" spans="1:6" x14ac:dyDescent="0.3">
      <c r="A2200" s="1">
        <v>43693</v>
      </c>
      <c r="B2200" t="s">
        <v>6189</v>
      </c>
      <c r="C2200" t="s">
        <v>4010</v>
      </c>
      <c r="D2200" t="s">
        <v>3963</v>
      </c>
      <c r="E2200" t="s">
        <v>3977</v>
      </c>
      <c r="F2200" s="2">
        <v>90</v>
      </c>
    </row>
    <row r="2201" spans="1:6" x14ac:dyDescent="0.3">
      <c r="A2201" s="1">
        <v>43693</v>
      </c>
      <c r="B2201" t="s">
        <v>6190</v>
      </c>
      <c r="C2201" t="s">
        <v>4000</v>
      </c>
      <c r="D2201" t="s">
        <v>3976</v>
      </c>
      <c r="E2201" t="s">
        <v>3964</v>
      </c>
      <c r="F2201" s="2">
        <v>30</v>
      </c>
    </row>
    <row r="2202" spans="1:6" x14ac:dyDescent="0.3">
      <c r="A2202" s="1">
        <v>43693</v>
      </c>
      <c r="B2202" t="s">
        <v>6191</v>
      </c>
      <c r="C2202" t="s">
        <v>3988</v>
      </c>
      <c r="D2202" t="s">
        <v>4002</v>
      </c>
      <c r="E2202" t="s">
        <v>3964</v>
      </c>
      <c r="F2202" s="2">
        <v>150</v>
      </c>
    </row>
    <row r="2203" spans="1:6" x14ac:dyDescent="0.3">
      <c r="A2203" s="1">
        <v>43694</v>
      </c>
      <c r="B2203" t="s">
        <v>6192</v>
      </c>
      <c r="C2203" t="s">
        <v>4030</v>
      </c>
      <c r="D2203" t="s">
        <v>3989</v>
      </c>
      <c r="E2203" t="s">
        <v>3996</v>
      </c>
      <c r="F2203" s="2">
        <v>50</v>
      </c>
    </row>
    <row r="2204" spans="1:6" x14ac:dyDescent="0.3">
      <c r="A2204" s="1">
        <v>43694</v>
      </c>
      <c r="B2204" t="s">
        <v>6193</v>
      </c>
      <c r="C2204" t="s">
        <v>4066</v>
      </c>
      <c r="D2204" t="s">
        <v>3984</v>
      </c>
      <c r="E2204" t="s">
        <v>3996</v>
      </c>
      <c r="F2204" s="2">
        <v>180</v>
      </c>
    </row>
    <row r="2205" spans="1:6" x14ac:dyDescent="0.3">
      <c r="A2205" s="1">
        <v>43694</v>
      </c>
      <c r="B2205" t="s">
        <v>6194</v>
      </c>
      <c r="C2205" t="s">
        <v>4025</v>
      </c>
      <c r="D2205" t="s">
        <v>3973</v>
      </c>
      <c r="E2205" t="s">
        <v>3964</v>
      </c>
      <c r="F2205" s="2">
        <v>100</v>
      </c>
    </row>
    <row r="2206" spans="1:6" x14ac:dyDescent="0.3">
      <c r="A2206" s="1">
        <v>43694</v>
      </c>
      <c r="B2206" t="s">
        <v>6195</v>
      </c>
      <c r="C2206" t="s">
        <v>4030</v>
      </c>
      <c r="D2206" t="s">
        <v>3989</v>
      </c>
      <c r="E2206" t="s">
        <v>3970</v>
      </c>
      <c r="F2206" s="2">
        <v>50</v>
      </c>
    </row>
    <row r="2207" spans="1:6" x14ac:dyDescent="0.3">
      <c r="A2207" s="1">
        <v>43694</v>
      </c>
      <c r="B2207" t="s">
        <v>6196</v>
      </c>
      <c r="C2207" t="s">
        <v>4007</v>
      </c>
      <c r="D2207" t="s">
        <v>3976</v>
      </c>
      <c r="E2207" t="s">
        <v>3977</v>
      </c>
      <c r="F2207" s="2">
        <v>30</v>
      </c>
    </row>
    <row r="2208" spans="1:6" x14ac:dyDescent="0.3">
      <c r="A2208" s="1">
        <v>43694</v>
      </c>
      <c r="B2208" t="s">
        <v>6197</v>
      </c>
      <c r="C2208" t="s">
        <v>3986</v>
      </c>
      <c r="D2208" t="s">
        <v>3989</v>
      </c>
      <c r="E2208" t="s">
        <v>3974</v>
      </c>
      <c r="F2208" s="2">
        <v>50</v>
      </c>
    </row>
    <row r="2209" spans="1:6" x14ac:dyDescent="0.3">
      <c r="A2209" s="1">
        <v>43694</v>
      </c>
      <c r="B2209" t="s">
        <v>6198</v>
      </c>
      <c r="C2209" t="s">
        <v>3979</v>
      </c>
      <c r="D2209" t="s">
        <v>3982</v>
      </c>
      <c r="E2209" t="s">
        <v>3977</v>
      </c>
      <c r="F2209" s="2">
        <v>80</v>
      </c>
    </row>
    <row r="2210" spans="1:6" x14ac:dyDescent="0.3">
      <c r="A2210" s="1">
        <v>43694</v>
      </c>
      <c r="B2210" t="s">
        <v>6199</v>
      </c>
      <c r="C2210" t="s">
        <v>3972</v>
      </c>
      <c r="D2210" t="s">
        <v>3984</v>
      </c>
      <c r="E2210" t="s">
        <v>3977</v>
      </c>
      <c r="F2210" s="2">
        <v>180</v>
      </c>
    </row>
    <row r="2211" spans="1:6" x14ac:dyDescent="0.3">
      <c r="A2211" s="1">
        <v>43694</v>
      </c>
      <c r="B2211" t="s">
        <v>6200</v>
      </c>
      <c r="C2211" t="s">
        <v>3968</v>
      </c>
      <c r="D2211" t="s">
        <v>3973</v>
      </c>
      <c r="E2211" t="s">
        <v>3974</v>
      </c>
      <c r="F2211" s="2">
        <v>100</v>
      </c>
    </row>
    <row r="2212" spans="1:6" x14ac:dyDescent="0.3">
      <c r="A2212" s="1">
        <v>43694</v>
      </c>
      <c r="B2212" t="s">
        <v>6201</v>
      </c>
      <c r="C2212" t="s">
        <v>3988</v>
      </c>
      <c r="D2212" t="s">
        <v>3963</v>
      </c>
      <c r="E2212" t="s">
        <v>3974</v>
      </c>
      <c r="F2212" s="2">
        <v>90</v>
      </c>
    </row>
    <row r="2213" spans="1:6" x14ac:dyDescent="0.3">
      <c r="A2213" s="1">
        <v>43694</v>
      </c>
      <c r="B2213" t="s">
        <v>6202</v>
      </c>
      <c r="C2213" t="s">
        <v>3986</v>
      </c>
      <c r="D2213" t="s">
        <v>3976</v>
      </c>
      <c r="E2213" t="s">
        <v>3977</v>
      </c>
      <c r="F2213" s="2">
        <v>30</v>
      </c>
    </row>
    <row r="2214" spans="1:6" x14ac:dyDescent="0.3">
      <c r="A2214" s="1">
        <v>43694</v>
      </c>
      <c r="B2214" t="s">
        <v>6203</v>
      </c>
      <c r="C2214" t="s">
        <v>4007</v>
      </c>
      <c r="D2214" t="s">
        <v>3982</v>
      </c>
      <c r="E2214" t="s">
        <v>3977</v>
      </c>
      <c r="F2214" s="2">
        <v>80</v>
      </c>
    </row>
    <row r="2215" spans="1:6" x14ac:dyDescent="0.3">
      <c r="A2215" s="1">
        <v>43694</v>
      </c>
      <c r="B2215" t="s">
        <v>6204</v>
      </c>
      <c r="C2215" t="s">
        <v>4007</v>
      </c>
      <c r="D2215" t="s">
        <v>3973</v>
      </c>
      <c r="E2215" t="s">
        <v>3977</v>
      </c>
      <c r="F2215" s="2">
        <v>100</v>
      </c>
    </row>
    <row r="2216" spans="1:6" x14ac:dyDescent="0.3">
      <c r="A2216" s="1">
        <v>43694</v>
      </c>
      <c r="B2216" t="s">
        <v>6205</v>
      </c>
      <c r="C2216" t="s">
        <v>4010</v>
      </c>
      <c r="D2216" t="s">
        <v>3989</v>
      </c>
      <c r="E2216" t="s">
        <v>3974</v>
      </c>
      <c r="F2216" s="2">
        <v>50</v>
      </c>
    </row>
    <row r="2217" spans="1:6" x14ac:dyDescent="0.3">
      <c r="A2217" s="1">
        <v>43694</v>
      </c>
      <c r="B2217" t="s">
        <v>6206</v>
      </c>
      <c r="C2217" t="s">
        <v>3962</v>
      </c>
      <c r="D2217" t="s">
        <v>3984</v>
      </c>
      <c r="E2217" t="s">
        <v>3964</v>
      </c>
      <c r="F2217" s="2">
        <v>180</v>
      </c>
    </row>
    <row r="2218" spans="1:6" x14ac:dyDescent="0.3">
      <c r="A2218" s="1">
        <v>43694</v>
      </c>
      <c r="B2218" t="s">
        <v>6207</v>
      </c>
      <c r="C2218" t="s">
        <v>3981</v>
      </c>
      <c r="D2218" t="s">
        <v>3963</v>
      </c>
      <c r="E2218" t="s">
        <v>3977</v>
      </c>
      <c r="F2218" s="2">
        <v>90</v>
      </c>
    </row>
    <row r="2219" spans="1:6" x14ac:dyDescent="0.3">
      <c r="A2219" s="1">
        <v>43695</v>
      </c>
      <c r="B2219" t="s">
        <v>6208</v>
      </c>
      <c r="C2219" t="s">
        <v>4030</v>
      </c>
      <c r="D2219" t="s">
        <v>3969</v>
      </c>
      <c r="E2219" t="s">
        <v>3974</v>
      </c>
      <c r="F2219" s="2">
        <v>160</v>
      </c>
    </row>
    <row r="2220" spans="1:6" x14ac:dyDescent="0.3">
      <c r="A2220" s="1">
        <v>43695</v>
      </c>
      <c r="B2220" t="s">
        <v>6209</v>
      </c>
      <c r="C2220" t="s">
        <v>4032</v>
      </c>
      <c r="D2220" t="s">
        <v>3976</v>
      </c>
      <c r="E2220" t="s">
        <v>3970</v>
      </c>
      <c r="F2220" s="2">
        <v>30</v>
      </c>
    </row>
    <row r="2221" spans="1:6" x14ac:dyDescent="0.3">
      <c r="A2221" s="1">
        <v>43695</v>
      </c>
      <c r="B2221" t="s">
        <v>6210</v>
      </c>
      <c r="C2221" t="s">
        <v>3979</v>
      </c>
      <c r="D2221" t="s">
        <v>3976</v>
      </c>
      <c r="E2221" t="s">
        <v>3996</v>
      </c>
      <c r="F2221" s="2">
        <v>30</v>
      </c>
    </row>
    <row r="2222" spans="1:6" x14ac:dyDescent="0.3">
      <c r="A2222" s="1">
        <v>43695</v>
      </c>
      <c r="B2222" t="s">
        <v>6211</v>
      </c>
      <c r="C2222" t="s">
        <v>3966</v>
      </c>
      <c r="D2222" t="s">
        <v>3989</v>
      </c>
      <c r="E2222" t="s">
        <v>3964</v>
      </c>
      <c r="F2222" s="2">
        <v>50</v>
      </c>
    </row>
    <row r="2223" spans="1:6" x14ac:dyDescent="0.3">
      <c r="A2223" s="1">
        <v>43695</v>
      </c>
      <c r="B2223" t="s">
        <v>6212</v>
      </c>
      <c r="C2223" t="s">
        <v>3979</v>
      </c>
      <c r="D2223" t="s">
        <v>3973</v>
      </c>
      <c r="E2223" t="s">
        <v>3996</v>
      </c>
      <c r="F2223" s="2">
        <v>100</v>
      </c>
    </row>
    <row r="2224" spans="1:6" x14ac:dyDescent="0.3">
      <c r="A2224" s="1">
        <v>43695</v>
      </c>
      <c r="B2224" t="s">
        <v>6213</v>
      </c>
      <c r="C2224" t="s">
        <v>3968</v>
      </c>
      <c r="D2224" t="s">
        <v>3982</v>
      </c>
      <c r="E2224" t="s">
        <v>3970</v>
      </c>
      <c r="F2224" s="2">
        <v>80</v>
      </c>
    </row>
    <row r="2225" spans="1:6" x14ac:dyDescent="0.3">
      <c r="A2225" s="1">
        <v>43695</v>
      </c>
      <c r="B2225" t="s">
        <v>6214</v>
      </c>
      <c r="C2225" t="s">
        <v>3972</v>
      </c>
      <c r="D2225" t="s">
        <v>3984</v>
      </c>
      <c r="E2225" t="s">
        <v>3970</v>
      </c>
      <c r="F2225" s="2">
        <v>180</v>
      </c>
    </row>
    <row r="2226" spans="1:6" x14ac:dyDescent="0.3">
      <c r="A2226" s="1">
        <v>43695</v>
      </c>
      <c r="B2226" t="s">
        <v>6215</v>
      </c>
      <c r="C2226" t="s">
        <v>4030</v>
      </c>
      <c r="D2226" t="s">
        <v>3984</v>
      </c>
      <c r="E2226" t="s">
        <v>3996</v>
      </c>
      <c r="F2226" s="2">
        <v>180</v>
      </c>
    </row>
    <row r="2227" spans="1:6" x14ac:dyDescent="0.3">
      <c r="A2227" s="1">
        <v>43696</v>
      </c>
      <c r="B2227" t="s">
        <v>6216</v>
      </c>
      <c r="C2227" t="s">
        <v>3972</v>
      </c>
      <c r="D2227" t="s">
        <v>3989</v>
      </c>
      <c r="E2227" t="s">
        <v>3970</v>
      </c>
      <c r="F2227" s="2">
        <v>50</v>
      </c>
    </row>
    <row r="2228" spans="1:6" x14ac:dyDescent="0.3">
      <c r="A2228" s="1">
        <v>43696</v>
      </c>
      <c r="B2228" t="s">
        <v>6217</v>
      </c>
      <c r="C2228" t="s">
        <v>4030</v>
      </c>
      <c r="D2228" t="s">
        <v>3976</v>
      </c>
      <c r="E2228" t="s">
        <v>3970</v>
      </c>
      <c r="F2228" s="2">
        <v>30</v>
      </c>
    </row>
    <row r="2229" spans="1:6" x14ac:dyDescent="0.3">
      <c r="A2229" s="1">
        <v>43696</v>
      </c>
      <c r="B2229" t="s">
        <v>6218</v>
      </c>
      <c r="C2229" t="s">
        <v>3986</v>
      </c>
      <c r="D2229" t="s">
        <v>4002</v>
      </c>
      <c r="E2229" t="s">
        <v>3974</v>
      </c>
      <c r="F2229" s="2">
        <v>150</v>
      </c>
    </row>
    <row r="2230" spans="1:6" x14ac:dyDescent="0.3">
      <c r="A2230" s="1">
        <v>43696</v>
      </c>
      <c r="B2230" t="s">
        <v>6219</v>
      </c>
      <c r="C2230" t="s">
        <v>3968</v>
      </c>
      <c r="D2230" t="s">
        <v>3976</v>
      </c>
      <c r="E2230" t="s">
        <v>3964</v>
      </c>
      <c r="F2230" s="2">
        <v>30</v>
      </c>
    </row>
    <row r="2231" spans="1:6" x14ac:dyDescent="0.3">
      <c r="A2231" s="1">
        <v>43696</v>
      </c>
      <c r="B2231" t="s">
        <v>6220</v>
      </c>
      <c r="C2231" t="s">
        <v>3979</v>
      </c>
      <c r="D2231" t="s">
        <v>3973</v>
      </c>
      <c r="E2231" t="s">
        <v>3970</v>
      </c>
      <c r="F2231" s="2">
        <v>100</v>
      </c>
    </row>
    <row r="2232" spans="1:6" x14ac:dyDescent="0.3">
      <c r="A2232" s="1">
        <v>43696</v>
      </c>
      <c r="B2232" t="s">
        <v>6221</v>
      </c>
      <c r="C2232" t="s">
        <v>4007</v>
      </c>
      <c r="D2232" t="s">
        <v>3963</v>
      </c>
      <c r="E2232" t="s">
        <v>3964</v>
      </c>
      <c r="F2232" s="2">
        <v>90</v>
      </c>
    </row>
    <row r="2233" spans="1:6" x14ac:dyDescent="0.3">
      <c r="A2233" s="1">
        <v>43697</v>
      </c>
      <c r="B2233" t="s">
        <v>6222</v>
      </c>
      <c r="C2233" t="s">
        <v>3968</v>
      </c>
      <c r="D2233" t="s">
        <v>3982</v>
      </c>
      <c r="E2233" t="s">
        <v>3977</v>
      </c>
      <c r="F2233" s="2">
        <v>80</v>
      </c>
    </row>
    <row r="2234" spans="1:6" x14ac:dyDescent="0.3">
      <c r="A2234" s="1">
        <v>43697</v>
      </c>
      <c r="B2234" t="s">
        <v>6223</v>
      </c>
      <c r="C2234" t="s">
        <v>3988</v>
      </c>
      <c r="D2234" t="s">
        <v>3982</v>
      </c>
      <c r="E2234" t="s">
        <v>3964</v>
      </c>
      <c r="F2234" s="2">
        <v>80</v>
      </c>
    </row>
    <row r="2235" spans="1:6" x14ac:dyDescent="0.3">
      <c r="A2235" s="1">
        <v>43697</v>
      </c>
      <c r="B2235" t="s">
        <v>6224</v>
      </c>
      <c r="C2235" t="s">
        <v>4066</v>
      </c>
      <c r="D2235" t="s">
        <v>3973</v>
      </c>
      <c r="E2235" t="s">
        <v>3977</v>
      </c>
      <c r="F2235" s="2">
        <v>100</v>
      </c>
    </row>
    <row r="2236" spans="1:6" x14ac:dyDescent="0.3">
      <c r="A2236" s="1">
        <v>43697</v>
      </c>
      <c r="B2236" t="s">
        <v>6225</v>
      </c>
      <c r="C2236" t="s">
        <v>3988</v>
      </c>
      <c r="D2236" t="s">
        <v>3969</v>
      </c>
      <c r="E2236" t="s">
        <v>3974</v>
      </c>
      <c r="F2236" s="2">
        <v>160</v>
      </c>
    </row>
    <row r="2237" spans="1:6" x14ac:dyDescent="0.3">
      <c r="A2237" s="1">
        <v>43697</v>
      </c>
      <c r="B2237" t="s">
        <v>6226</v>
      </c>
      <c r="C2237" t="s">
        <v>3962</v>
      </c>
      <c r="D2237" t="s">
        <v>3976</v>
      </c>
      <c r="E2237" t="s">
        <v>3964</v>
      </c>
      <c r="F2237" s="2">
        <v>30</v>
      </c>
    </row>
    <row r="2238" spans="1:6" x14ac:dyDescent="0.3">
      <c r="A2238" s="1">
        <v>43697</v>
      </c>
      <c r="B2238" t="s">
        <v>6227</v>
      </c>
      <c r="C2238" t="s">
        <v>4025</v>
      </c>
      <c r="D2238" t="s">
        <v>3982</v>
      </c>
      <c r="E2238" t="s">
        <v>3964</v>
      </c>
      <c r="F2238" s="2">
        <v>80</v>
      </c>
    </row>
    <row r="2239" spans="1:6" x14ac:dyDescent="0.3">
      <c r="A2239" s="1">
        <v>43697</v>
      </c>
      <c r="B2239" t="s">
        <v>6228</v>
      </c>
      <c r="C2239" t="s">
        <v>3988</v>
      </c>
      <c r="D2239" t="s">
        <v>3982</v>
      </c>
      <c r="E2239" t="s">
        <v>3996</v>
      </c>
      <c r="F2239" s="2">
        <v>80</v>
      </c>
    </row>
    <row r="2240" spans="1:6" x14ac:dyDescent="0.3">
      <c r="A2240" s="1">
        <v>43697</v>
      </c>
      <c r="B2240" t="s">
        <v>6229</v>
      </c>
      <c r="C2240" t="s">
        <v>4032</v>
      </c>
      <c r="D2240" t="s">
        <v>3982</v>
      </c>
      <c r="E2240" t="s">
        <v>3964</v>
      </c>
      <c r="F2240" s="2">
        <v>80</v>
      </c>
    </row>
    <row r="2241" spans="1:6" x14ac:dyDescent="0.3">
      <c r="A2241" s="1">
        <v>43697</v>
      </c>
      <c r="B2241" t="s">
        <v>6230</v>
      </c>
      <c r="C2241" t="s">
        <v>4030</v>
      </c>
      <c r="D2241" t="s">
        <v>3973</v>
      </c>
      <c r="E2241" t="s">
        <v>3974</v>
      </c>
      <c r="F2241" s="2">
        <v>100</v>
      </c>
    </row>
    <row r="2242" spans="1:6" x14ac:dyDescent="0.3">
      <c r="A2242" s="1">
        <v>43697</v>
      </c>
      <c r="B2242" t="s">
        <v>6231</v>
      </c>
      <c r="C2242" t="s">
        <v>4000</v>
      </c>
      <c r="D2242" t="s">
        <v>3973</v>
      </c>
      <c r="E2242" t="s">
        <v>3977</v>
      </c>
      <c r="F2242" s="2">
        <v>100</v>
      </c>
    </row>
    <row r="2243" spans="1:6" x14ac:dyDescent="0.3">
      <c r="A2243" s="1">
        <v>43697</v>
      </c>
      <c r="B2243" t="s">
        <v>6232</v>
      </c>
      <c r="C2243" t="s">
        <v>3986</v>
      </c>
      <c r="D2243" t="s">
        <v>4002</v>
      </c>
      <c r="E2243" t="s">
        <v>3970</v>
      </c>
      <c r="F2243" s="2">
        <v>150</v>
      </c>
    </row>
    <row r="2244" spans="1:6" x14ac:dyDescent="0.3">
      <c r="A2244" s="1">
        <v>43697</v>
      </c>
      <c r="B2244" t="s">
        <v>6233</v>
      </c>
      <c r="C2244" t="s">
        <v>3979</v>
      </c>
      <c r="D2244" t="s">
        <v>3976</v>
      </c>
      <c r="E2244" t="s">
        <v>3964</v>
      </c>
      <c r="F2244" s="2">
        <v>30</v>
      </c>
    </row>
    <row r="2245" spans="1:6" x14ac:dyDescent="0.3">
      <c r="A2245" s="1">
        <v>43698</v>
      </c>
      <c r="B2245" t="s">
        <v>6234</v>
      </c>
      <c r="C2245" t="s">
        <v>4000</v>
      </c>
      <c r="D2245" t="s">
        <v>3976</v>
      </c>
      <c r="E2245" t="s">
        <v>3964</v>
      </c>
      <c r="F2245" s="2">
        <v>30</v>
      </c>
    </row>
    <row r="2246" spans="1:6" x14ac:dyDescent="0.3">
      <c r="A2246" s="1">
        <v>43698</v>
      </c>
      <c r="B2246" t="s">
        <v>6235</v>
      </c>
      <c r="C2246" t="s">
        <v>3968</v>
      </c>
      <c r="D2246" t="s">
        <v>4002</v>
      </c>
      <c r="E2246" t="s">
        <v>3996</v>
      </c>
      <c r="F2246" s="2">
        <v>150</v>
      </c>
    </row>
    <row r="2247" spans="1:6" x14ac:dyDescent="0.3">
      <c r="A2247" s="1">
        <v>43698</v>
      </c>
      <c r="B2247" t="s">
        <v>6236</v>
      </c>
      <c r="C2247" t="s">
        <v>3972</v>
      </c>
      <c r="D2247" t="s">
        <v>3976</v>
      </c>
      <c r="E2247" t="s">
        <v>3970</v>
      </c>
      <c r="F2247" s="2">
        <v>30</v>
      </c>
    </row>
    <row r="2248" spans="1:6" x14ac:dyDescent="0.3">
      <c r="A2248" s="1">
        <v>43698</v>
      </c>
      <c r="B2248" t="s">
        <v>6237</v>
      </c>
      <c r="C2248" t="s">
        <v>4025</v>
      </c>
      <c r="D2248" t="s">
        <v>3989</v>
      </c>
      <c r="E2248" t="s">
        <v>3996</v>
      </c>
      <c r="F2248" s="2">
        <v>50</v>
      </c>
    </row>
    <row r="2249" spans="1:6" x14ac:dyDescent="0.3">
      <c r="A2249" s="1">
        <v>43698</v>
      </c>
      <c r="B2249" t="s">
        <v>6238</v>
      </c>
      <c r="C2249" t="s">
        <v>3995</v>
      </c>
      <c r="D2249" t="s">
        <v>3982</v>
      </c>
      <c r="E2249" t="s">
        <v>3964</v>
      </c>
      <c r="F2249" s="2">
        <v>80</v>
      </c>
    </row>
    <row r="2250" spans="1:6" x14ac:dyDescent="0.3">
      <c r="A2250" s="1">
        <v>43698</v>
      </c>
      <c r="B2250" t="s">
        <v>6239</v>
      </c>
      <c r="C2250" t="s">
        <v>3991</v>
      </c>
      <c r="D2250" t="s">
        <v>3984</v>
      </c>
      <c r="E2250" t="s">
        <v>3996</v>
      </c>
      <c r="F2250" s="2">
        <v>180</v>
      </c>
    </row>
    <row r="2251" spans="1:6" x14ac:dyDescent="0.3">
      <c r="A2251" s="1">
        <v>43699</v>
      </c>
      <c r="B2251" t="s">
        <v>6240</v>
      </c>
      <c r="C2251" t="s">
        <v>4000</v>
      </c>
      <c r="D2251" t="s">
        <v>3984</v>
      </c>
      <c r="E2251" t="s">
        <v>3964</v>
      </c>
      <c r="F2251" s="2">
        <v>180</v>
      </c>
    </row>
    <row r="2252" spans="1:6" x14ac:dyDescent="0.3">
      <c r="A2252" s="1">
        <v>43699</v>
      </c>
      <c r="B2252" t="s">
        <v>6241</v>
      </c>
      <c r="C2252" t="s">
        <v>4030</v>
      </c>
      <c r="D2252" t="s">
        <v>3973</v>
      </c>
      <c r="E2252" t="s">
        <v>3970</v>
      </c>
      <c r="F2252" s="2">
        <v>100</v>
      </c>
    </row>
    <row r="2253" spans="1:6" x14ac:dyDescent="0.3">
      <c r="A2253" s="1">
        <v>43699</v>
      </c>
      <c r="B2253" t="s">
        <v>6242</v>
      </c>
      <c r="C2253" t="s">
        <v>3968</v>
      </c>
      <c r="D2253" t="s">
        <v>3976</v>
      </c>
      <c r="E2253" t="s">
        <v>3996</v>
      </c>
      <c r="F2253" s="2">
        <v>30</v>
      </c>
    </row>
    <row r="2254" spans="1:6" x14ac:dyDescent="0.3">
      <c r="A2254" s="1">
        <v>43699</v>
      </c>
      <c r="B2254" t="s">
        <v>6243</v>
      </c>
      <c r="C2254" t="s">
        <v>3986</v>
      </c>
      <c r="D2254" t="s">
        <v>3989</v>
      </c>
      <c r="E2254" t="s">
        <v>3974</v>
      </c>
      <c r="F2254" s="2">
        <v>50</v>
      </c>
    </row>
    <row r="2255" spans="1:6" x14ac:dyDescent="0.3">
      <c r="A2255" s="1">
        <v>43700</v>
      </c>
      <c r="B2255" t="s">
        <v>6244</v>
      </c>
      <c r="C2255" t="s">
        <v>4000</v>
      </c>
      <c r="D2255" t="s">
        <v>3969</v>
      </c>
      <c r="E2255" t="s">
        <v>3964</v>
      </c>
      <c r="F2255" s="2">
        <v>160</v>
      </c>
    </row>
    <row r="2256" spans="1:6" x14ac:dyDescent="0.3">
      <c r="A2256" s="1">
        <v>43700</v>
      </c>
      <c r="B2256" t="s">
        <v>6245</v>
      </c>
      <c r="C2256" t="s">
        <v>3979</v>
      </c>
      <c r="D2256" t="s">
        <v>3969</v>
      </c>
      <c r="E2256" t="s">
        <v>3970</v>
      </c>
      <c r="F2256" s="2">
        <v>160</v>
      </c>
    </row>
    <row r="2257" spans="1:6" x14ac:dyDescent="0.3">
      <c r="A2257" s="1">
        <v>43700</v>
      </c>
      <c r="B2257" t="s">
        <v>6246</v>
      </c>
      <c r="C2257" t="s">
        <v>3972</v>
      </c>
      <c r="D2257" t="s">
        <v>3973</v>
      </c>
      <c r="E2257" t="s">
        <v>3996</v>
      </c>
      <c r="F2257" s="2">
        <v>100</v>
      </c>
    </row>
    <row r="2258" spans="1:6" x14ac:dyDescent="0.3">
      <c r="A2258" s="1">
        <v>43700</v>
      </c>
      <c r="B2258" t="s">
        <v>6247</v>
      </c>
      <c r="C2258" t="s">
        <v>4010</v>
      </c>
      <c r="D2258" t="s">
        <v>3976</v>
      </c>
      <c r="E2258" t="s">
        <v>3977</v>
      </c>
      <c r="F2258" s="2">
        <v>30</v>
      </c>
    </row>
    <row r="2259" spans="1:6" x14ac:dyDescent="0.3">
      <c r="A2259" s="1">
        <v>43700</v>
      </c>
      <c r="B2259" t="s">
        <v>6248</v>
      </c>
      <c r="C2259" t="s">
        <v>3968</v>
      </c>
      <c r="D2259" t="s">
        <v>3969</v>
      </c>
      <c r="E2259" t="s">
        <v>3970</v>
      </c>
      <c r="F2259" s="2">
        <v>160</v>
      </c>
    </row>
    <row r="2260" spans="1:6" x14ac:dyDescent="0.3">
      <c r="A2260" s="1">
        <v>43701</v>
      </c>
      <c r="B2260" t="s">
        <v>6249</v>
      </c>
      <c r="C2260" t="s">
        <v>3981</v>
      </c>
      <c r="D2260" t="s">
        <v>3976</v>
      </c>
      <c r="E2260" t="s">
        <v>3970</v>
      </c>
      <c r="F2260" s="2">
        <v>30</v>
      </c>
    </row>
    <row r="2261" spans="1:6" x14ac:dyDescent="0.3">
      <c r="A2261" s="1">
        <v>43701</v>
      </c>
      <c r="B2261" t="s">
        <v>6250</v>
      </c>
      <c r="C2261" t="s">
        <v>3968</v>
      </c>
      <c r="D2261" t="s">
        <v>3969</v>
      </c>
      <c r="E2261" t="s">
        <v>3974</v>
      </c>
      <c r="F2261" s="2">
        <v>160</v>
      </c>
    </row>
    <row r="2262" spans="1:6" x14ac:dyDescent="0.3">
      <c r="A2262" s="1">
        <v>43701</v>
      </c>
      <c r="B2262" t="s">
        <v>6251</v>
      </c>
      <c r="C2262" t="s">
        <v>3979</v>
      </c>
      <c r="D2262" t="s">
        <v>3973</v>
      </c>
      <c r="E2262" t="s">
        <v>3977</v>
      </c>
      <c r="F2262" s="2">
        <v>100</v>
      </c>
    </row>
    <row r="2263" spans="1:6" x14ac:dyDescent="0.3">
      <c r="A2263" s="1">
        <v>43701</v>
      </c>
      <c r="B2263" t="s">
        <v>6252</v>
      </c>
      <c r="C2263" t="s">
        <v>3972</v>
      </c>
      <c r="D2263" t="s">
        <v>3989</v>
      </c>
      <c r="E2263" t="s">
        <v>3964</v>
      </c>
      <c r="F2263" s="2">
        <v>50</v>
      </c>
    </row>
    <row r="2264" spans="1:6" x14ac:dyDescent="0.3">
      <c r="A2264" s="1">
        <v>43701</v>
      </c>
      <c r="B2264" t="s">
        <v>6253</v>
      </c>
      <c r="C2264" t="s">
        <v>3995</v>
      </c>
      <c r="D2264" t="s">
        <v>3969</v>
      </c>
      <c r="E2264" t="s">
        <v>3974</v>
      </c>
      <c r="F2264" s="2">
        <v>160</v>
      </c>
    </row>
    <row r="2265" spans="1:6" x14ac:dyDescent="0.3">
      <c r="A2265" s="1">
        <v>43701</v>
      </c>
      <c r="B2265" t="s">
        <v>6254</v>
      </c>
      <c r="C2265" t="s">
        <v>3966</v>
      </c>
      <c r="D2265" t="s">
        <v>3989</v>
      </c>
      <c r="E2265" t="s">
        <v>3996</v>
      </c>
      <c r="F2265" s="2">
        <v>50</v>
      </c>
    </row>
    <row r="2266" spans="1:6" x14ac:dyDescent="0.3">
      <c r="A2266" s="1">
        <v>43701</v>
      </c>
      <c r="B2266" t="s">
        <v>6255</v>
      </c>
      <c r="C2266" t="s">
        <v>3968</v>
      </c>
      <c r="D2266" t="s">
        <v>3982</v>
      </c>
      <c r="E2266" t="s">
        <v>3970</v>
      </c>
      <c r="F2266" s="2">
        <v>80</v>
      </c>
    </row>
    <row r="2267" spans="1:6" x14ac:dyDescent="0.3">
      <c r="A2267" s="1">
        <v>43701</v>
      </c>
      <c r="B2267" t="s">
        <v>6256</v>
      </c>
      <c r="C2267" t="s">
        <v>3979</v>
      </c>
      <c r="D2267" t="s">
        <v>3984</v>
      </c>
      <c r="E2267" t="s">
        <v>3970</v>
      </c>
      <c r="F2267" s="2">
        <v>180</v>
      </c>
    </row>
    <row r="2268" spans="1:6" x14ac:dyDescent="0.3">
      <c r="A2268" s="1">
        <v>43702</v>
      </c>
      <c r="B2268" t="s">
        <v>6257</v>
      </c>
      <c r="C2268" t="s">
        <v>3988</v>
      </c>
      <c r="D2268" t="s">
        <v>3984</v>
      </c>
      <c r="E2268" t="s">
        <v>3977</v>
      </c>
      <c r="F2268" s="2">
        <v>180</v>
      </c>
    </row>
    <row r="2269" spans="1:6" x14ac:dyDescent="0.3">
      <c r="A2269" s="1">
        <v>43702</v>
      </c>
      <c r="B2269" t="s">
        <v>6258</v>
      </c>
      <c r="C2269" t="s">
        <v>4025</v>
      </c>
      <c r="D2269" t="s">
        <v>3963</v>
      </c>
      <c r="E2269" t="s">
        <v>3964</v>
      </c>
      <c r="F2269" s="2">
        <v>90</v>
      </c>
    </row>
    <row r="2270" spans="1:6" x14ac:dyDescent="0.3">
      <c r="A2270" s="1">
        <v>43702</v>
      </c>
      <c r="B2270" t="s">
        <v>6259</v>
      </c>
      <c r="C2270" t="s">
        <v>4000</v>
      </c>
      <c r="D2270" t="s">
        <v>3984</v>
      </c>
      <c r="E2270" t="s">
        <v>3977</v>
      </c>
      <c r="F2270" s="2">
        <v>180</v>
      </c>
    </row>
    <row r="2271" spans="1:6" x14ac:dyDescent="0.3">
      <c r="A2271" s="1">
        <v>43702</v>
      </c>
      <c r="B2271" t="s">
        <v>6260</v>
      </c>
      <c r="C2271" t="s">
        <v>3995</v>
      </c>
      <c r="D2271" t="s">
        <v>3982</v>
      </c>
      <c r="E2271" t="s">
        <v>3974</v>
      </c>
      <c r="F2271" s="2">
        <v>80</v>
      </c>
    </row>
    <row r="2272" spans="1:6" x14ac:dyDescent="0.3">
      <c r="A2272" s="1">
        <v>43702</v>
      </c>
      <c r="B2272" t="s">
        <v>6261</v>
      </c>
      <c r="C2272" t="s">
        <v>3972</v>
      </c>
      <c r="D2272" t="s">
        <v>3982</v>
      </c>
      <c r="E2272" t="s">
        <v>3977</v>
      </c>
      <c r="F2272" s="2">
        <v>80</v>
      </c>
    </row>
    <row r="2273" spans="1:6" x14ac:dyDescent="0.3">
      <c r="A2273" s="1">
        <v>43702</v>
      </c>
      <c r="B2273" t="s">
        <v>6262</v>
      </c>
      <c r="C2273" t="s">
        <v>4000</v>
      </c>
      <c r="D2273" t="s">
        <v>3969</v>
      </c>
      <c r="E2273" t="s">
        <v>3974</v>
      </c>
      <c r="F2273" s="2">
        <v>160</v>
      </c>
    </row>
    <row r="2274" spans="1:6" x14ac:dyDescent="0.3">
      <c r="A2274" s="1">
        <v>43702</v>
      </c>
      <c r="B2274" t="s">
        <v>6263</v>
      </c>
      <c r="C2274" t="s">
        <v>3979</v>
      </c>
      <c r="D2274" t="s">
        <v>3963</v>
      </c>
      <c r="E2274" t="s">
        <v>3977</v>
      </c>
      <c r="F2274" s="2">
        <v>90</v>
      </c>
    </row>
    <row r="2275" spans="1:6" x14ac:dyDescent="0.3">
      <c r="A2275" s="1">
        <v>43702</v>
      </c>
      <c r="B2275" t="s">
        <v>6264</v>
      </c>
      <c r="C2275" t="s">
        <v>4000</v>
      </c>
      <c r="D2275" t="s">
        <v>3963</v>
      </c>
      <c r="E2275" t="s">
        <v>3996</v>
      </c>
      <c r="F2275" s="2">
        <v>90</v>
      </c>
    </row>
    <row r="2276" spans="1:6" x14ac:dyDescent="0.3">
      <c r="A2276" s="1">
        <v>43702</v>
      </c>
      <c r="B2276" t="s">
        <v>6265</v>
      </c>
      <c r="C2276" t="s">
        <v>3986</v>
      </c>
      <c r="D2276" t="s">
        <v>3976</v>
      </c>
      <c r="E2276" t="s">
        <v>3977</v>
      </c>
      <c r="F2276" s="2">
        <v>30</v>
      </c>
    </row>
    <row r="2277" spans="1:6" x14ac:dyDescent="0.3">
      <c r="A2277" s="1">
        <v>43702</v>
      </c>
      <c r="B2277" t="s">
        <v>6266</v>
      </c>
      <c r="C2277" t="s">
        <v>4010</v>
      </c>
      <c r="D2277" t="s">
        <v>3982</v>
      </c>
      <c r="E2277" t="s">
        <v>3996</v>
      </c>
      <c r="F2277" s="2">
        <v>80</v>
      </c>
    </row>
    <row r="2278" spans="1:6" x14ac:dyDescent="0.3">
      <c r="A2278" s="1">
        <v>43702</v>
      </c>
      <c r="B2278" t="s">
        <v>6267</v>
      </c>
      <c r="C2278" t="s">
        <v>3986</v>
      </c>
      <c r="D2278" t="s">
        <v>3969</v>
      </c>
      <c r="E2278" t="s">
        <v>3974</v>
      </c>
      <c r="F2278" s="2">
        <v>160</v>
      </c>
    </row>
    <row r="2279" spans="1:6" x14ac:dyDescent="0.3">
      <c r="A2279" s="1">
        <v>43702</v>
      </c>
      <c r="B2279" t="s">
        <v>6268</v>
      </c>
      <c r="C2279" t="s">
        <v>3986</v>
      </c>
      <c r="D2279" t="s">
        <v>3989</v>
      </c>
      <c r="E2279" t="s">
        <v>3977</v>
      </c>
      <c r="F2279" s="2">
        <v>50</v>
      </c>
    </row>
    <row r="2280" spans="1:6" x14ac:dyDescent="0.3">
      <c r="A2280" s="1">
        <v>43702</v>
      </c>
      <c r="B2280" t="s">
        <v>6269</v>
      </c>
      <c r="C2280" t="s">
        <v>3972</v>
      </c>
      <c r="D2280" t="s">
        <v>4002</v>
      </c>
      <c r="E2280" t="s">
        <v>3970</v>
      </c>
      <c r="F2280" s="2">
        <v>150</v>
      </c>
    </row>
    <row r="2281" spans="1:6" x14ac:dyDescent="0.3">
      <c r="A2281" s="1">
        <v>43702</v>
      </c>
      <c r="B2281" t="s">
        <v>6270</v>
      </c>
      <c r="C2281" t="s">
        <v>4032</v>
      </c>
      <c r="D2281" t="s">
        <v>3984</v>
      </c>
      <c r="E2281" t="s">
        <v>3996</v>
      </c>
      <c r="F2281" s="2">
        <v>180</v>
      </c>
    </row>
    <row r="2282" spans="1:6" x14ac:dyDescent="0.3">
      <c r="A2282" s="1">
        <v>43702</v>
      </c>
      <c r="B2282" t="s">
        <v>6271</v>
      </c>
      <c r="C2282" t="s">
        <v>3972</v>
      </c>
      <c r="D2282" t="s">
        <v>3963</v>
      </c>
      <c r="E2282" t="s">
        <v>3964</v>
      </c>
      <c r="F2282" s="2">
        <v>90</v>
      </c>
    </row>
    <row r="2283" spans="1:6" x14ac:dyDescent="0.3">
      <c r="A2283" s="1">
        <v>43702</v>
      </c>
      <c r="B2283" t="s">
        <v>6272</v>
      </c>
      <c r="C2283" t="s">
        <v>3991</v>
      </c>
      <c r="D2283" t="s">
        <v>3984</v>
      </c>
      <c r="E2283" t="s">
        <v>3977</v>
      </c>
      <c r="F2283" s="2">
        <v>180</v>
      </c>
    </row>
    <row r="2284" spans="1:6" x14ac:dyDescent="0.3">
      <c r="A2284" s="1">
        <v>43703</v>
      </c>
      <c r="B2284" t="s">
        <v>6273</v>
      </c>
      <c r="C2284" t="s">
        <v>3968</v>
      </c>
      <c r="D2284" t="s">
        <v>3963</v>
      </c>
      <c r="E2284" t="s">
        <v>3974</v>
      </c>
      <c r="F2284" s="2">
        <v>90</v>
      </c>
    </row>
    <row r="2285" spans="1:6" x14ac:dyDescent="0.3">
      <c r="A2285" s="1">
        <v>43703</v>
      </c>
      <c r="B2285" t="s">
        <v>6274</v>
      </c>
      <c r="C2285" t="s">
        <v>3995</v>
      </c>
      <c r="D2285" t="s">
        <v>3984</v>
      </c>
      <c r="E2285" t="s">
        <v>3996</v>
      </c>
      <c r="F2285" s="2">
        <v>180</v>
      </c>
    </row>
    <row r="2286" spans="1:6" x14ac:dyDescent="0.3">
      <c r="A2286" s="1">
        <v>43703</v>
      </c>
      <c r="B2286" t="s">
        <v>6275</v>
      </c>
      <c r="C2286" t="s">
        <v>4032</v>
      </c>
      <c r="D2286" t="s">
        <v>3963</v>
      </c>
      <c r="E2286" t="s">
        <v>3974</v>
      </c>
      <c r="F2286" s="2">
        <v>90</v>
      </c>
    </row>
    <row r="2287" spans="1:6" x14ac:dyDescent="0.3">
      <c r="A2287" s="1">
        <v>43703</v>
      </c>
      <c r="B2287" t="s">
        <v>6276</v>
      </c>
      <c r="C2287" t="s">
        <v>4007</v>
      </c>
      <c r="D2287" t="s">
        <v>3984</v>
      </c>
      <c r="E2287" t="s">
        <v>3977</v>
      </c>
      <c r="F2287" s="2">
        <v>180</v>
      </c>
    </row>
    <row r="2288" spans="1:6" x14ac:dyDescent="0.3">
      <c r="A2288" s="1">
        <v>43703</v>
      </c>
      <c r="B2288" t="s">
        <v>6277</v>
      </c>
      <c r="C2288" t="s">
        <v>3991</v>
      </c>
      <c r="D2288" t="s">
        <v>3963</v>
      </c>
      <c r="E2288" t="s">
        <v>3974</v>
      </c>
      <c r="F2288" s="2">
        <v>90</v>
      </c>
    </row>
    <row r="2289" spans="1:6" x14ac:dyDescent="0.3">
      <c r="A2289" s="1">
        <v>43703</v>
      </c>
      <c r="B2289" t="s">
        <v>6278</v>
      </c>
      <c r="C2289" t="s">
        <v>3986</v>
      </c>
      <c r="D2289" t="s">
        <v>3984</v>
      </c>
      <c r="E2289" t="s">
        <v>3974</v>
      </c>
      <c r="F2289" s="2">
        <v>180</v>
      </c>
    </row>
    <row r="2290" spans="1:6" x14ac:dyDescent="0.3">
      <c r="A2290" s="1">
        <v>43703</v>
      </c>
      <c r="B2290" t="s">
        <v>6279</v>
      </c>
      <c r="C2290" t="s">
        <v>4030</v>
      </c>
      <c r="D2290" t="s">
        <v>4002</v>
      </c>
      <c r="E2290" t="s">
        <v>3977</v>
      </c>
      <c r="F2290" s="2">
        <v>150</v>
      </c>
    </row>
    <row r="2291" spans="1:6" x14ac:dyDescent="0.3">
      <c r="A2291" s="1">
        <v>43703</v>
      </c>
      <c r="B2291" t="s">
        <v>6280</v>
      </c>
      <c r="C2291" t="s">
        <v>4025</v>
      </c>
      <c r="D2291" t="s">
        <v>3984</v>
      </c>
      <c r="E2291" t="s">
        <v>3974</v>
      </c>
      <c r="F2291" s="2">
        <v>180</v>
      </c>
    </row>
    <row r="2292" spans="1:6" x14ac:dyDescent="0.3">
      <c r="A2292" s="1">
        <v>43703</v>
      </c>
      <c r="B2292" t="s">
        <v>6281</v>
      </c>
      <c r="C2292" t="s">
        <v>3972</v>
      </c>
      <c r="D2292" t="s">
        <v>3963</v>
      </c>
      <c r="E2292" t="s">
        <v>3996</v>
      </c>
      <c r="F2292" s="2">
        <v>90</v>
      </c>
    </row>
    <row r="2293" spans="1:6" x14ac:dyDescent="0.3">
      <c r="A2293" s="1">
        <v>43703</v>
      </c>
      <c r="B2293" t="s">
        <v>6282</v>
      </c>
      <c r="C2293" t="s">
        <v>3968</v>
      </c>
      <c r="D2293" t="s">
        <v>3984</v>
      </c>
      <c r="E2293" t="s">
        <v>3977</v>
      </c>
      <c r="F2293" s="2">
        <v>180</v>
      </c>
    </row>
    <row r="2294" spans="1:6" x14ac:dyDescent="0.3">
      <c r="A2294" s="1">
        <v>43703</v>
      </c>
      <c r="B2294" t="s">
        <v>6283</v>
      </c>
      <c r="C2294" t="s">
        <v>4030</v>
      </c>
      <c r="D2294" t="s">
        <v>3982</v>
      </c>
      <c r="E2294" t="s">
        <v>3970</v>
      </c>
      <c r="F2294" s="2">
        <v>80</v>
      </c>
    </row>
    <row r="2295" spans="1:6" x14ac:dyDescent="0.3">
      <c r="A2295" s="1">
        <v>43704</v>
      </c>
      <c r="B2295" t="s">
        <v>6284</v>
      </c>
      <c r="C2295" t="s">
        <v>3966</v>
      </c>
      <c r="D2295" t="s">
        <v>4002</v>
      </c>
      <c r="E2295" t="s">
        <v>3974</v>
      </c>
      <c r="F2295" s="2">
        <v>150</v>
      </c>
    </row>
    <row r="2296" spans="1:6" x14ac:dyDescent="0.3">
      <c r="A2296" s="1">
        <v>43704</v>
      </c>
      <c r="B2296" t="s">
        <v>6285</v>
      </c>
      <c r="C2296" t="s">
        <v>4010</v>
      </c>
      <c r="D2296" t="s">
        <v>3984</v>
      </c>
      <c r="E2296" t="s">
        <v>3977</v>
      </c>
      <c r="F2296" s="2">
        <v>180</v>
      </c>
    </row>
    <row r="2297" spans="1:6" x14ac:dyDescent="0.3">
      <c r="A2297" s="1">
        <v>43704</v>
      </c>
      <c r="B2297" t="s">
        <v>6286</v>
      </c>
      <c r="C2297" t="s">
        <v>4007</v>
      </c>
      <c r="D2297" t="s">
        <v>3982</v>
      </c>
      <c r="E2297" t="s">
        <v>3974</v>
      </c>
      <c r="F2297" s="2">
        <v>80</v>
      </c>
    </row>
    <row r="2298" spans="1:6" x14ac:dyDescent="0.3">
      <c r="A2298" s="1">
        <v>43704</v>
      </c>
      <c r="B2298" t="s">
        <v>6287</v>
      </c>
      <c r="C2298" t="s">
        <v>4032</v>
      </c>
      <c r="D2298" t="s">
        <v>3982</v>
      </c>
      <c r="E2298" t="s">
        <v>3974</v>
      </c>
      <c r="F2298" s="2">
        <v>80</v>
      </c>
    </row>
    <row r="2299" spans="1:6" x14ac:dyDescent="0.3">
      <c r="A2299" s="1">
        <v>43704</v>
      </c>
      <c r="B2299" t="s">
        <v>6288</v>
      </c>
      <c r="C2299" t="s">
        <v>4032</v>
      </c>
      <c r="D2299" t="s">
        <v>3976</v>
      </c>
      <c r="E2299" t="s">
        <v>3964</v>
      </c>
      <c r="F2299" s="2">
        <v>30</v>
      </c>
    </row>
    <row r="2300" spans="1:6" x14ac:dyDescent="0.3">
      <c r="A2300" s="1">
        <v>43704</v>
      </c>
      <c r="B2300" t="s">
        <v>6289</v>
      </c>
      <c r="C2300" t="s">
        <v>3966</v>
      </c>
      <c r="D2300" t="s">
        <v>4002</v>
      </c>
      <c r="E2300" t="s">
        <v>3977</v>
      </c>
      <c r="F2300" s="2">
        <v>150</v>
      </c>
    </row>
    <row r="2301" spans="1:6" x14ac:dyDescent="0.3">
      <c r="A2301" s="1">
        <v>43704</v>
      </c>
      <c r="B2301" t="s">
        <v>6290</v>
      </c>
      <c r="C2301" t="s">
        <v>3979</v>
      </c>
      <c r="D2301" t="s">
        <v>3969</v>
      </c>
      <c r="E2301" t="s">
        <v>3974</v>
      </c>
      <c r="F2301" s="2">
        <v>160</v>
      </c>
    </row>
    <row r="2302" spans="1:6" x14ac:dyDescent="0.3">
      <c r="A2302" s="1">
        <v>43704</v>
      </c>
      <c r="B2302" t="s">
        <v>6291</v>
      </c>
      <c r="C2302" t="s">
        <v>4007</v>
      </c>
      <c r="D2302" t="s">
        <v>3989</v>
      </c>
      <c r="E2302" t="s">
        <v>3996</v>
      </c>
      <c r="F2302" s="2">
        <v>50</v>
      </c>
    </row>
    <row r="2303" spans="1:6" x14ac:dyDescent="0.3">
      <c r="A2303" s="1">
        <v>43704</v>
      </c>
      <c r="B2303" t="s">
        <v>6292</v>
      </c>
      <c r="C2303" t="s">
        <v>4000</v>
      </c>
      <c r="D2303" t="s">
        <v>3984</v>
      </c>
      <c r="E2303" t="s">
        <v>3964</v>
      </c>
      <c r="F2303" s="2">
        <v>180</v>
      </c>
    </row>
    <row r="2304" spans="1:6" x14ac:dyDescent="0.3">
      <c r="A2304" s="1">
        <v>43705</v>
      </c>
      <c r="B2304" t="s">
        <v>6293</v>
      </c>
      <c r="C2304" t="s">
        <v>4007</v>
      </c>
      <c r="D2304" t="s">
        <v>3989</v>
      </c>
      <c r="E2304" t="s">
        <v>3996</v>
      </c>
      <c r="F2304" s="2">
        <v>50</v>
      </c>
    </row>
    <row r="2305" spans="1:6" x14ac:dyDescent="0.3">
      <c r="A2305" s="1">
        <v>43705</v>
      </c>
      <c r="B2305" t="s">
        <v>6294</v>
      </c>
      <c r="C2305" t="s">
        <v>4007</v>
      </c>
      <c r="D2305" t="s">
        <v>3976</v>
      </c>
      <c r="E2305" t="s">
        <v>3977</v>
      </c>
      <c r="F2305" s="2">
        <v>30</v>
      </c>
    </row>
    <row r="2306" spans="1:6" x14ac:dyDescent="0.3">
      <c r="A2306" s="1">
        <v>43705</v>
      </c>
      <c r="B2306" t="s">
        <v>6295</v>
      </c>
      <c r="C2306" t="s">
        <v>4066</v>
      </c>
      <c r="D2306" t="s">
        <v>3989</v>
      </c>
      <c r="E2306" t="s">
        <v>3977</v>
      </c>
      <c r="F2306" s="2">
        <v>50</v>
      </c>
    </row>
    <row r="2307" spans="1:6" x14ac:dyDescent="0.3">
      <c r="A2307" s="1">
        <v>43705</v>
      </c>
      <c r="B2307" t="s">
        <v>6296</v>
      </c>
      <c r="C2307" t="s">
        <v>3966</v>
      </c>
      <c r="D2307" t="s">
        <v>4002</v>
      </c>
      <c r="E2307" t="s">
        <v>3964</v>
      </c>
      <c r="F2307" s="2">
        <v>150</v>
      </c>
    </row>
    <row r="2308" spans="1:6" x14ac:dyDescent="0.3">
      <c r="A2308" s="1">
        <v>43705</v>
      </c>
      <c r="B2308" t="s">
        <v>6297</v>
      </c>
      <c r="C2308" t="s">
        <v>3962</v>
      </c>
      <c r="D2308" t="s">
        <v>3973</v>
      </c>
      <c r="E2308" t="s">
        <v>3970</v>
      </c>
      <c r="F2308" s="2">
        <v>100</v>
      </c>
    </row>
    <row r="2309" spans="1:6" x14ac:dyDescent="0.3">
      <c r="A2309" s="1">
        <v>43705</v>
      </c>
      <c r="B2309" t="s">
        <v>6298</v>
      </c>
      <c r="C2309" t="s">
        <v>4025</v>
      </c>
      <c r="D2309" t="s">
        <v>3984</v>
      </c>
      <c r="E2309" t="s">
        <v>3970</v>
      </c>
      <c r="F2309" s="2">
        <v>180</v>
      </c>
    </row>
    <row r="2310" spans="1:6" x14ac:dyDescent="0.3">
      <c r="A2310" s="1">
        <v>43705</v>
      </c>
      <c r="B2310" t="s">
        <v>6299</v>
      </c>
      <c r="C2310" t="s">
        <v>3968</v>
      </c>
      <c r="D2310" t="s">
        <v>3963</v>
      </c>
      <c r="E2310" t="s">
        <v>3964</v>
      </c>
      <c r="F2310" s="2">
        <v>90</v>
      </c>
    </row>
    <row r="2311" spans="1:6" x14ac:dyDescent="0.3">
      <c r="A2311" s="1">
        <v>43705</v>
      </c>
      <c r="B2311" t="s">
        <v>6300</v>
      </c>
      <c r="C2311" t="s">
        <v>3968</v>
      </c>
      <c r="D2311" t="s">
        <v>4002</v>
      </c>
      <c r="E2311" t="s">
        <v>3970</v>
      </c>
      <c r="F2311" s="2">
        <v>150</v>
      </c>
    </row>
    <row r="2312" spans="1:6" x14ac:dyDescent="0.3">
      <c r="A2312" s="1">
        <v>43705</v>
      </c>
      <c r="B2312" t="s">
        <v>6301</v>
      </c>
      <c r="C2312" t="s">
        <v>4007</v>
      </c>
      <c r="D2312" t="s">
        <v>3969</v>
      </c>
      <c r="E2312" t="s">
        <v>3996</v>
      </c>
      <c r="F2312" s="2">
        <v>160</v>
      </c>
    </row>
    <row r="2313" spans="1:6" x14ac:dyDescent="0.3">
      <c r="A2313" s="1">
        <v>43705</v>
      </c>
      <c r="B2313" t="s">
        <v>6302</v>
      </c>
      <c r="C2313" t="s">
        <v>4025</v>
      </c>
      <c r="D2313" t="s">
        <v>3982</v>
      </c>
      <c r="E2313" t="s">
        <v>3970</v>
      </c>
      <c r="F2313" s="2">
        <v>80</v>
      </c>
    </row>
    <row r="2314" spans="1:6" x14ac:dyDescent="0.3">
      <c r="A2314" s="1">
        <v>43705</v>
      </c>
      <c r="B2314" t="s">
        <v>6303</v>
      </c>
      <c r="C2314" t="s">
        <v>3988</v>
      </c>
      <c r="D2314" t="s">
        <v>3982</v>
      </c>
      <c r="E2314" t="s">
        <v>3970</v>
      </c>
      <c r="F2314" s="2">
        <v>80</v>
      </c>
    </row>
    <row r="2315" spans="1:6" x14ac:dyDescent="0.3">
      <c r="A2315" s="1">
        <v>43705</v>
      </c>
      <c r="B2315" t="s">
        <v>6304</v>
      </c>
      <c r="C2315" t="s">
        <v>3962</v>
      </c>
      <c r="D2315" t="s">
        <v>3969</v>
      </c>
      <c r="E2315" t="s">
        <v>3964</v>
      </c>
      <c r="F2315" s="2">
        <v>160</v>
      </c>
    </row>
    <row r="2316" spans="1:6" x14ac:dyDescent="0.3">
      <c r="A2316" s="1">
        <v>43705</v>
      </c>
      <c r="B2316" t="s">
        <v>6305</v>
      </c>
      <c r="C2316" t="s">
        <v>4000</v>
      </c>
      <c r="D2316" t="s">
        <v>4002</v>
      </c>
      <c r="E2316" t="s">
        <v>3970</v>
      </c>
      <c r="F2316" s="2">
        <v>150</v>
      </c>
    </row>
    <row r="2317" spans="1:6" x14ac:dyDescent="0.3">
      <c r="A2317" s="1">
        <v>43706</v>
      </c>
      <c r="B2317" t="s">
        <v>6306</v>
      </c>
      <c r="C2317" t="s">
        <v>4030</v>
      </c>
      <c r="D2317" t="s">
        <v>3982</v>
      </c>
      <c r="E2317" t="s">
        <v>3964</v>
      </c>
      <c r="F2317" s="2">
        <v>80</v>
      </c>
    </row>
    <row r="2318" spans="1:6" x14ac:dyDescent="0.3">
      <c r="A2318" s="1">
        <v>43706</v>
      </c>
      <c r="B2318" t="s">
        <v>6307</v>
      </c>
      <c r="C2318" t="s">
        <v>3962</v>
      </c>
      <c r="D2318" t="s">
        <v>3984</v>
      </c>
      <c r="E2318" t="s">
        <v>3964</v>
      </c>
      <c r="F2318" s="2">
        <v>180</v>
      </c>
    </row>
    <row r="2319" spans="1:6" x14ac:dyDescent="0.3">
      <c r="A2319" s="1">
        <v>43706</v>
      </c>
      <c r="B2319" t="s">
        <v>6308</v>
      </c>
      <c r="C2319" t="s">
        <v>3972</v>
      </c>
      <c r="D2319" t="s">
        <v>3969</v>
      </c>
      <c r="E2319" t="s">
        <v>3996</v>
      </c>
      <c r="F2319" s="2">
        <v>160</v>
      </c>
    </row>
    <row r="2320" spans="1:6" x14ac:dyDescent="0.3">
      <c r="A2320" s="1">
        <v>43706</v>
      </c>
      <c r="B2320" t="s">
        <v>6309</v>
      </c>
      <c r="C2320" t="s">
        <v>4066</v>
      </c>
      <c r="D2320" t="s">
        <v>4002</v>
      </c>
      <c r="E2320" t="s">
        <v>3964</v>
      </c>
      <c r="F2320" s="2">
        <v>150</v>
      </c>
    </row>
    <row r="2321" spans="1:6" x14ac:dyDescent="0.3">
      <c r="A2321" s="1">
        <v>43706</v>
      </c>
      <c r="B2321" t="s">
        <v>6310</v>
      </c>
      <c r="C2321" t="s">
        <v>3986</v>
      </c>
      <c r="D2321" t="s">
        <v>3989</v>
      </c>
      <c r="E2321" t="s">
        <v>3970</v>
      </c>
      <c r="F2321" s="2">
        <v>50</v>
      </c>
    </row>
    <row r="2322" spans="1:6" x14ac:dyDescent="0.3">
      <c r="A2322" s="1">
        <v>43706</v>
      </c>
      <c r="B2322" t="s">
        <v>6311</v>
      </c>
      <c r="C2322" t="s">
        <v>3988</v>
      </c>
      <c r="D2322" t="s">
        <v>3963</v>
      </c>
      <c r="E2322" t="s">
        <v>3996</v>
      </c>
      <c r="F2322" s="2">
        <v>90</v>
      </c>
    </row>
    <row r="2323" spans="1:6" x14ac:dyDescent="0.3">
      <c r="A2323" s="1">
        <v>43706</v>
      </c>
      <c r="B2323" t="s">
        <v>6312</v>
      </c>
      <c r="C2323" t="s">
        <v>4030</v>
      </c>
      <c r="D2323" t="s">
        <v>3989</v>
      </c>
      <c r="E2323" t="s">
        <v>3970</v>
      </c>
      <c r="F2323" s="2">
        <v>50</v>
      </c>
    </row>
    <row r="2324" spans="1:6" x14ac:dyDescent="0.3">
      <c r="A2324" s="1">
        <v>43706</v>
      </c>
      <c r="B2324" t="s">
        <v>6313</v>
      </c>
      <c r="C2324" t="s">
        <v>4066</v>
      </c>
      <c r="D2324" t="s">
        <v>3976</v>
      </c>
      <c r="E2324" t="s">
        <v>3970</v>
      </c>
      <c r="F2324" s="2">
        <v>30</v>
      </c>
    </row>
    <row r="2325" spans="1:6" x14ac:dyDescent="0.3">
      <c r="A2325" s="1">
        <v>43706</v>
      </c>
      <c r="B2325" t="s">
        <v>6314</v>
      </c>
      <c r="C2325" t="s">
        <v>4007</v>
      </c>
      <c r="D2325" t="s">
        <v>3963</v>
      </c>
      <c r="E2325" t="s">
        <v>3964</v>
      </c>
      <c r="F2325" s="2">
        <v>90</v>
      </c>
    </row>
    <row r="2326" spans="1:6" x14ac:dyDescent="0.3">
      <c r="A2326" s="1">
        <v>43706</v>
      </c>
      <c r="B2326" t="s">
        <v>6315</v>
      </c>
      <c r="C2326" t="s">
        <v>3972</v>
      </c>
      <c r="D2326" t="s">
        <v>4002</v>
      </c>
      <c r="E2326" t="s">
        <v>3970</v>
      </c>
      <c r="F2326" s="2">
        <v>150</v>
      </c>
    </row>
    <row r="2327" spans="1:6" x14ac:dyDescent="0.3">
      <c r="A2327" s="1">
        <v>43707</v>
      </c>
      <c r="B2327" t="s">
        <v>6316</v>
      </c>
      <c r="C2327" t="s">
        <v>3991</v>
      </c>
      <c r="D2327" t="s">
        <v>3976</v>
      </c>
      <c r="E2327" t="s">
        <v>3977</v>
      </c>
      <c r="F2327" s="2">
        <v>30</v>
      </c>
    </row>
    <row r="2328" spans="1:6" x14ac:dyDescent="0.3">
      <c r="A2328" s="1">
        <v>43707</v>
      </c>
      <c r="B2328" t="s">
        <v>6317</v>
      </c>
      <c r="C2328" t="s">
        <v>3966</v>
      </c>
      <c r="D2328" t="s">
        <v>3969</v>
      </c>
      <c r="E2328" t="s">
        <v>3974</v>
      </c>
      <c r="F2328" s="2">
        <v>160</v>
      </c>
    </row>
    <row r="2329" spans="1:6" x14ac:dyDescent="0.3">
      <c r="A2329" s="1">
        <v>43707</v>
      </c>
      <c r="B2329" t="s">
        <v>6318</v>
      </c>
      <c r="C2329" t="s">
        <v>3972</v>
      </c>
      <c r="D2329" t="s">
        <v>3973</v>
      </c>
      <c r="E2329" t="s">
        <v>3974</v>
      </c>
      <c r="F2329" s="2">
        <v>100</v>
      </c>
    </row>
    <row r="2330" spans="1:6" x14ac:dyDescent="0.3">
      <c r="A2330" s="1">
        <v>43707</v>
      </c>
      <c r="B2330" t="s">
        <v>6319</v>
      </c>
      <c r="C2330" t="s">
        <v>3962</v>
      </c>
      <c r="D2330" t="s">
        <v>3982</v>
      </c>
      <c r="E2330" t="s">
        <v>3974</v>
      </c>
      <c r="F2330" s="2">
        <v>80</v>
      </c>
    </row>
    <row r="2331" spans="1:6" x14ac:dyDescent="0.3">
      <c r="A2331" s="1">
        <v>43707</v>
      </c>
      <c r="B2331" t="s">
        <v>6320</v>
      </c>
      <c r="C2331" t="s">
        <v>4030</v>
      </c>
      <c r="D2331" t="s">
        <v>3976</v>
      </c>
      <c r="E2331" t="s">
        <v>3970</v>
      </c>
      <c r="F2331" s="2">
        <v>30</v>
      </c>
    </row>
    <row r="2332" spans="1:6" x14ac:dyDescent="0.3">
      <c r="A2332" s="1">
        <v>43707</v>
      </c>
      <c r="B2332" t="s">
        <v>6321</v>
      </c>
      <c r="C2332" t="s">
        <v>4030</v>
      </c>
      <c r="D2332" t="s">
        <v>4002</v>
      </c>
      <c r="E2332" t="s">
        <v>3964</v>
      </c>
      <c r="F2332" s="2">
        <v>150</v>
      </c>
    </row>
    <row r="2333" spans="1:6" x14ac:dyDescent="0.3">
      <c r="A2333" s="1">
        <v>43707</v>
      </c>
      <c r="B2333" t="s">
        <v>6322</v>
      </c>
      <c r="C2333" t="s">
        <v>3981</v>
      </c>
      <c r="D2333" t="s">
        <v>3973</v>
      </c>
      <c r="E2333" t="s">
        <v>3996</v>
      </c>
      <c r="F2333" s="2">
        <v>100</v>
      </c>
    </row>
    <row r="2334" spans="1:6" x14ac:dyDescent="0.3">
      <c r="A2334" s="1">
        <v>43707</v>
      </c>
      <c r="B2334" t="s">
        <v>6323</v>
      </c>
      <c r="C2334" t="s">
        <v>4025</v>
      </c>
      <c r="D2334" t="s">
        <v>3963</v>
      </c>
      <c r="E2334" t="s">
        <v>3970</v>
      </c>
      <c r="F2334" s="2">
        <v>90</v>
      </c>
    </row>
    <row r="2335" spans="1:6" x14ac:dyDescent="0.3">
      <c r="A2335" s="1">
        <v>43707</v>
      </c>
      <c r="B2335" t="s">
        <v>6324</v>
      </c>
      <c r="C2335" t="s">
        <v>3991</v>
      </c>
      <c r="D2335" t="s">
        <v>3984</v>
      </c>
      <c r="E2335" t="s">
        <v>3977</v>
      </c>
      <c r="F2335" s="2">
        <v>180</v>
      </c>
    </row>
    <row r="2336" spans="1:6" x14ac:dyDescent="0.3">
      <c r="A2336" s="1">
        <v>43708</v>
      </c>
      <c r="B2336" t="s">
        <v>6325</v>
      </c>
      <c r="C2336" t="s">
        <v>3968</v>
      </c>
      <c r="D2336" t="s">
        <v>3984</v>
      </c>
      <c r="E2336" t="s">
        <v>3974</v>
      </c>
      <c r="F2336" s="2">
        <v>180</v>
      </c>
    </row>
    <row r="2337" spans="1:6" x14ac:dyDescent="0.3">
      <c r="A2337" s="1">
        <v>43708</v>
      </c>
      <c r="B2337" t="s">
        <v>6326</v>
      </c>
      <c r="C2337" t="s">
        <v>3981</v>
      </c>
      <c r="D2337" t="s">
        <v>3976</v>
      </c>
      <c r="E2337" t="s">
        <v>3977</v>
      </c>
      <c r="F2337" s="2">
        <v>30</v>
      </c>
    </row>
    <row r="2338" spans="1:6" x14ac:dyDescent="0.3">
      <c r="A2338" s="1">
        <v>43708</v>
      </c>
      <c r="B2338" t="s">
        <v>6327</v>
      </c>
      <c r="C2338" t="s">
        <v>3988</v>
      </c>
      <c r="D2338" t="s">
        <v>3989</v>
      </c>
      <c r="E2338" t="s">
        <v>3977</v>
      </c>
      <c r="F2338" s="2">
        <v>50</v>
      </c>
    </row>
    <row r="2339" spans="1:6" x14ac:dyDescent="0.3">
      <c r="A2339" s="1">
        <v>43708</v>
      </c>
      <c r="B2339" t="s">
        <v>6328</v>
      </c>
      <c r="C2339" t="s">
        <v>3988</v>
      </c>
      <c r="D2339" t="s">
        <v>3963</v>
      </c>
      <c r="E2339" t="s">
        <v>3996</v>
      </c>
      <c r="F2339" s="2">
        <v>90</v>
      </c>
    </row>
    <row r="2340" spans="1:6" x14ac:dyDescent="0.3">
      <c r="A2340" s="1">
        <v>43708</v>
      </c>
      <c r="B2340" t="s">
        <v>6329</v>
      </c>
      <c r="C2340" t="s">
        <v>3968</v>
      </c>
      <c r="D2340" t="s">
        <v>3963</v>
      </c>
      <c r="E2340" t="s">
        <v>3996</v>
      </c>
      <c r="F2340" s="2">
        <v>90</v>
      </c>
    </row>
    <row r="2341" spans="1:6" x14ac:dyDescent="0.3">
      <c r="A2341" s="1">
        <v>43708</v>
      </c>
      <c r="B2341" t="s">
        <v>6330</v>
      </c>
      <c r="C2341" t="s">
        <v>3981</v>
      </c>
      <c r="D2341" t="s">
        <v>3973</v>
      </c>
      <c r="E2341" t="s">
        <v>3996</v>
      </c>
      <c r="F2341" s="2">
        <v>100</v>
      </c>
    </row>
    <row r="2342" spans="1:6" x14ac:dyDescent="0.3">
      <c r="A2342" s="1">
        <v>43708</v>
      </c>
      <c r="B2342" t="s">
        <v>6331</v>
      </c>
      <c r="C2342" t="s">
        <v>4066</v>
      </c>
      <c r="D2342" t="s">
        <v>3969</v>
      </c>
      <c r="E2342" t="s">
        <v>3974</v>
      </c>
      <c r="F2342" s="2">
        <v>160</v>
      </c>
    </row>
    <row r="2343" spans="1:6" x14ac:dyDescent="0.3">
      <c r="A2343" s="1">
        <v>43708</v>
      </c>
      <c r="B2343" t="s">
        <v>6332</v>
      </c>
      <c r="C2343" t="s">
        <v>3962</v>
      </c>
      <c r="D2343" t="s">
        <v>3984</v>
      </c>
      <c r="E2343" t="s">
        <v>3977</v>
      </c>
      <c r="F2343" s="2">
        <v>180</v>
      </c>
    </row>
    <row r="2344" spans="1:6" x14ac:dyDescent="0.3">
      <c r="A2344" s="1">
        <v>43708</v>
      </c>
      <c r="B2344" t="s">
        <v>6333</v>
      </c>
      <c r="C2344" t="s">
        <v>3986</v>
      </c>
      <c r="D2344" t="s">
        <v>3963</v>
      </c>
      <c r="E2344" t="s">
        <v>3964</v>
      </c>
      <c r="F2344" s="2">
        <v>90</v>
      </c>
    </row>
    <row r="2345" spans="1:6" x14ac:dyDescent="0.3">
      <c r="A2345" s="1">
        <v>43708</v>
      </c>
      <c r="B2345" t="s">
        <v>6334</v>
      </c>
      <c r="C2345" t="s">
        <v>3968</v>
      </c>
      <c r="D2345" t="s">
        <v>3984</v>
      </c>
      <c r="E2345" t="s">
        <v>3974</v>
      </c>
      <c r="F2345" s="2">
        <v>180</v>
      </c>
    </row>
    <row r="2346" spans="1:6" x14ac:dyDescent="0.3">
      <c r="A2346" s="1">
        <v>43709</v>
      </c>
      <c r="B2346" t="s">
        <v>6335</v>
      </c>
      <c r="C2346" t="s">
        <v>4030</v>
      </c>
      <c r="D2346" t="s">
        <v>4002</v>
      </c>
      <c r="E2346" t="s">
        <v>3970</v>
      </c>
      <c r="F2346" s="2">
        <v>150</v>
      </c>
    </row>
    <row r="2347" spans="1:6" x14ac:dyDescent="0.3">
      <c r="A2347" s="1">
        <v>43709</v>
      </c>
      <c r="B2347" t="s">
        <v>6336</v>
      </c>
      <c r="C2347" t="s">
        <v>3968</v>
      </c>
      <c r="D2347" t="s">
        <v>3976</v>
      </c>
      <c r="E2347" t="s">
        <v>3964</v>
      </c>
      <c r="F2347" s="2">
        <v>30</v>
      </c>
    </row>
    <row r="2348" spans="1:6" x14ac:dyDescent="0.3">
      <c r="A2348" s="1">
        <v>43709</v>
      </c>
      <c r="B2348" t="s">
        <v>6337</v>
      </c>
      <c r="C2348" t="s">
        <v>3988</v>
      </c>
      <c r="D2348" t="s">
        <v>4002</v>
      </c>
      <c r="E2348" t="s">
        <v>3996</v>
      </c>
      <c r="F2348" s="2">
        <v>150</v>
      </c>
    </row>
    <row r="2349" spans="1:6" x14ac:dyDescent="0.3">
      <c r="A2349" s="1">
        <v>43709</v>
      </c>
      <c r="B2349" t="s">
        <v>6338</v>
      </c>
      <c r="C2349" t="s">
        <v>3995</v>
      </c>
      <c r="D2349" t="s">
        <v>3973</v>
      </c>
      <c r="E2349" t="s">
        <v>3996</v>
      </c>
      <c r="F2349" s="2">
        <v>100</v>
      </c>
    </row>
    <row r="2350" spans="1:6" x14ac:dyDescent="0.3">
      <c r="A2350" s="1">
        <v>43709</v>
      </c>
      <c r="B2350" t="s">
        <v>6339</v>
      </c>
      <c r="C2350" t="s">
        <v>3981</v>
      </c>
      <c r="D2350" t="s">
        <v>3989</v>
      </c>
      <c r="E2350" t="s">
        <v>3974</v>
      </c>
      <c r="F2350" s="2">
        <v>50</v>
      </c>
    </row>
    <row r="2351" spans="1:6" x14ac:dyDescent="0.3">
      <c r="A2351" s="1">
        <v>43709</v>
      </c>
      <c r="B2351" t="s">
        <v>6340</v>
      </c>
      <c r="C2351" t="s">
        <v>4032</v>
      </c>
      <c r="D2351" t="s">
        <v>3963</v>
      </c>
      <c r="E2351" t="s">
        <v>3964</v>
      </c>
      <c r="F2351" s="2">
        <v>90</v>
      </c>
    </row>
    <row r="2352" spans="1:6" x14ac:dyDescent="0.3">
      <c r="A2352" s="1">
        <v>43709</v>
      </c>
      <c r="B2352" t="s">
        <v>6341</v>
      </c>
      <c r="C2352" t="s">
        <v>3991</v>
      </c>
      <c r="D2352" t="s">
        <v>3989</v>
      </c>
      <c r="E2352" t="s">
        <v>3970</v>
      </c>
      <c r="F2352" s="2">
        <v>50</v>
      </c>
    </row>
    <row r="2353" spans="1:6" x14ac:dyDescent="0.3">
      <c r="A2353" s="1">
        <v>43709</v>
      </c>
      <c r="B2353" t="s">
        <v>6342</v>
      </c>
      <c r="C2353" t="s">
        <v>3972</v>
      </c>
      <c r="D2353" t="s">
        <v>4002</v>
      </c>
      <c r="E2353" t="s">
        <v>3996</v>
      </c>
      <c r="F2353" s="2">
        <v>150</v>
      </c>
    </row>
    <row r="2354" spans="1:6" x14ac:dyDescent="0.3">
      <c r="A2354" s="1">
        <v>43709</v>
      </c>
      <c r="B2354" t="s">
        <v>6343</v>
      </c>
      <c r="C2354" t="s">
        <v>3988</v>
      </c>
      <c r="D2354" t="s">
        <v>3973</v>
      </c>
      <c r="E2354" t="s">
        <v>3974</v>
      </c>
      <c r="F2354" s="2">
        <v>100</v>
      </c>
    </row>
    <row r="2355" spans="1:6" x14ac:dyDescent="0.3">
      <c r="A2355" s="1">
        <v>43710</v>
      </c>
      <c r="B2355" t="s">
        <v>6344</v>
      </c>
      <c r="C2355" t="s">
        <v>3962</v>
      </c>
      <c r="D2355" t="s">
        <v>3963</v>
      </c>
      <c r="E2355" t="s">
        <v>3964</v>
      </c>
      <c r="F2355" s="2">
        <v>90</v>
      </c>
    </row>
    <row r="2356" spans="1:6" x14ac:dyDescent="0.3">
      <c r="A2356" s="1">
        <v>43710</v>
      </c>
      <c r="B2356" t="s">
        <v>6345</v>
      </c>
      <c r="C2356" t="s">
        <v>3962</v>
      </c>
      <c r="D2356" t="s">
        <v>4002</v>
      </c>
      <c r="E2356" t="s">
        <v>3964</v>
      </c>
      <c r="F2356" s="2">
        <v>150</v>
      </c>
    </row>
    <row r="2357" spans="1:6" x14ac:dyDescent="0.3">
      <c r="A2357" s="1">
        <v>43710</v>
      </c>
      <c r="B2357" t="s">
        <v>6346</v>
      </c>
      <c r="C2357" t="s">
        <v>4010</v>
      </c>
      <c r="D2357" t="s">
        <v>3989</v>
      </c>
      <c r="E2357" t="s">
        <v>3977</v>
      </c>
      <c r="F2357" s="2">
        <v>50</v>
      </c>
    </row>
    <row r="2358" spans="1:6" x14ac:dyDescent="0.3">
      <c r="A2358" s="1">
        <v>43710</v>
      </c>
      <c r="B2358" t="s">
        <v>6347</v>
      </c>
      <c r="C2358" t="s">
        <v>3995</v>
      </c>
      <c r="D2358" t="s">
        <v>3973</v>
      </c>
      <c r="E2358" t="s">
        <v>3964</v>
      </c>
      <c r="F2358" s="2">
        <v>100</v>
      </c>
    </row>
    <row r="2359" spans="1:6" x14ac:dyDescent="0.3">
      <c r="A2359" s="1">
        <v>43710</v>
      </c>
      <c r="B2359" t="s">
        <v>6348</v>
      </c>
      <c r="C2359" t="s">
        <v>4000</v>
      </c>
      <c r="D2359" t="s">
        <v>3963</v>
      </c>
      <c r="E2359" t="s">
        <v>3974</v>
      </c>
      <c r="F2359" s="2">
        <v>90</v>
      </c>
    </row>
    <row r="2360" spans="1:6" x14ac:dyDescent="0.3">
      <c r="A2360" s="1">
        <v>43710</v>
      </c>
      <c r="B2360" t="s">
        <v>6349</v>
      </c>
      <c r="C2360" t="s">
        <v>4025</v>
      </c>
      <c r="D2360" t="s">
        <v>4002</v>
      </c>
      <c r="E2360" t="s">
        <v>3964</v>
      </c>
      <c r="F2360" s="2">
        <v>150</v>
      </c>
    </row>
    <row r="2361" spans="1:6" x14ac:dyDescent="0.3">
      <c r="A2361" s="1">
        <v>43710</v>
      </c>
      <c r="B2361" t="s">
        <v>6350</v>
      </c>
      <c r="C2361" t="s">
        <v>4007</v>
      </c>
      <c r="D2361" t="s">
        <v>4002</v>
      </c>
      <c r="E2361" t="s">
        <v>3970</v>
      </c>
      <c r="F2361" s="2">
        <v>150</v>
      </c>
    </row>
    <row r="2362" spans="1:6" x14ac:dyDescent="0.3">
      <c r="A2362" s="1">
        <v>43710</v>
      </c>
      <c r="B2362" t="s">
        <v>6351</v>
      </c>
      <c r="C2362" t="s">
        <v>4030</v>
      </c>
      <c r="D2362" t="s">
        <v>3973</v>
      </c>
      <c r="E2362" t="s">
        <v>3996</v>
      </c>
      <c r="F2362" s="2">
        <v>100</v>
      </c>
    </row>
    <row r="2363" spans="1:6" x14ac:dyDescent="0.3">
      <c r="A2363" s="1">
        <v>43710</v>
      </c>
      <c r="B2363" t="s">
        <v>6352</v>
      </c>
      <c r="C2363" t="s">
        <v>3966</v>
      </c>
      <c r="D2363" t="s">
        <v>4002</v>
      </c>
      <c r="E2363" t="s">
        <v>3996</v>
      </c>
      <c r="F2363" s="2">
        <v>150</v>
      </c>
    </row>
    <row r="2364" spans="1:6" x14ac:dyDescent="0.3">
      <c r="A2364" s="1">
        <v>43711</v>
      </c>
      <c r="B2364" t="s">
        <v>6353</v>
      </c>
      <c r="C2364" t="s">
        <v>3966</v>
      </c>
      <c r="D2364" t="s">
        <v>3984</v>
      </c>
      <c r="E2364" t="s">
        <v>3970</v>
      </c>
      <c r="F2364" s="2">
        <v>180</v>
      </c>
    </row>
    <row r="2365" spans="1:6" x14ac:dyDescent="0.3">
      <c r="A2365" s="1">
        <v>43711</v>
      </c>
      <c r="B2365" t="s">
        <v>6354</v>
      </c>
      <c r="C2365" t="s">
        <v>3972</v>
      </c>
      <c r="D2365" t="s">
        <v>3982</v>
      </c>
      <c r="E2365" t="s">
        <v>3964</v>
      </c>
      <c r="F2365" s="2">
        <v>80</v>
      </c>
    </row>
    <row r="2366" spans="1:6" x14ac:dyDescent="0.3">
      <c r="A2366" s="1">
        <v>43711</v>
      </c>
      <c r="B2366" t="s">
        <v>6355</v>
      </c>
      <c r="C2366" t="s">
        <v>4010</v>
      </c>
      <c r="D2366" t="s">
        <v>3984</v>
      </c>
      <c r="E2366" t="s">
        <v>3964</v>
      </c>
      <c r="F2366" s="2">
        <v>180</v>
      </c>
    </row>
    <row r="2367" spans="1:6" x14ac:dyDescent="0.3">
      <c r="A2367" s="1">
        <v>43711</v>
      </c>
      <c r="B2367" t="s">
        <v>6356</v>
      </c>
      <c r="C2367" t="s">
        <v>4007</v>
      </c>
      <c r="D2367" t="s">
        <v>3963</v>
      </c>
      <c r="E2367" t="s">
        <v>3977</v>
      </c>
      <c r="F2367" s="2">
        <v>90</v>
      </c>
    </row>
    <row r="2368" spans="1:6" x14ac:dyDescent="0.3">
      <c r="A2368" s="1">
        <v>43711</v>
      </c>
      <c r="B2368" t="s">
        <v>6357</v>
      </c>
      <c r="C2368" t="s">
        <v>3995</v>
      </c>
      <c r="D2368" t="s">
        <v>3973</v>
      </c>
      <c r="E2368" t="s">
        <v>3974</v>
      </c>
      <c r="F2368" s="2">
        <v>100</v>
      </c>
    </row>
    <row r="2369" spans="1:6" x14ac:dyDescent="0.3">
      <c r="A2369" s="1">
        <v>43711</v>
      </c>
      <c r="B2369" t="s">
        <v>6358</v>
      </c>
      <c r="C2369" t="s">
        <v>3986</v>
      </c>
      <c r="D2369" t="s">
        <v>3973</v>
      </c>
      <c r="E2369" t="s">
        <v>3974</v>
      </c>
      <c r="F2369" s="2">
        <v>100</v>
      </c>
    </row>
    <row r="2370" spans="1:6" x14ac:dyDescent="0.3">
      <c r="A2370" s="1">
        <v>43711</v>
      </c>
      <c r="B2370" t="s">
        <v>6359</v>
      </c>
      <c r="C2370" t="s">
        <v>4032</v>
      </c>
      <c r="D2370" t="s">
        <v>3984</v>
      </c>
      <c r="E2370" t="s">
        <v>3996</v>
      </c>
      <c r="F2370" s="2">
        <v>180</v>
      </c>
    </row>
    <row r="2371" spans="1:6" x14ac:dyDescent="0.3">
      <c r="A2371" s="1">
        <v>43711</v>
      </c>
      <c r="B2371" t="s">
        <v>6360</v>
      </c>
      <c r="C2371" t="s">
        <v>4010</v>
      </c>
      <c r="D2371" t="s">
        <v>3976</v>
      </c>
      <c r="E2371" t="s">
        <v>3964</v>
      </c>
      <c r="F2371" s="2">
        <v>30</v>
      </c>
    </row>
    <row r="2372" spans="1:6" x14ac:dyDescent="0.3">
      <c r="A2372" s="1">
        <v>43711</v>
      </c>
      <c r="B2372" t="s">
        <v>6361</v>
      </c>
      <c r="C2372" t="s">
        <v>4025</v>
      </c>
      <c r="D2372" t="s">
        <v>3969</v>
      </c>
      <c r="E2372" t="s">
        <v>3970</v>
      </c>
      <c r="F2372" s="2">
        <v>160</v>
      </c>
    </row>
    <row r="2373" spans="1:6" x14ac:dyDescent="0.3">
      <c r="A2373" s="1">
        <v>43711</v>
      </c>
      <c r="B2373" t="s">
        <v>6362</v>
      </c>
      <c r="C2373" t="s">
        <v>3979</v>
      </c>
      <c r="D2373" t="s">
        <v>4002</v>
      </c>
      <c r="E2373" t="s">
        <v>3974</v>
      </c>
      <c r="F2373" s="2">
        <v>150</v>
      </c>
    </row>
    <row r="2374" spans="1:6" x14ac:dyDescent="0.3">
      <c r="A2374" s="1">
        <v>43711</v>
      </c>
      <c r="B2374" t="s">
        <v>6363</v>
      </c>
      <c r="C2374" t="s">
        <v>3995</v>
      </c>
      <c r="D2374" t="s">
        <v>3976</v>
      </c>
      <c r="E2374" t="s">
        <v>3977</v>
      </c>
      <c r="F2374" s="2">
        <v>30</v>
      </c>
    </row>
    <row r="2375" spans="1:6" x14ac:dyDescent="0.3">
      <c r="A2375" s="1">
        <v>43711</v>
      </c>
      <c r="B2375" t="s">
        <v>6364</v>
      </c>
      <c r="C2375" t="s">
        <v>3979</v>
      </c>
      <c r="D2375" t="s">
        <v>3982</v>
      </c>
      <c r="E2375" t="s">
        <v>3996</v>
      </c>
      <c r="F2375" s="2">
        <v>80</v>
      </c>
    </row>
    <row r="2376" spans="1:6" x14ac:dyDescent="0.3">
      <c r="A2376" s="1">
        <v>43711</v>
      </c>
      <c r="B2376" t="s">
        <v>6365</v>
      </c>
      <c r="C2376" t="s">
        <v>3979</v>
      </c>
      <c r="D2376" t="s">
        <v>3963</v>
      </c>
      <c r="E2376" t="s">
        <v>3977</v>
      </c>
      <c r="F2376" s="2">
        <v>90</v>
      </c>
    </row>
    <row r="2377" spans="1:6" x14ac:dyDescent="0.3">
      <c r="A2377" s="1">
        <v>43712</v>
      </c>
      <c r="B2377" t="s">
        <v>6366</v>
      </c>
      <c r="C2377" t="s">
        <v>3988</v>
      </c>
      <c r="D2377" t="s">
        <v>3969</v>
      </c>
      <c r="E2377" t="s">
        <v>3996</v>
      </c>
      <c r="F2377" s="2">
        <v>160</v>
      </c>
    </row>
    <row r="2378" spans="1:6" x14ac:dyDescent="0.3">
      <c r="A2378" s="1">
        <v>43712</v>
      </c>
      <c r="B2378" t="s">
        <v>6367</v>
      </c>
      <c r="C2378" t="s">
        <v>3988</v>
      </c>
      <c r="D2378" t="s">
        <v>3982</v>
      </c>
      <c r="E2378" t="s">
        <v>3996</v>
      </c>
      <c r="F2378" s="2">
        <v>80</v>
      </c>
    </row>
    <row r="2379" spans="1:6" x14ac:dyDescent="0.3">
      <c r="A2379" s="1">
        <v>43712</v>
      </c>
      <c r="B2379" t="s">
        <v>6368</v>
      </c>
      <c r="C2379" t="s">
        <v>4007</v>
      </c>
      <c r="D2379" t="s">
        <v>3963</v>
      </c>
      <c r="E2379" t="s">
        <v>3970</v>
      </c>
      <c r="F2379" s="2">
        <v>90</v>
      </c>
    </row>
    <row r="2380" spans="1:6" x14ac:dyDescent="0.3">
      <c r="A2380" s="1">
        <v>43712</v>
      </c>
      <c r="B2380" t="s">
        <v>6369</v>
      </c>
      <c r="C2380" t="s">
        <v>4032</v>
      </c>
      <c r="D2380" t="s">
        <v>3976</v>
      </c>
      <c r="E2380" t="s">
        <v>3977</v>
      </c>
      <c r="F2380" s="2">
        <v>30</v>
      </c>
    </row>
    <row r="2381" spans="1:6" x14ac:dyDescent="0.3">
      <c r="A2381" s="1">
        <v>43712</v>
      </c>
      <c r="B2381" t="s">
        <v>6370</v>
      </c>
      <c r="C2381" t="s">
        <v>4032</v>
      </c>
      <c r="D2381" t="s">
        <v>3969</v>
      </c>
      <c r="E2381" t="s">
        <v>3970</v>
      </c>
      <c r="F2381" s="2">
        <v>160</v>
      </c>
    </row>
    <row r="2382" spans="1:6" x14ac:dyDescent="0.3">
      <c r="A2382" s="1">
        <v>43712</v>
      </c>
      <c r="B2382" t="s">
        <v>6371</v>
      </c>
      <c r="C2382" t="s">
        <v>4032</v>
      </c>
      <c r="D2382" t="s">
        <v>3982</v>
      </c>
      <c r="E2382" t="s">
        <v>3977</v>
      </c>
      <c r="F2382" s="2">
        <v>80</v>
      </c>
    </row>
    <row r="2383" spans="1:6" x14ac:dyDescent="0.3">
      <c r="A2383" s="1">
        <v>43713</v>
      </c>
      <c r="B2383" t="s">
        <v>6372</v>
      </c>
      <c r="C2383" t="s">
        <v>3991</v>
      </c>
      <c r="D2383" t="s">
        <v>4002</v>
      </c>
      <c r="E2383" t="s">
        <v>3964</v>
      </c>
      <c r="F2383" s="2">
        <v>150</v>
      </c>
    </row>
    <row r="2384" spans="1:6" x14ac:dyDescent="0.3">
      <c r="A2384" s="1">
        <v>43713</v>
      </c>
      <c r="B2384" t="s">
        <v>6373</v>
      </c>
      <c r="C2384" t="s">
        <v>4025</v>
      </c>
      <c r="D2384" t="s">
        <v>3963</v>
      </c>
      <c r="E2384" t="s">
        <v>3996</v>
      </c>
      <c r="F2384" s="2">
        <v>90</v>
      </c>
    </row>
    <row r="2385" spans="1:6" x14ac:dyDescent="0.3">
      <c r="A2385" s="1">
        <v>43713</v>
      </c>
      <c r="B2385" t="s">
        <v>6374</v>
      </c>
      <c r="C2385" t="s">
        <v>4000</v>
      </c>
      <c r="D2385" t="s">
        <v>3989</v>
      </c>
      <c r="E2385" t="s">
        <v>3974</v>
      </c>
      <c r="F2385" s="2">
        <v>50</v>
      </c>
    </row>
    <row r="2386" spans="1:6" x14ac:dyDescent="0.3">
      <c r="A2386" s="1">
        <v>43713</v>
      </c>
      <c r="B2386" t="s">
        <v>6375</v>
      </c>
      <c r="C2386" t="s">
        <v>3968</v>
      </c>
      <c r="D2386" t="s">
        <v>3976</v>
      </c>
      <c r="E2386" t="s">
        <v>3996</v>
      </c>
      <c r="F2386" s="2">
        <v>30</v>
      </c>
    </row>
    <row r="2387" spans="1:6" x14ac:dyDescent="0.3">
      <c r="A2387" s="1">
        <v>43713</v>
      </c>
      <c r="B2387" t="s">
        <v>6376</v>
      </c>
      <c r="C2387" t="s">
        <v>4007</v>
      </c>
      <c r="D2387" t="s">
        <v>3976</v>
      </c>
      <c r="E2387" t="s">
        <v>3996</v>
      </c>
      <c r="F2387" s="2">
        <v>30</v>
      </c>
    </row>
    <row r="2388" spans="1:6" x14ac:dyDescent="0.3">
      <c r="A2388" s="1">
        <v>43714</v>
      </c>
      <c r="B2388" t="s">
        <v>6377</v>
      </c>
      <c r="C2388" t="s">
        <v>4066</v>
      </c>
      <c r="D2388" t="s">
        <v>4002</v>
      </c>
      <c r="E2388" t="s">
        <v>3977</v>
      </c>
      <c r="F2388" s="2">
        <v>150</v>
      </c>
    </row>
    <row r="2389" spans="1:6" x14ac:dyDescent="0.3">
      <c r="A2389" s="1">
        <v>43714</v>
      </c>
      <c r="B2389" t="s">
        <v>6378</v>
      </c>
      <c r="C2389" t="s">
        <v>3966</v>
      </c>
      <c r="D2389" t="s">
        <v>3973</v>
      </c>
      <c r="E2389" t="s">
        <v>3996</v>
      </c>
      <c r="F2389" s="2">
        <v>100</v>
      </c>
    </row>
    <row r="2390" spans="1:6" x14ac:dyDescent="0.3">
      <c r="A2390" s="1">
        <v>43714</v>
      </c>
      <c r="B2390" t="s">
        <v>6379</v>
      </c>
      <c r="C2390" t="s">
        <v>4032</v>
      </c>
      <c r="D2390" t="s">
        <v>3984</v>
      </c>
      <c r="E2390" t="s">
        <v>3974</v>
      </c>
      <c r="F2390" s="2">
        <v>180</v>
      </c>
    </row>
    <row r="2391" spans="1:6" x14ac:dyDescent="0.3">
      <c r="A2391" s="1">
        <v>43714</v>
      </c>
      <c r="B2391" t="s">
        <v>6380</v>
      </c>
      <c r="C2391" t="s">
        <v>3962</v>
      </c>
      <c r="D2391" t="s">
        <v>3976</v>
      </c>
      <c r="E2391" t="s">
        <v>3996</v>
      </c>
      <c r="F2391" s="2">
        <v>30</v>
      </c>
    </row>
    <row r="2392" spans="1:6" x14ac:dyDescent="0.3">
      <c r="A2392" s="1">
        <v>43714</v>
      </c>
      <c r="B2392" t="s">
        <v>6381</v>
      </c>
      <c r="C2392" t="s">
        <v>3962</v>
      </c>
      <c r="D2392" t="s">
        <v>3976</v>
      </c>
      <c r="E2392" t="s">
        <v>3970</v>
      </c>
      <c r="F2392" s="2">
        <v>30</v>
      </c>
    </row>
    <row r="2393" spans="1:6" x14ac:dyDescent="0.3">
      <c r="A2393" s="1">
        <v>43714</v>
      </c>
      <c r="B2393" t="s">
        <v>6382</v>
      </c>
      <c r="C2393" t="s">
        <v>3966</v>
      </c>
      <c r="D2393" t="s">
        <v>3969</v>
      </c>
      <c r="E2393" t="s">
        <v>3964</v>
      </c>
      <c r="F2393" s="2">
        <v>160</v>
      </c>
    </row>
    <row r="2394" spans="1:6" x14ac:dyDescent="0.3">
      <c r="A2394" s="1">
        <v>43714</v>
      </c>
      <c r="B2394" t="s">
        <v>6383</v>
      </c>
      <c r="C2394" t="s">
        <v>3979</v>
      </c>
      <c r="D2394" t="s">
        <v>3963</v>
      </c>
      <c r="E2394" t="s">
        <v>3974</v>
      </c>
      <c r="F2394" s="2">
        <v>90</v>
      </c>
    </row>
    <row r="2395" spans="1:6" x14ac:dyDescent="0.3">
      <c r="A2395" s="1">
        <v>43715</v>
      </c>
      <c r="B2395" t="s">
        <v>6384</v>
      </c>
      <c r="C2395" t="s">
        <v>4032</v>
      </c>
      <c r="D2395" t="s">
        <v>3963</v>
      </c>
      <c r="E2395" t="s">
        <v>3996</v>
      </c>
      <c r="F2395" s="2">
        <v>90</v>
      </c>
    </row>
    <row r="2396" spans="1:6" x14ac:dyDescent="0.3">
      <c r="A2396" s="1">
        <v>43715</v>
      </c>
      <c r="B2396" t="s">
        <v>6385</v>
      </c>
      <c r="C2396" t="s">
        <v>3968</v>
      </c>
      <c r="D2396" t="s">
        <v>3969</v>
      </c>
      <c r="E2396" t="s">
        <v>3970</v>
      </c>
      <c r="F2396" s="2">
        <v>160</v>
      </c>
    </row>
    <row r="2397" spans="1:6" x14ac:dyDescent="0.3">
      <c r="A2397" s="1">
        <v>43715</v>
      </c>
      <c r="B2397" t="s">
        <v>6386</v>
      </c>
      <c r="C2397" t="s">
        <v>4030</v>
      </c>
      <c r="D2397" t="s">
        <v>3969</v>
      </c>
      <c r="E2397" t="s">
        <v>3977</v>
      </c>
      <c r="F2397" s="2">
        <v>160</v>
      </c>
    </row>
    <row r="2398" spans="1:6" x14ac:dyDescent="0.3">
      <c r="A2398" s="1">
        <v>43715</v>
      </c>
      <c r="B2398" t="s">
        <v>6387</v>
      </c>
      <c r="C2398" t="s">
        <v>4066</v>
      </c>
      <c r="D2398" t="s">
        <v>3969</v>
      </c>
      <c r="E2398" t="s">
        <v>3974</v>
      </c>
      <c r="F2398" s="2">
        <v>160</v>
      </c>
    </row>
    <row r="2399" spans="1:6" x14ac:dyDescent="0.3">
      <c r="A2399" s="1">
        <v>43715</v>
      </c>
      <c r="B2399" t="s">
        <v>6388</v>
      </c>
      <c r="C2399" t="s">
        <v>3966</v>
      </c>
      <c r="D2399" t="s">
        <v>3989</v>
      </c>
      <c r="E2399" t="s">
        <v>3977</v>
      </c>
      <c r="F2399" s="2">
        <v>50</v>
      </c>
    </row>
    <row r="2400" spans="1:6" x14ac:dyDescent="0.3">
      <c r="A2400" s="1">
        <v>43715</v>
      </c>
      <c r="B2400" t="s">
        <v>6389</v>
      </c>
      <c r="C2400" t="s">
        <v>3991</v>
      </c>
      <c r="D2400" t="s">
        <v>3982</v>
      </c>
      <c r="E2400" t="s">
        <v>3964</v>
      </c>
      <c r="F2400" s="2">
        <v>80</v>
      </c>
    </row>
    <row r="2401" spans="1:6" x14ac:dyDescent="0.3">
      <c r="A2401" s="1">
        <v>43715</v>
      </c>
      <c r="B2401" t="s">
        <v>6390</v>
      </c>
      <c r="C2401" t="s">
        <v>4010</v>
      </c>
      <c r="D2401" t="s">
        <v>3989</v>
      </c>
      <c r="E2401" t="s">
        <v>3977</v>
      </c>
      <c r="F2401" s="2">
        <v>50</v>
      </c>
    </row>
    <row r="2402" spans="1:6" x14ac:dyDescent="0.3">
      <c r="A2402" s="1">
        <v>43715</v>
      </c>
      <c r="B2402" t="s">
        <v>6391</v>
      </c>
      <c r="C2402" t="s">
        <v>3966</v>
      </c>
      <c r="D2402" t="s">
        <v>4002</v>
      </c>
      <c r="E2402" t="s">
        <v>3977</v>
      </c>
      <c r="F2402" s="2">
        <v>150</v>
      </c>
    </row>
    <row r="2403" spans="1:6" x14ac:dyDescent="0.3">
      <c r="A2403" s="1">
        <v>43715</v>
      </c>
      <c r="B2403" t="s">
        <v>6392</v>
      </c>
      <c r="C2403" t="s">
        <v>4007</v>
      </c>
      <c r="D2403" t="s">
        <v>3984</v>
      </c>
      <c r="E2403" t="s">
        <v>3974</v>
      </c>
      <c r="F2403" s="2">
        <v>180</v>
      </c>
    </row>
    <row r="2404" spans="1:6" x14ac:dyDescent="0.3">
      <c r="A2404" s="1">
        <v>43715</v>
      </c>
      <c r="B2404" t="s">
        <v>6393</v>
      </c>
      <c r="C2404" t="s">
        <v>4010</v>
      </c>
      <c r="D2404" t="s">
        <v>4002</v>
      </c>
      <c r="E2404" t="s">
        <v>3974</v>
      </c>
      <c r="F2404" s="2">
        <v>150</v>
      </c>
    </row>
    <row r="2405" spans="1:6" x14ac:dyDescent="0.3">
      <c r="A2405" s="1">
        <v>43716</v>
      </c>
      <c r="B2405" t="s">
        <v>6394</v>
      </c>
      <c r="C2405" t="s">
        <v>3968</v>
      </c>
      <c r="D2405" t="s">
        <v>4002</v>
      </c>
      <c r="E2405" t="s">
        <v>3974</v>
      </c>
      <c r="F2405" s="2">
        <v>150</v>
      </c>
    </row>
    <row r="2406" spans="1:6" x14ac:dyDescent="0.3">
      <c r="A2406" s="1">
        <v>43716</v>
      </c>
      <c r="B2406" t="s">
        <v>6395</v>
      </c>
      <c r="C2406" t="s">
        <v>3981</v>
      </c>
      <c r="D2406" t="s">
        <v>3973</v>
      </c>
      <c r="E2406" t="s">
        <v>3964</v>
      </c>
      <c r="F2406" s="2">
        <v>100</v>
      </c>
    </row>
    <row r="2407" spans="1:6" x14ac:dyDescent="0.3">
      <c r="A2407" s="1">
        <v>43716</v>
      </c>
      <c r="B2407" t="s">
        <v>6396</v>
      </c>
      <c r="C2407" t="s">
        <v>3995</v>
      </c>
      <c r="D2407" t="s">
        <v>3984</v>
      </c>
      <c r="E2407" t="s">
        <v>3964</v>
      </c>
      <c r="F2407" s="2">
        <v>180</v>
      </c>
    </row>
    <row r="2408" spans="1:6" x14ac:dyDescent="0.3">
      <c r="A2408" s="1">
        <v>43716</v>
      </c>
      <c r="B2408" t="s">
        <v>6397</v>
      </c>
      <c r="C2408" t="s">
        <v>3988</v>
      </c>
      <c r="D2408" t="s">
        <v>3973</v>
      </c>
      <c r="E2408" t="s">
        <v>3974</v>
      </c>
      <c r="F2408" s="2">
        <v>100</v>
      </c>
    </row>
    <row r="2409" spans="1:6" x14ac:dyDescent="0.3">
      <c r="A2409" s="1">
        <v>43716</v>
      </c>
      <c r="B2409" t="s">
        <v>6398</v>
      </c>
      <c r="C2409" t="s">
        <v>3991</v>
      </c>
      <c r="D2409" t="s">
        <v>3963</v>
      </c>
      <c r="E2409" t="s">
        <v>3964</v>
      </c>
      <c r="F2409" s="2">
        <v>90</v>
      </c>
    </row>
    <row r="2410" spans="1:6" x14ac:dyDescent="0.3">
      <c r="A2410" s="1">
        <v>43716</v>
      </c>
      <c r="B2410" t="s">
        <v>6399</v>
      </c>
      <c r="C2410" t="s">
        <v>3962</v>
      </c>
      <c r="D2410" t="s">
        <v>4002</v>
      </c>
      <c r="E2410" t="s">
        <v>3974</v>
      </c>
      <c r="F2410" s="2">
        <v>150</v>
      </c>
    </row>
    <row r="2411" spans="1:6" x14ac:dyDescent="0.3">
      <c r="A2411" s="1">
        <v>43716</v>
      </c>
      <c r="B2411" t="s">
        <v>6400</v>
      </c>
      <c r="C2411" t="s">
        <v>3986</v>
      </c>
      <c r="D2411" t="s">
        <v>3969</v>
      </c>
      <c r="E2411" t="s">
        <v>3964</v>
      </c>
      <c r="F2411" s="2">
        <v>160</v>
      </c>
    </row>
    <row r="2412" spans="1:6" x14ac:dyDescent="0.3">
      <c r="A2412" s="1">
        <v>43716</v>
      </c>
      <c r="B2412" t="s">
        <v>6401</v>
      </c>
      <c r="C2412" t="s">
        <v>3995</v>
      </c>
      <c r="D2412" t="s">
        <v>3989</v>
      </c>
      <c r="E2412" t="s">
        <v>3996</v>
      </c>
      <c r="F2412" s="2">
        <v>50</v>
      </c>
    </row>
    <row r="2413" spans="1:6" x14ac:dyDescent="0.3">
      <c r="A2413" s="1">
        <v>43716</v>
      </c>
      <c r="B2413" t="s">
        <v>6402</v>
      </c>
      <c r="C2413" t="s">
        <v>4030</v>
      </c>
      <c r="D2413" t="s">
        <v>3989</v>
      </c>
      <c r="E2413" t="s">
        <v>3996</v>
      </c>
      <c r="F2413" s="2">
        <v>50</v>
      </c>
    </row>
    <row r="2414" spans="1:6" x14ac:dyDescent="0.3">
      <c r="A2414" s="1">
        <v>43716</v>
      </c>
      <c r="B2414" t="s">
        <v>6403</v>
      </c>
      <c r="C2414" t="s">
        <v>3981</v>
      </c>
      <c r="D2414" t="s">
        <v>4002</v>
      </c>
      <c r="E2414" t="s">
        <v>3977</v>
      </c>
      <c r="F2414" s="2">
        <v>150</v>
      </c>
    </row>
    <row r="2415" spans="1:6" x14ac:dyDescent="0.3">
      <c r="A2415" s="1">
        <v>43717</v>
      </c>
      <c r="B2415" t="s">
        <v>6404</v>
      </c>
      <c r="C2415" t="s">
        <v>3986</v>
      </c>
      <c r="D2415" t="s">
        <v>4002</v>
      </c>
      <c r="E2415" t="s">
        <v>3970</v>
      </c>
      <c r="F2415" s="2">
        <v>150</v>
      </c>
    </row>
    <row r="2416" spans="1:6" x14ac:dyDescent="0.3">
      <c r="A2416" s="1">
        <v>43717</v>
      </c>
      <c r="B2416" t="s">
        <v>6405</v>
      </c>
      <c r="C2416" t="s">
        <v>4032</v>
      </c>
      <c r="D2416" t="s">
        <v>3982</v>
      </c>
      <c r="E2416" t="s">
        <v>3996</v>
      </c>
      <c r="F2416" s="2">
        <v>80</v>
      </c>
    </row>
    <row r="2417" spans="1:6" x14ac:dyDescent="0.3">
      <c r="A2417" s="1">
        <v>43717</v>
      </c>
      <c r="B2417" t="s">
        <v>6406</v>
      </c>
      <c r="C2417" t="s">
        <v>3986</v>
      </c>
      <c r="D2417" t="s">
        <v>3976</v>
      </c>
      <c r="E2417" t="s">
        <v>3970</v>
      </c>
      <c r="F2417" s="2">
        <v>30</v>
      </c>
    </row>
    <row r="2418" spans="1:6" x14ac:dyDescent="0.3">
      <c r="A2418" s="1">
        <v>43717</v>
      </c>
      <c r="B2418" t="s">
        <v>6407</v>
      </c>
      <c r="C2418" t="s">
        <v>3991</v>
      </c>
      <c r="D2418" t="s">
        <v>3982</v>
      </c>
      <c r="E2418" t="s">
        <v>3964</v>
      </c>
      <c r="F2418" s="2">
        <v>80</v>
      </c>
    </row>
    <row r="2419" spans="1:6" x14ac:dyDescent="0.3">
      <c r="A2419" s="1">
        <v>43717</v>
      </c>
      <c r="B2419" t="s">
        <v>6408</v>
      </c>
      <c r="C2419" t="s">
        <v>4025</v>
      </c>
      <c r="D2419" t="s">
        <v>3973</v>
      </c>
      <c r="E2419" t="s">
        <v>3996</v>
      </c>
      <c r="F2419" s="2">
        <v>100</v>
      </c>
    </row>
    <row r="2420" spans="1:6" x14ac:dyDescent="0.3">
      <c r="A2420" s="1">
        <v>43717</v>
      </c>
      <c r="B2420" t="s">
        <v>6409</v>
      </c>
      <c r="C2420" t="s">
        <v>3986</v>
      </c>
      <c r="D2420" t="s">
        <v>3963</v>
      </c>
      <c r="E2420" t="s">
        <v>3974</v>
      </c>
      <c r="F2420" s="2">
        <v>90</v>
      </c>
    </row>
    <row r="2421" spans="1:6" x14ac:dyDescent="0.3">
      <c r="A2421" s="1">
        <v>43717</v>
      </c>
      <c r="B2421" t="s">
        <v>6410</v>
      </c>
      <c r="C2421" t="s">
        <v>3972</v>
      </c>
      <c r="D2421" t="s">
        <v>3982</v>
      </c>
      <c r="E2421" t="s">
        <v>3964</v>
      </c>
      <c r="F2421" s="2">
        <v>80</v>
      </c>
    </row>
    <row r="2422" spans="1:6" x14ac:dyDescent="0.3">
      <c r="A2422" s="1">
        <v>43717</v>
      </c>
      <c r="B2422" t="s">
        <v>6411</v>
      </c>
      <c r="C2422" t="s">
        <v>3988</v>
      </c>
      <c r="D2422" t="s">
        <v>3982</v>
      </c>
      <c r="E2422" t="s">
        <v>3977</v>
      </c>
      <c r="F2422" s="2">
        <v>80</v>
      </c>
    </row>
    <row r="2423" spans="1:6" x14ac:dyDescent="0.3">
      <c r="A2423" s="1">
        <v>43717</v>
      </c>
      <c r="B2423" t="s">
        <v>6412</v>
      </c>
      <c r="C2423" t="s">
        <v>3995</v>
      </c>
      <c r="D2423" t="s">
        <v>3989</v>
      </c>
      <c r="E2423" t="s">
        <v>3977</v>
      </c>
      <c r="F2423" s="2">
        <v>50</v>
      </c>
    </row>
    <row r="2424" spans="1:6" x14ac:dyDescent="0.3">
      <c r="A2424" s="1">
        <v>43717</v>
      </c>
      <c r="B2424" t="s">
        <v>6413</v>
      </c>
      <c r="C2424" t="s">
        <v>3966</v>
      </c>
      <c r="D2424" t="s">
        <v>3982</v>
      </c>
      <c r="E2424" t="s">
        <v>3977</v>
      </c>
      <c r="F2424" s="2">
        <v>80</v>
      </c>
    </row>
    <row r="2425" spans="1:6" x14ac:dyDescent="0.3">
      <c r="A2425" s="1">
        <v>43717</v>
      </c>
      <c r="B2425" t="s">
        <v>6414</v>
      </c>
      <c r="C2425" t="s">
        <v>3968</v>
      </c>
      <c r="D2425" t="s">
        <v>3969</v>
      </c>
      <c r="E2425" t="s">
        <v>3996</v>
      </c>
      <c r="F2425" s="2">
        <v>160</v>
      </c>
    </row>
    <row r="2426" spans="1:6" x14ac:dyDescent="0.3">
      <c r="A2426" s="1">
        <v>43718</v>
      </c>
      <c r="B2426" t="s">
        <v>6415</v>
      </c>
      <c r="C2426" t="s">
        <v>4030</v>
      </c>
      <c r="D2426" t="s">
        <v>3973</v>
      </c>
      <c r="E2426" t="s">
        <v>3977</v>
      </c>
      <c r="F2426" s="2">
        <v>100</v>
      </c>
    </row>
    <row r="2427" spans="1:6" x14ac:dyDescent="0.3">
      <c r="A2427" s="1">
        <v>43718</v>
      </c>
      <c r="B2427" t="s">
        <v>6416</v>
      </c>
      <c r="C2427" t="s">
        <v>3981</v>
      </c>
      <c r="D2427" t="s">
        <v>4002</v>
      </c>
      <c r="E2427" t="s">
        <v>3996</v>
      </c>
      <c r="F2427" s="2">
        <v>150</v>
      </c>
    </row>
    <row r="2428" spans="1:6" x14ac:dyDescent="0.3">
      <c r="A2428" s="1">
        <v>43718</v>
      </c>
      <c r="B2428" t="s">
        <v>6417</v>
      </c>
      <c r="C2428" t="s">
        <v>4010</v>
      </c>
      <c r="D2428" t="s">
        <v>3969</v>
      </c>
      <c r="E2428" t="s">
        <v>3996</v>
      </c>
      <c r="F2428" s="2">
        <v>160</v>
      </c>
    </row>
    <row r="2429" spans="1:6" x14ac:dyDescent="0.3">
      <c r="A2429" s="1">
        <v>43718</v>
      </c>
      <c r="B2429" t="s">
        <v>6418</v>
      </c>
      <c r="C2429" t="s">
        <v>4000</v>
      </c>
      <c r="D2429" t="s">
        <v>3973</v>
      </c>
      <c r="E2429" t="s">
        <v>3996</v>
      </c>
      <c r="F2429" s="2">
        <v>100</v>
      </c>
    </row>
    <row r="2430" spans="1:6" x14ac:dyDescent="0.3">
      <c r="A2430" s="1">
        <v>43718</v>
      </c>
      <c r="B2430" t="s">
        <v>6419</v>
      </c>
      <c r="C2430" t="s">
        <v>4066</v>
      </c>
      <c r="D2430" t="s">
        <v>3973</v>
      </c>
      <c r="E2430" t="s">
        <v>3974</v>
      </c>
      <c r="F2430" s="2">
        <v>100</v>
      </c>
    </row>
    <row r="2431" spans="1:6" x14ac:dyDescent="0.3">
      <c r="A2431" s="1">
        <v>43718</v>
      </c>
      <c r="B2431" t="s">
        <v>6420</v>
      </c>
      <c r="C2431" t="s">
        <v>3972</v>
      </c>
      <c r="D2431" t="s">
        <v>3976</v>
      </c>
      <c r="E2431" t="s">
        <v>3977</v>
      </c>
      <c r="F2431" s="2">
        <v>30</v>
      </c>
    </row>
    <row r="2432" spans="1:6" x14ac:dyDescent="0.3">
      <c r="A2432" s="1">
        <v>43718</v>
      </c>
      <c r="B2432" t="s">
        <v>6421</v>
      </c>
      <c r="C2432" t="s">
        <v>4032</v>
      </c>
      <c r="D2432" t="s">
        <v>4002</v>
      </c>
      <c r="E2432" t="s">
        <v>3977</v>
      </c>
      <c r="F2432" s="2">
        <v>150</v>
      </c>
    </row>
    <row r="2433" spans="1:6" x14ac:dyDescent="0.3">
      <c r="A2433" s="1">
        <v>43719</v>
      </c>
      <c r="B2433" t="s">
        <v>6422</v>
      </c>
      <c r="C2433" t="s">
        <v>3981</v>
      </c>
      <c r="D2433" t="s">
        <v>3969</v>
      </c>
      <c r="E2433" t="s">
        <v>3974</v>
      </c>
      <c r="F2433" s="2">
        <v>160</v>
      </c>
    </row>
    <row r="2434" spans="1:6" x14ac:dyDescent="0.3">
      <c r="A2434" s="1">
        <v>43719</v>
      </c>
      <c r="B2434" t="s">
        <v>6423</v>
      </c>
      <c r="C2434" t="s">
        <v>3986</v>
      </c>
      <c r="D2434" t="s">
        <v>3984</v>
      </c>
      <c r="E2434" t="s">
        <v>3964</v>
      </c>
      <c r="F2434" s="2">
        <v>180</v>
      </c>
    </row>
    <row r="2435" spans="1:6" x14ac:dyDescent="0.3">
      <c r="A2435" s="1">
        <v>43719</v>
      </c>
      <c r="B2435" t="s">
        <v>6424</v>
      </c>
      <c r="C2435" t="s">
        <v>3981</v>
      </c>
      <c r="D2435" t="s">
        <v>3969</v>
      </c>
      <c r="E2435" t="s">
        <v>3977</v>
      </c>
      <c r="F2435" s="2">
        <v>160</v>
      </c>
    </row>
    <row r="2436" spans="1:6" x14ac:dyDescent="0.3">
      <c r="A2436" s="1">
        <v>43719</v>
      </c>
      <c r="B2436" t="s">
        <v>6425</v>
      </c>
      <c r="C2436" t="s">
        <v>3962</v>
      </c>
      <c r="D2436" t="s">
        <v>3973</v>
      </c>
      <c r="E2436" t="s">
        <v>3996</v>
      </c>
      <c r="F2436" s="2">
        <v>100</v>
      </c>
    </row>
    <row r="2437" spans="1:6" x14ac:dyDescent="0.3">
      <c r="A2437" s="1">
        <v>43719</v>
      </c>
      <c r="B2437" t="s">
        <v>6426</v>
      </c>
      <c r="C2437" t="s">
        <v>3988</v>
      </c>
      <c r="D2437" t="s">
        <v>3963</v>
      </c>
      <c r="E2437" t="s">
        <v>3996</v>
      </c>
      <c r="F2437" s="2">
        <v>90</v>
      </c>
    </row>
    <row r="2438" spans="1:6" x14ac:dyDescent="0.3">
      <c r="A2438" s="1">
        <v>43720</v>
      </c>
      <c r="B2438" t="s">
        <v>6427</v>
      </c>
      <c r="C2438" t="s">
        <v>3962</v>
      </c>
      <c r="D2438" t="s">
        <v>3969</v>
      </c>
      <c r="E2438" t="s">
        <v>3970</v>
      </c>
      <c r="F2438" s="2">
        <v>160</v>
      </c>
    </row>
    <row r="2439" spans="1:6" x14ac:dyDescent="0.3">
      <c r="A2439" s="1">
        <v>43720</v>
      </c>
      <c r="B2439" t="s">
        <v>6428</v>
      </c>
      <c r="C2439" t="s">
        <v>3968</v>
      </c>
      <c r="D2439" t="s">
        <v>4002</v>
      </c>
      <c r="E2439" t="s">
        <v>3970</v>
      </c>
      <c r="F2439" s="2">
        <v>150</v>
      </c>
    </row>
    <row r="2440" spans="1:6" x14ac:dyDescent="0.3">
      <c r="A2440" s="1">
        <v>43720</v>
      </c>
      <c r="B2440" t="s">
        <v>6429</v>
      </c>
      <c r="C2440" t="s">
        <v>4025</v>
      </c>
      <c r="D2440" t="s">
        <v>4002</v>
      </c>
      <c r="E2440" t="s">
        <v>3970</v>
      </c>
      <c r="F2440" s="2">
        <v>150</v>
      </c>
    </row>
    <row r="2441" spans="1:6" x14ac:dyDescent="0.3">
      <c r="A2441" s="1">
        <v>43720</v>
      </c>
      <c r="B2441" t="s">
        <v>6430</v>
      </c>
      <c r="C2441" t="s">
        <v>3988</v>
      </c>
      <c r="D2441" t="s">
        <v>4002</v>
      </c>
      <c r="E2441" t="s">
        <v>3974</v>
      </c>
      <c r="F2441" s="2">
        <v>150</v>
      </c>
    </row>
    <row r="2442" spans="1:6" x14ac:dyDescent="0.3">
      <c r="A2442" s="1">
        <v>43720</v>
      </c>
      <c r="B2442" t="s">
        <v>6431</v>
      </c>
      <c r="C2442" t="s">
        <v>3981</v>
      </c>
      <c r="D2442" t="s">
        <v>4002</v>
      </c>
      <c r="E2442" t="s">
        <v>3964</v>
      </c>
      <c r="F2442" s="2">
        <v>150</v>
      </c>
    </row>
    <row r="2443" spans="1:6" x14ac:dyDescent="0.3">
      <c r="A2443" s="1">
        <v>43720</v>
      </c>
      <c r="B2443" t="s">
        <v>6432</v>
      </c>
      <c r="C2443" t="s">
        <v>3981</v>
      </c>
      <c r="D2443" t="s">
        <v>3989</v>
      </c>
      <c r="E2443" t="s">
        <v>3974</v>
      </c>
      <c r="F2443" s="2">
        <v>50</v>
      </c>
    </row>
    <row r="2444" spans="1:6" x14ac:dyDescent="0.3">
      <c r="A2444" s="1">
        <v>43720</v>
      </c>
      <c r="B2444" t="s">
        <v>6433</v>
      </c>
      <c r="C2444" t="s">
        <v>4032</v>
      </c>
      <c r="D2444" t="s">
        <v>3982</v>
      </c>
      <c r="E2444" t="s">
        <v>3970</v>
      </c>
      <c r="F2444" s="2">
        <v>80</v>
      </c>
    </row>
    <row r="2445" spans="1:6" x14ac:dyDescent="0.3">
      <c r="A2445" s="1">
        <v>43721</v>
      </c>
      <c r="B2445" t="s">
        <v>6434</v>
      </c>
      <c r="C2445" t="s">
        <v>3991</v>
      </c>
      <c r="D2445" t="s">
        <v>3989</v>
      </c>
      <c r="E2445" t="s">
        <v>3977</v>
      </c>
      <c r="F2445" s="2">
        <v>50</v>
      </c>
    </row>
    <row r="2446" spans="1:6" x14ac:dyDescent="0.3">
      <c r="A2446" s="1">
        <v>43721</v>
      </c>
      <c r="B2446" t="s">
        <v>6435</v>
      </c>
      <c r="C2446" t="s">
        <v>3986</v>
      </c>
      <c r="D2446" t="s">
        <v>3984</v>
      </c>
      <c r="E2446" t="s">
        <v>3970</v>
      </c>
      <c r="F2446" s="2">
        <v>180</v>
      </c>
    </row>
    <row r="2447" spans="1:6" x14ac:dyDescent="0.3">
      <c r="A2447" s="1">
        <v>43721</v>
      </c>
      <c r="B2447" t="s">
        <v>6436</v>
      </c>
      <c r="C2447" t="s">
        <v>3966</v>
      </c>
      <c r="D2447" t="s">
        <v>4002</v>
      </c>
      <c r="E2447" t="s">
        <v>3974</v>
      </c>
      <c r="F2447" s="2">
        <v>150</v>
      </c>
    </row>
    <row r="2448" spans="1:6" x14ac:dyDescent="0.3">
      <c r="A2448" s="1">
        <v>43721</v>
      </c>
      <c r="B2448" t="s">
        <v>6437</v>
      </c>
      <c r="C2448" t="s">
        <v>4025</v>
      </c>
      <c r="D2448" t="s">
        <v>3989</v>
      </c>
      <c r="E2448" t="s">
        <v>3977</v>
      </c>
      <c r="F2448" s="2">
        <v>50</v>
      </c>
    </row>
    <row r="2449" spans="1:6" x14ac:dyDescent="0.3">
      <c r="A2449" s="1">
        <v>43721</v>
      </c>
      <c r="B2449" t="s">
        <v>6438</v>
      </c>
      <c r="C2449" t="s">
        <v>3986</v>
      </c>
      <c r="D2449" t="s">
        <v>3976</v>
      </c>
      <c r="E2449" t="s">
        <v>3977</v>
      </c>
      <c r="F2449" s="2">
        <v>30</v>
      </c>
    </row>
    <row r="2450" spans="1:6" x14ac:dyDescent="0.3">
      <c r="A2450" s="1">
        <v>43721</v>
      </c>
      <c r="B2450" t="s">
        <v>6439</v>
      </c>
      <c r="C2450" t="s">
        <v>3986</v>
      </c>
      <c r="D2450" t="s">
        <v>3963</v>
      </c>
      <c r="E2450" t="s">
        <v>3970</v>
      </c>
      <c r="F2450" s="2">
        <v>90</v>
      </c>
    </row>
    <row r="2451" spans="1:6" x14ac:dyDescent="0.3">
      <c r="A2451" s="1">
        <v>43721</v>
      </c>
      <c r="B2451" t="s">
        <v>6440</v>
      </c>
      <c r="C2451" t="s">
        <v>4030</v>
      </c>
      <c r="D2451" t="s">
        <v>3989</v>
      </c>
      <c r="E2451" t="s">
        <v>3974</v>
      </c>
      <c r="F2451" s="2">
        <v>50</v>
      </c>
    </row>
    <row r="2452" spans="1:6" x14ac:dyDescent="0.3">
      <c r="A2452" s="1">
        <v>43721</v>
      </c>
      <c r="B2452" t="s">
        <v>6441</v>
      </c>
      <c r="C2452" t="s">
        <v>3979</v>
      </c>
      <c r="D2452" t="s">
        <v>4002</v>
      </c>
      <c r="E2452" t="s">
        <v>3996</v>
      </c>
      <c r="F2452" s="2">
        <v>150</v>
      </c>
    </row>
    <row r="2453" spans="1:6" x14ac:dyDescent="0.3">
      <c r="A2453" s="1">
        <v>43721</v>
      </c>
      <c r="B2453" t="s">
        <v>6442</v>
      </c>
      <c r="C2453" t="s">
        <v>3962</v>
      </c>
      <c r="D2453" t="s">
        <v>3982</v>
      </c>
      <c r="E2453" t="s">
        <v>3970</v>
      </c>
      <c r="F2453" s="2">
        <v>80</v>
      </c>
    </row>
    <row r="2454" spans="1:6" x14ac:dyDescent="0.3">
      <c r="A2454" s="1">
        <v>43721</v>
      </c>
      <c r="B2454" t="s">
        <v>6443</v>
      </c>
      <c r="C2454" t="s">
        <v>3995</v>
      </c>
      <c r="D2454" t="s">
        <v>3984</v>
      </c>
      <c r="E2454" t="s">
        <v>3977</v>
      </c>
      <c r="F2454" s="2">
        <v>180</v>
      </c>
    </row>
    <row r="2455" spans="1:6" x14ac:dyDescent="0.3">
      <c r="A2455" s="1">
        <v>43721</v>
      </c>
      <c r="B2455" t="s">
        <v>6444</v>
      </c>
      <c r="C2455" t="s">
        <v>3968</v>
      </c>
      <c r="D2455" t="s">
        <v>3973</v>
      </c>
      <c r="E2455" t="s">
        <v>3970</v>
      </c>
      <c r="F2455" s="2">
        <v>100</v>
      </c>
    </row>
    <row r="2456" spans="1:6" x14ac:dyDescent="0.3">
      <c r="A2456" s="1">
        <v>43722</v>
      </c>
      <c r="B2456" t="s">
        <v>6445</v>
      </c>
      <c r="C2456" t="s">
        <v>4032</v>
      </c>
      <c r="D2456" t="s">
        <v>3969</v>
      </c>
      <c r="E2456" t="s">
        <v>3977</v>
      </c>
      <c r="F2456" s="2">
        <v>160</v>
      </c>
    </row>
    <row r="2457" spans="1:6" x14ac:dyDescent="0.3">
      <c r="A2457" s="1">
        <v>43722</v>
      </c>
      <c r="B2457" t="s">
        <v>6446</v>
      </c>
      <c r="C2457" t="s">
        <v>3988</v>
      </c>
      <c r="D2457" t="s">
        <v>3973</v>
      </c>
      <c r="E2457" t="s">
        <v>3970</v>
      </c>
      <c r="F2457" s="2">
        <v>100</v>
      </c>
    </row>
    <row r="2458" spans="1:6" x14ac:dyDescent="0.3">
      <c r="A2458" s="1">
        <v>43722</v>
      </c>
      <c r="B2458" t="s">
        <v>6447</v>
      </c>
      <c r="C2458" t="s">
        <v>4000</v>
      </c>
      <c r="D2458" t="s">
        <v>3984</v>
      </c>
      <c r="E2458" t="s">
        <v>3977</v>
      </c>
      <c r="F2458" s="2">
        <v>180</v>
      </c>
    </row>
    <row r="2459" spans="1:6" x14ac:dyDescent="0.3">
      <c r="A2459" s="1">
        <v>43722</v>
      </c>
      <c r="B2459" t="s">
        <v>6448</v>
      </c>
      <c r="C2459" t="s">
        <v>4032</v>
      </c>
      <c r="D2459" t="s">
        <v>3963</v>
      </c>
      <c r="E2459" t="s">
        <v>3977</v>
      </c>
      <c r="F2459" s="2">
        <v>90</v>
      </c>
    </row>
    <row r="2460" spans="1:6" x14ac:dyDescent="0.3">
      <c r="A2460" s="1">
        <v>43722</v>
      </c>
      <c r="B2460" t="s">
        <v>6449</v>
      </c>
      <c r="C2460" t="s">
        <v>3986</v>
      </c>
      <c r="D2460" t="s">
        <v>3989</v>
      </c>
      <c r="E2460" t="s">
        <v>3970</v>
      </c>
      <c r="F2460" s="2">
        <v>50</v>
      </c>
    </row>
    <row r="2461" spans="1:6" x14ac:dyDescent="0.3">
      <c r="A2461" s="1">
        <v>43723</v>
      </c>
      <c r="B2461" t="s">
        <v>6450</v>
      </c>
      <c r="C2461" t="s">
        <v>4010</v>
      </c>
      <c r="D2461" t="s">
        <v>3989</v>
      </c>
      <c r="E2461" t="s">
        <v>3996</v>
      </c>
      <c r="F2461" s="2">
        <v>50</v>
      </c>
    </row>
    <row r="2462" spans="1:6" x14ac:dyDescent="0.3">
      <c r="A2462" s="1">
        <v>43723</v>
      </c>
      <c r="B2462" t="s">
        <v>6451</v>
      </c>
      <c r="C2462" t="s">
        <v>4025</v>
      </c>
      <c r="D2462" t="s">
        <v>3984</v>
      </c>
      <c r="E2462" t="s">
        <v>3977</v>
      </c>
      <c r="F2462" s="2">
        <v>180</v>
      </c>
    </row>
    <row r="2463" spans="1:6" x14ac:dyDescent="0.3">
      <c r="A2463" s="1">
        <v>43723</v>
      </c>
      <c r="B2463" t="s">
        <v>6452</v>
      </c>
      <c r="C2463" t="s">
        <v>3962</v>
      </c>
      <c r="D2463" t="s">
        <v>3982</v>
      </c>
      <c r="E2463" t="s">
        <v>3964</v>
      </c>
      <c r="F2463" s="2">
        <v>80</v>
      </c>
    </row>
    <row r="2464" spans="1:6" x14ac:dyDescent="0.3">
      <c r="A2464" s="1">
        <v>43723</v>
      </c>
      <c r="B2464" t="s">
        <v>6453</v>
      </c>
      <c r="C2464" t="s">
        <v>4025</v>
      </c>
      <c r="D2464" t="s">
        <v>3976</v>
      </c>
      <c r="E2464" t="s">
        <v>3964</v>
      </c>
      <c r="F2464" s="2">
        <v>30</v>
      </c>
    </row>
    <row r="2465" spans="1:6" x14ac:dyDescent="0.3">
      <c r="A2465" s="1">
        <v>43723</v>
      </c>
      <c r="B2465" t="s">
        <v>6454</v>
      </c>
      <c r="C2465" t="s">
        <v>3981</v>
      </c>
      <c r="D2465" t="s">
        <v>3982</v>
      </c>
      <c r="E2465" t="s">
        <v>3974</v>
      </c>
      <c r="F2465" s="2">
        <v>80</v>
      </c>
    </row>
    <row r="2466" spans="1:6" x14ac:dyDescent="0.3">
      <c r="A2466" s="1">
        <v>43723</v>
      </c>
      <c r="B2466" t="s">
        <v>6455</v>
      </c>
      <c r="C2466" t="s">
        <v>4007</v>
      </c>
      <c r="D2466" t="s">
        <v>4002</v>
      </c>
      <c r="E2466" t="s">
        <v>3964</v>
      </c>
      <c r="F2466" s="2">
        <v>150</v>
      </c>
    </row>
    <row r="2467" spans="1:6" x14ac:dyDescent="0.3">
      <c r="A2467" s="1">
        <v>43724</v>
      </c>
      <c r="B2467" t="s">
        <v>6456</v>
      </c>
      <c r="C2467" t="s">
        <v>3988</v>
      </c>
      <c r="D2467" t="s">
        <v>4002</v>
      </c>
      <c r="E2467" t="s">
        <v>3970</v>
      </c>
      <c r="F2467" s="2">
        <v>150</v>
      </c>
    </row>
    <row r="2468" spans="1:6" x14ac:dyDescent="0.3">
      <c r="A2468" s="1">
        <v>43724</v>
      </c>
      <c r="B2468" t="s">
        <v>6457</v>
      </c>
      <c r="C2468" t="s">
        <v>3968</v>
      </c>
      <c r="D2468" t="s">
        <v>4002</v>
      </c>
      <c r="E2468" t="s">
        <v>3970</v>
      </c>
      <c r="F2468" s="2">
        <v>150</v>
      </c>
    </row>
    <row r="2469" spans="1:6" x14ac:dyDescent="0.3">
      <c r="A2469" s="1">
        <v>43724</v>
      </c>
      <c r="B2469" t="s">
        <v>6458</v>
      </c>
      <c r="C2469" t="s">
        <v>3962</v>
      </c>
      <c r="D2469" t="s">
        <v>3982</v>
      </c>
      <c r="E2469" t="s">
        <v>3974</v>
      </c>
      <c r="F2469" s="2">
        <v>80</v>
      </c>
    </row>
    <row r="2470" spans="1:6" x14ac:dyDescent="0.3">
      <c r="A2470" s="1">
        <v>43724</v>
      </c>
      <c r="B2470" t="s">
        <v>6459</v>
      </c>
      <c r="C2470" t="s">
        <v>4030</v>
      </c>
      <c r="D2470" t="s">
        <v>3984</v>
      </c>
      <c r="E2470" t="s">
        <v>3964</v>
      </c>
      <c r="F2470" s="2">
        <v>180</v>
      </c>
    </row>
    <row r="2471" spans="1:6" x14ac:dyDescent="0.3">
      <c r="A2471" s="1">
        <v>43724</v>
      </c>
      <c r="B2471" t="s">
        <v>6460</v>
      </c>
      <c r="C2471" t="s">
        <v>3988</v>
      </c>
      <c r="D2471" t="s">
        <v>4002</v>
      </c>
      <c r="E2471" t="s">
        <v>3974</v>
      </c>
      <c r="F2471" s="2">
        <v>150</v>
      </c>
    </row>
    <row r="2472" spans="1:6" x14ac:dyDescent="0.3">
      <c r="A2472" s="1">
        <v>43724</v>
      </c>
      <c r="B2472" t="s">
        <v>6461</v>
      </c>
      <c r="C2472" t="s">
        <v>4066</v>
      </c>
      <c r="D2472" t="s">
        <v>3963</v>
      </c>
      <c r="E2472" t="s">
        <v>3974</v>
      </c>
      <c r="F2472" s="2">
        <v>90</v>
      </c>
    </row>
    <row r="2473" spans="1:6" x14ac:dyDescent="0.3">
      <c r="A2473" s="1">
        <v>43724</v>
      </c>
      <c r="B2473" t="s">
        <v>6462</v>
      </c>
      <c r="C2473" t="s">
        <v>4007</v>
      </c>
      <c r="D2473" t="s">
        <v>3963</v>
      </c>
      <c r="E2473" t="s">
        <v>3970</v>
      </c>
      <c r="F2473" s="2">
        <v>90</v>
      </c>
    </row>
    <row r="2474" spans="1:6" x14ac:dyDescent="0.3">
      <c r="A2474" s="1">
        <v>43724</v>
      </c>
      <c r="B2474" t="s">
        <v>6463</v>
      </c>
      <c r="C2474" t="s">
        <v>3979</v>
      </c>
      <c r="D2474" t="s">
        <v>4002</v>
      </c>
      <c r="E2474" t="s">
        <v>3970</v>
      </c>
      <c r="F2474" s="2">
        <v>150</v>
      </c>
    </row>
    <row r="2475" spans="1:6" x14ac:dyDescent="0.3">
      <c r="A2475" s="1">
        <v>43724</v>
      </c>
      <c r="B2475" t="s">
        <v>6464</v>
      </c>
      <c r="C2475" t="s">
        <v>4025</v>
      </c>
      <c r="D2475" t="s">
        <v>3969</v>
      </c>
      <c r="E2475" t="s">
        <v>3974</v>
      </c>
      <c r="F2475" s="2">
        <v>160</v>
      </c>
    </row>
    <row r="2476" spans="1:6" x14ac:dyDescent="0.3">
      <c r="A2476" s="1">
        <v>43724</v>
      </c>
      <c r="B2476" t="s">
        <v>6465</v>
      </c>
      <c r="C2476" t="s">
        <v>3995</v>
      </c>
      <c r="D2476" t="s">
        <v>4002</v>
      </c>
      <c r="E2476" t="s">
        <v>3977</v>
      </c>
      <c r="F2476" s="2">
        <v>150</v>
      </c>
    </row>
    <row r="2477" spans="1:6" x14ac:dyDescent="0.3">
      <c r="A2477" s="1">
        <v>43724</v>
      </c>
      <c r="B2477" t="s">
        <v>6466</v>
      </c>
      <c r="C2477" t="s">
        <v>3962</v>
      </c>
      <c r="D2477" t="s">
        <v>4002</v>
      </c>
      <c r="E2477" t="s">
        <v>3977</v>
      </c>
      <c r="F2477" s="2">
        <v>150</v>
      </c>
    </row>
    <row r="2478" spans="1:6" x14ac:dyDescent="0.3">
      <c r="A2478" s="1">
        <v>43724</v>
      </c>
      <c r="B2478" t="s">
        <v>6467</v>
      </c>
      <c r="C2478" t="s">
        <v>4066</v>
      </c>
      <c r="D2478" t="s">
        <v>3969</v>
      </c>
      <c r="E2478" t="s">
        <v>3964</v>
      </c>
      <c r="F2478" s="2">
        <v>160</v>
      </c>
    </row>
    <row r="2479" spans="1:6" x14ac:dyDescent="0.3">
      <c r="A2479" s="1">
        <v>43724</v>
      </c>
      <c r="B2479" t="s">
        <v>6468</v>
      </c>
      <c r="C2479" t="s">
        <v>4025</v>
      </c>
      <c r="D2479" t="s">
        <v>3982</v>
      </c>
      <c r="E2479" t="s">
        <v>3977</v>
      </c>
      <c r="F2479" s="2">
        <v>80</v>
      </c>
    </row>
    <row r="2480" spans="1:6" x14ac:dyDescent="0.3">
      <c r="A2480" s="1">
        <v>43725</v>
      </c>
      <c r="B2480" t="s">
        <v>6469</v>
      </c>
      <c r="C2480" t="s">
        <v>3981</v>
      </c>
      <c r="D2480" t="s">
        <v>3984</v>
      </c>
      <c r="E2480" t="s">
        <v>3970</v>
      </c>
      <c r="F2480" s="2">
        <v>180</v>
      </c>
    </row>
    <row r="2481" spans="1:6" x14ac:dyDescent="0.3">
      <c r="A2481" s="1">
        <v>43725</v>
      </c>
      <c r="B2481" t="s">
        <v>6470</v>
      </c>
      <c r="C2481" t="s">
        <v>4007</v>
      </c>
      <c r="D2481" t="s">
        <v>3984</v>
      </c>
      <c r="E2481" t="s">
        <v>3974</v>
      </c>
      <c r="F2481" s="2">
        <v>180</v>
      </c>
    </row>
    <row r="2482" spans="1:6" x14ac:dyDescent="0.3">
      <c r="A2482" s="1">
        <v>43725</v>
      </c>
      <c r="B2482" t="s">
        <v>6471</v>
      </c>
      <c r="C2482" t="s">
        <v>3995</v>
      </c>
      <c r="D2482" t="s">
        <v>3976</v>
      </c>
      <c r="E2482" t="s">
        <v>3977</v>
      </c>
      <c r="F2482" s="2">
        <v>30</v>
      </c>
    </row>
    <row r="2483" spans="1:6" x14ac:dyDescent="0.3">
      <c r="A2483" s="1">
        <v>43725</v>
      </c>
      <c r="B2483" t="s">
        <v>6472</v>
      </c>
      <c r="C2483" t="s">
        <v>3972</v>
      </c>
      <c r="D2483" t="s">
        <v>3984</v>
      </c>
      <c r="E2483" t="s">
        <v>3970</v>
      </c>
      <c r="F2483" s="2">
        <v>180</v>
      </c>
    </row>
    <row r="2484" spans="1:6" x14ac:dyDescent="0.3">
      <c r="A2484" s="1">
        <v>43725</v>
      </c>
      <c r="B2484" t="s">
        <v>6473</v>
      </c>
      <c r="C2484" t="s">
        <v>3962</v>
      </c>
      <c r="D2484" t="s">
        <v>3982</v>
      </c>
      <c r="E2484" t="s">
        <v>3964</v>
      </c>
      <c r="F2484" s="2">
        <v>80</v>
      </c>
    </row>
    <row r="2485" spans="1:6" x14ac:dyDescent="0.3">
      <c r="A2485" s="1">
        <v>43725</v>
      </c>
      <c r="B2485" t="s">
        <v>6474</v>
      </c>
      <c r="C2485" t="s">
        <v>3981</v>
      </c>
      <c r="D2485" t="s">
        <v>3963</v>
      </c>
      <c r="E2485" t="s">
        <v>3964</v>
      </c>
      <c r="F2485" s="2">
        <v>90</v>
      </c>
    </row>
    <row r="2486" spans="1:6" x14ac:dyDescent="0.3">
      <c r="A2486" s="1">
        <v>43725</v>
      </c>
      <c r="B2486" t="s">
        <v>6475</v>
      </c>
      <c r="C2486" t="s">
        <v>4007</v>
      </c>
      <c r="D2486" t="s">
        <v>3984</v>
      </c>
      <c r="E2486" t="s">
        <v>3974</v>
      </c>
      <c r="F2486" s="2">
        <v>180</v>
      </c>
    </row>
    <row r="2487" spans="1:6" x14ac:dyDescent="0.3">
      <c r="A2487" s="1">
        <v>43726</v>
      </c>
      <c r="B2487" t="s">
        <v>6476</v>
      </c>
      <c r="C2487" t="s">
        <v>4066</v>
      </c>
      <c r="D2487" t="s">
        <v>3989</v>
      </c>
      <c r="E2487" t="s">
        <v>3996</v>
      </c>
      <c r="F2487" s="2">
        <v>50</v>
      </c>
    </row>
    <row r="2488" spans="1:6" x14ac:dyDescent="0.3">
      <c r="A2488" s="1">
        <v>43726</v>
      </c>
      <c r="B2488" t="s">
        <v>6477</v>
      </c>
      <c r="C2488" t="s">
        <v>3979</v>
      </c>
      <c r="D2488" t="s">
        <v>3984</v>
      </c>
      <c r="E2488" t="s">
        <v>3977</v>
      </c>
      <c r="F2488" s="2">
        <v>180</v>
      </c>
    </row>
    <row r="2489" spans="1:6" x14ac:dyDescent="0.3">
      <c r="A2489" s="1">
        <v>43726</v>
      </c>
      <c r="B2489" t="s">
        <v>6478</v>
      </c>
      <c r="C2489" t="s">
        <v>4000</v>
      </c>
      <c r="D2489" t="s">
        <v>3973</v>
      </c>
      <c r="E2489" t="s">
        <v>3974</v>
      </c>
      <c r="F2489" s="2">
        <v>100</v>
      </c>
    </row>
    <row r="2490" spans="1:6" x14ac:dyDescent="0.3">
      <c r="A2490" s="1">
        <v>43726</v>
      </c>
      <c r="B2490" t="s">
        <v>6479</v>
      </c>
      <c r="C2490" t="s">
        <v>3968</v>
      </c>
      <c r="D2490" t="s">
        <v>3989</v>
      </c>
      <c r="E2490" t="s">
        <v>3974</v>
      </c>
      <c r="F2490" s="2">
        <v>50</v>
      </c>
    </row>
    <row r="2491" spans="1:6" x14ac:dyDescent="0.3">
      <c r="A2491" s="1">
        <v>43726</v>
      </c>
      <c r="B2491" t="s">
        <v>6480</v>
      </c>
      <c r="C2491" t="s">
        <v>3962</v>
      </c>
      <c r="D2491" t="s">
        <v>3969</v>
      </c>
      <c r="E2491" t="s">
        <v>3996</v>
      </c>
      <c r="F2491" s="2">
        <v>160</v>
      </c>
    </row>
    <row r="2492" spans="1:6" x14ac:dyDescent="0.3">
      <c r="A2492" s="1">
        <v>43726</v>
      </c>
      <c r="B2492" t="s">
        <v>6481</v>
      </c>
      <c r="C2492" t="s">
        <v>3972</v>
      </c>
      <c r="D2492" t="s">
        <v>3969</v>
      </c>
      <c r="E2492" t="s">
        <v>3974</v>
      </c>
      <c r="F2492" s="2">
        <v>160</v>
      </c>
    </row>
    <row r="2493" spans="1:6" x14ac:dyDescent="0.3">
      <c r="A2493" s="1">
        <v>43726</v>
      </c>
      <c r="B2493" t="s">
        <v>6482</v>
      </c>
      <c r="C2493" t="s">
        <v>3981</v>
      </c>
      <c r="D2493" t="s">
        <v>3963</v>
      </c>
      <c r="E2493" t="s">
        <v>3977</v>
      </c>
      <c r="F2493" s="2">
        <v>90</v>
      </c>
    </row>
    <row r="2494" spans="1:6" x14ac:dyDescent="0.3">
      <c r="A2494" s="1">
        <v>43726</v>
      </c>
      <c r="B2494" t="s">
        <v>6483</v>
      </c>
      <c r="C2494" t="s">
        <v>3972</v>
      </c>
      <c r="D2494" t="s">
        <v>3963</v>
      </c>
      <c r="E2494" t="s">
        <v>3974</v>
      </c>
      <c r="F2494" s="2">
        <v>90</v>
      </c>
    </row>
    <row r="2495" spans="1:6" x14ac:dyDescent="0.3">
      <c r="A2495" s="1">
        <v>43726</v>
      </c>
      <c r="B2495" t="s">
        <v>6484</v>
      </c>
      <c r="C2495" t="s">
        <v>3988</v>
      </c>
      <c r="D2495" t="s">
        <v>3969</v>
      </c>
      <c r="E2495" t="s">
        <v>3974</v>
      </c>
      <c r="F2495" s="2">
        <v>160</v>
      </c>
    </row>
    <row r="2496" spans="1:6" x14ac:dyDescent="0.3">
      <c r="A2496" s="1">
        <v>43726</v>
      </c>
      <c r="B2496" t="s">
        <v>6485</v>
      </c>
      <c r="C2496" t="s">
        <v>3995</v>
      </c>
      <c r="D2496" t="s">
        <v>3982</v>
      </c>
      <c r="E2496" t="s">
        <v>3970</v>
      </c>
      <c r="F2496" s="2">
        <v>80</v>
      </c>
    </row>
    <row r="2497" spans="1:6" x14ac:dyDescent="0.3">
      <c r="A2497" s="1">
        <v>43726</v>
      </c>
      <c r="B2497" t="s">
        <v>6486</v>
      </c>
      <c r="C2497" t="s">
        <v>4025</v>
      </c>
      <c r="D2497" t="s">
        <v>3973</v>
      </c>
      <c r="E2497" t="s">
        <v>3974</v>
      </c>
      <c r="F2497" s="2">
        <v>100</v>
      </c>
    </row>
    <row r="2498" spans="1:6" x14ac:dyDescent="0.3">
      <c r="A2498" s="1">
        <v>43727</v>
      </c>
      <c r="B2498" t="s">
        <v>6487</v>
      </c>
      <c r="C2498" t="s">
        <v>3966</v>
      </c>
      <c r="D2498" t="s">
        <v>3973</v>
      </c>
      <c r="E2498" t="s">
        <v>3964</v>
      </c>
      <c r="F2498" s="2">
        <v>100</v>
      </c>
    </row>
    <row r="2499" spans="1:6" x14ac:dyDescent="0.3">
      <c r="A2499" s="1">
        <v>43727</v>
      </c>
      <c r="B2499" t="s">
        <v>6488</v>
      </c>
      <c r="C2499" t="s">
        <v>4000</v>
      </c>
      <c r="D2499" t="s">
        <v>3989</v>
      </c>
      <c r="E2499" t="s">
        <v>3977</v>
      </c>
      <c r="F2499" s="2">
        <v>50</v>
      </c>
    </row>
    <row r="2500" spans="1:6" x14ac:dyDescent="0.3">
      <c r="A2500" s="1">
        <v>43727</v>
      </c>
      <c r="B2500" t="s">
        <v>6489</v>
      </c>
      <c r="C2500" t="s">
        <v>3995</v>
      </c>
      <c r="D2500" t="s">
        <v>3989</v>
      </c>
      <c r="E2500" t="s">
        <v>3970</v>
      </c>
      <c r="F2500" s="2">
        <v>50</v>
      </c>
    </row>
    <row r="2501" spans="1:6" x14ac:dyDescent="0.3">
      <c r="A2501" s="1">
        <v>43727</v>
      </c>
      <c r="B2501" t="s">
        <v>6490</v>
      </c>
      <c r="C2501" t="s">
        <v>3988</v>
      </c>
      <c r="D2501" t="s">
        <v>3982</v>
      </c>
      <c r="E2501" t="s">
        <v>3977</v>
      </c>
      <c r="F2501" s="2">
        <v>80</v>
      </c>
    </row>
    <row r="2502" spans="1:6" x14ac:dyDescent="0.3">
      <c r="A2502" s="1">
        <v>43727</v>
      </c>
      <c r="B2502" t="s">
        <v>6491</v>
      </c>
      <c r="C2502" t="s">
        <v>3988</v>
      </c>
      <c r="D2502" t="s">
        <v>3963</v>
      </c>
      <c r="E2502" t="s">
        <v>3974</v>
      </c>
      <c r="F2502" s="2">
        <v>90</v>
      </c>
    </row>
    <row r="2503" spans="1:6" x14ac:dyDescent="0.3">
      <c r="A2503" s="1">
        <v>43727</v>
      </c>
      <c r="B2503" t="s">
        <v>6492</v>
      </c>
      <c r="C2503" t="s">
        <v>3986</v>
      </c>
      <c r="D2503" t="s">
        <v>3969</v>
      </c>
      <c r="E2503" t="s">
        <v>3970</v>
      </c>
      <c r="F2503" s="2">
        <v>160</v>
      </c>
    </row>
    <row r="2504" spans="1:6" x14ac:dyDescent="0.3">
      <c r="A2504" s="1">
        <v>43727</v>
      </c>
      <c r="B2504" t="s">
        <v>6493</v>
      </c>
      <c r="C2504" t="s">
        <v>4010</v>
      </c>
      <c r="D2504" t="s">
        <v>3973</v>
      </c>
      <c r="E2504" t="s">
        <v>3974</v>
      </c>
      <c r="F2504" s="2">
        <v>100</v>
      </c>
    </row>
    <row r="2505" spans="1:6" x14ac:dyDescent="0.3">
      <c r="A2505" s="1">
        <v>43727</v>
      </c>
      <c r="B2505" t="s">
        <v>6494</v>
      </c>
      <c r="C2505" t="s">
        <v>4025</v>
      </c>
      <c r="D2505" t="s">
        <v>3989</v>
      </c>
      <c r="E2505" t="s">
        <v>3977</v>
      </c>
      <c r="F2505" s="2">
        <v>50</v>
      </c>
    </row>
    <row r="2506" spans="1:6" x14ac:dyDescent="0.3">
      <c r="A2506" s="1">
        <v>43728</v>
      </c>
      <c r="B2506" t="s">
        <v>6495</v>
      </c>
      <c r="C2506" t="s">
        <v>3979</v>
      </c>
      <c r="D2506" t="s">
        <v>3989</v>
      </c>
      <c r="E2506" t="s">
        <v>3974</v>
      </c>
      <c r="F2506" s="2">
        <v>50</v>
      </c>
    </row>
    <row r="2507" spans="1:6" x14ac:dyDescent="0.3">
      <c r="A2507" s="1">
        <v>43728</v>
      </c>
      <c r="B2507" t="s">
        <v>6496</v>
      </c>
      <c r="C2507" t="s">
        <v>3972</v>
      </c>
      <c r="D2507" t="s">
        <v>3982</v>
      </c>
      <c r="E2507" t="s">
        <v>3964</v>
      </c>
      <c r="F2507" s="2">
        <v>80</v>
      </c>
    </row>
    <row r="2508" spans="1:6" x14ac:dyDescent="0.3">
      <c r="A2508" s="1">
        <v>43728</v>
      </c>
      <c r="B2508" t="s">
        <v>6497</v>
      </c>
      <c r="C2508" t="s">
        <v>4030</v>
      </c>
      <c r="D2508" t="s">
        <v>4002</v>
      </c>
      <c r="E2508" t="s">
        <v>3974</v>
      </c>
      <c r="F2508" s="2">
        <v>150</v>
      </c>
    </row>
    <row r="2509" spans="1:6" x14ac:dyDescent="0.3">
      <c r="A2509" s="1">
        <v>43728</v>
      </c>
      <c r="B2509" t="s">
        <v>6498</v>
      </c>
      <c r="C2509" t="s">
        <v>4030</v>
      </c>
      <c r="D2509" t="s">
        <v>3963</v>
      </c>
      <c r="E2509" t="s">
        <v>3970</v>
      </c>
      <c r="F2509" s="2">
        <v>90</v>
      </c>
    </row>
    <row r="2510" spans="1:6" x14ac:dyDescent="0.3">
      <c r="A2510" s="1">
        <v>43728</v>
      </c>
      <c r="B2510" t="s">
        <v>6499</v>
      </c>
      <c r="C2510" t="s">
        <v>3986</v>
      </c>
      <c r="D2510" t="s">
        <v>4002</v>
      </c>
      <c r="E2510" t="s">
        <v>3970</v>
      </c>
      <c r="F2510" s="2">
        <v>150</v>
      </c>
    </row>
    <row r="2511" spans="1:6" x14ac:dyDescent="0.3">
      <c r="A2511" s="1">
        <v>43728</v>
      </c>
      <c r="B2511" t="s">
        <v>6500</v>
      </c>
      <c r="C2511" t="s">
        <v>4007</v>
      </c>
      <c r="D2511" t="s">
        <v>3969</v>
      </c>
      <c r="E2511" t="s">
        <v>3970</v>
      </c>
      <c r="F2511" s="2">
        <v>160</v>
      </c>
    </row>
    <row r="2512" spans="1:6" x14ac:dyDescent="0.3">
      <c r="A2512" s="1">
        <v>43728</v>
      </c>
      <c r="B2512" t="s">
        <v>6501</v>
      </c>
      <c r="C2512" t="s">
        <v>3962</v>
      </c>
      <c r="D2512" t="s">
        <v>3963</v>
      </c>
      <c r="E2512" t="s">
        <v>3977</v>
      </c>
      <c r="F2512" s="2">
        <v>90</v>
      </c>
    </row>
    <row r="2513" spans="1:6" x14ac:dyDescent="0.3">
      <c r="A2513" s="1">
        <v>43728</v>
      </c>
      <c r="B2513" t="s">
        <v>6502</v>
      </c>
      <c r="C2513" t="s">
        <v>4032</v>
      </c>
      <c r="D2513" t="s">
        <v>4002</v>
      </c>
      <c r="E2513" t="s">
        <v>3970</v>
      </c>
      <c r="F2513" s="2">
        <v>150</v>
      </c>
    </row>
    <row r="2514" spans="1:6" x14ac:dyDescent="0.3">
      <c r="A2514" s="1">
        <v>43728</v>
      </c>
      <c r="B2514" t="s">
        <v>6503</v>
      </c>
      <c r="C2514" t="s">
        <v>4032</v>
      </c>
      <c r="D2514" t="s">
        <v>3982</v>
      </c>
      <c r="E2514" t="s">
        <v>3974</v>
      </c>
      <c r="F2514" s="2">
        <v>80</v>
      </c>
    </row>
    <row r="2515" spans="1:6" x14ac:dyDescent="0.3">
      <c r="A2515" s="1">
        <v>43728</v>
      </c>
      <c r="B2515" t="s">
        <v>6504</v>
      </c>
      <c r="C2515" t="s">
        <v>3986</v>
      </c>
      <c r="D2515" t="s">
        <v>3963</v>
      </c>
      <c r="E2515" t="s">
        <v>3970</v>
      </c>
      <c r="F2515" s="2">
        <v>90</v>
      </c>
    </row>
    <row r="2516" spans="1:6" x14ac:dyDescent="0.3">
      <c r="A2516" s="1">
        <v>43728</v>
      </c>
      <c r="B2516" t="s">
        <v>6505</v>
      </c>
      <c r="C2516" t="s">
        <v>3981</v>
      </c>
      <c r="D2516" t="s">
        <v>3982</v>
      </c>
      <c r="E2516" t="s">
        <v>3970</v>
      </c>
      <c r="F2516" s="2">
        <v>80</v>
      </c>
    </row>
    <row r="2517" spans="1:6" x14ac:dyDescent="0.3">
      <c r="A2517" s="1">
        <v>43728</v>
      </c>
      <c r="B2517" t="s">
        <v>6506</v>
      </c>
      <c r="C2517" t="s">
        <v>3966</v>
      </c>
      <c r="D2517" t="s">
        <v>3989</v>
      </c>
      <c r="E2517" t="s">
        <v>3974</v>
      </c>
      <c r="F2517" s="2">
        <v>50</v>
      </c>
    </row>
    <row r="2518" spans="1:6" x14ac:dyDescent="0.3">
      <c r="A2518" s="1">
        <v>43729</v>
      </c>
      <c r="B2518" t="s">
        <v>6507</v>
      </c>
      <c r="C2518" t="s">
        <v>4032</v>
      </c>
      <c r="D2518" t="s">
        <v>3989</v>
      </c>
      <c r="E2518" t="s">
        <v>3996</v>
      </c>
      <c r="F2518" s="2">
        <v>50</v>
      </c>
    </row>
    <row r="2519" spans="1:6" x14ac:dyDescent="0.3">
      <c r="A2519" s="1">
        <v>43729</v>
      </c>
      <c r="B2519" t="s">
        <v>6508</v>
      </c>
      <c r="C2519" t="s">
        <v>3962</v>
      </c>
      <c r="D2519" t="s">
        <v>3973</v>
      </c>
      <c r="E2519" t="s">
        <v>3970</v>
      </c>
      <c r="F2519" s="2">
        <v>100</v>
      </c>
    </row>
    <row r="2520" spans="1:6" x14ac:dyDescent="0.3">
      <c r="A2520" s="1">
        <v>43729</v>
      </c>
      <c r="B2520" t="s">
        <v>6509</v>
      </c>
      <c r="C2520" t="s">
        <v>4000</v>
      </c>
      <c r="D2520" t="s">
        <v>3989</v>
      </c>
      <c r="E2520" t="s">
        <v>3970</v>
      </c>
      <c r="F2520" s="2">
        <v>50</v>
      </c>
    </row>
    <row r="2521" spans="1:6" x14ac:dyDescent="0.3">
      <c r="A2521" s="1">
        <v>43729</v>
      </c>
      <c r="B2521" t="s">
        <v>6510</v>
      </c>
      <c r="C2521" t="s">
        <v>4025</v>
      </c>
      <c r="D2521" t="s">
        <v>3989</v>
      </c>
      <c r="E2521" t="s">
        <v>3964</v>
      </c>
      <c r="F2521" s="2">
        <v>50</v>
      </c>
    </row>
    <row r="2522" spans="1:6" x14ac:dyDescent="0.3">
      <c r="A2522" s="1">
        <v>43729</v>
      </c>
      <c r="B2522" t="s">
        <v>6511</v>
      </c>
      <c r="C2522" t="s">
        <v>4066</v>
      </c>
      <c r="D2522" t="s">
        <v>3984</v>
      </c>
      <c r="E2522" t="s">
        <v>3964</v>
      </c>
      <c r="F2522" s="2">
        <v>180</v>
      </c>
    </row>
    <row r="2523" spans="1:6" x14ac:dyDescent="0.3">
      <c r="A2523" s="1">
        <v>43729</v>
      </c>
      <c r="B2523" t="s">
        <v>6512</v>
      </c>
      <c r="C2523" t="s">
        <v>4000</v>
      </c>
      <c r="D2523" t="s">
        <v>3982</v>
      </c>
      <c r="E2523" t="s">
        <v>3964</v>
      </c>
      <c r="F2523" s="2">
        <v>80</v>
      </c>
    </row>
    <row r="2524" spans="1:6" x14ac:dyDescent="0.3">
      <c r="A2524" s="1">
        <v>43729</v>
      </c>
      <c r="B2524" t="s">
        <v>6513</v>
      </c>
      <c r="C2524" t="s">
        <v>3981</v>
      </c>
      <c r="D2524" t="s">
        <v>3984</v>
      </c>
      <c r="E2524" t="s">
        <v>3977</v>
      </c>
      <c r="F2524" s="2">
        <v>180</v>
      </c>
    </row>
    <row r="2525" spans="1:6" x14ac:dyDescent="0.3">
      <c r="A2525" s="1">
        <v>43729</v>
      </c>
      <c r="B2525" t="s">
        <v>6514</v>
      </c>
      <c r="C2525" t="s">
        <v>4025</v>
      </c>
      <c r="D2525" t="s">
        <v>3963</v>
      </c>
      <c r="E2525" t="s">
        <v>3996</v>
      </c>
      <c r="F2525" s="2">
        <v>90</v>
      </c>
    </row>
    <row r="2526" spans="1:6" x14ac:dyDescent="0.3">
      <c r="A2526" s="1">
        <v>43730</v>
      </c>
      <c r="B2526" t="s">
        <v>6515</v>
      </c>
      <c r="C2526" t="s">
        <v>3979</v>
      </c>
      <c r="D2526" t="s">
        <v>4002</v>
      </c>
      <c r="E2526" t="s">
        <v>3977</v>
      </c>
      <c r="F2526" s="2">
        <v>150</v>
      </c>
    </row>
    <row r="2527" spans="1:6" x14ac:dyDescent="0.3">
      <c r="A2527" s="1">
        <v>43730</v>
      </c>
      <c r="B2527" t="s">
        <v>6516</v>
      </c>
      <c r="C2527" t="s">
        <v>4032</v>
      </c>
      <c r="D2527" t="s">
        <v>3969</v>
      </c>
      <c r="E2527" t="s">
        <v>3974</v>
      </c>
      <c r="F2527" s="2">
        <v>160</v>
      </c>
    </row>
    <row r="2528" spans="1:6" x14ac:dyDescent="0.3">
      <c r="A2528" s="1">
        <v>43730</v>
      </c>
      <c r="B2528" t="s">
        <v>6517</v>
      </c>
      <c r="C2528" t="s">
        <v>4032</v>
      </c>
      <c r="D2528" t="s">
        <v>4002</v>
      </c>
      <c r="E2528" t="s">
        <v>3977</v>
      </c>
      <c r="F2528" s="2">
        <v>150</v>
      </c>
    </row>
    <row r="2529" spans="1:6" x14ac:dyDescent="0.3">
      <c r="A2529" s="1">
        <v>43730</v>
      </c>
      <c r="B2529" t="s">
        <v>6518</v>
      </c>
      <c r="C2529" t="s">
        <v>3972</v>
      </c>
      <c r="D2529" t="s">
        <v>3973</v>
      </c>
      <c r="E2529" t="s">
        <v>3996</v>
      </c>
      <c r="F2529" s="2">
        <v>100</v>
      </c>
    </row>
    <row r="2530" spans="1:6" x14ac:dyDescent="0.3">
      <c r="A2530" s="1">
        <v>43730</v>
      </c>
      <c r="B2530" t="s">
        <v>6519</v>
      </c>
      <c r="C2530" t="s">
        <v>3966</v>
      </c>
      <c r="D2530" t="s">
        <v>3982</v>
      </c>
      <c r="E2530" t="s">
        <v>3996</v>
      </c>
      <c r="F2530" s="2">
        <v>80</v>
      </c>
    </row>
    <row r="2531" spans="1:6" x14ac:dyDescent="0.3">
      <c r="A2531" s="1">
        <v>43730</v>
      </c>
      <c r="B2531" t="s">
        <v>6520</v>
      </c>
      <c r="C2531" t="s">
        <v>3988</v>
      </c>
      <c r="D2531" t="s">
        <v>3963</v>
      </c>
      <c r="E2531" t="s">
        <v>3974</v>
      </c>
      <c r="F2531" s="2">
        <v>90</v>
      </c>
    </row>
    <row r="2532" spans="1:6" x14ac:dyDescent="0.3">
      <c r="A2532" s="1">
        <v>43730</v>
      </c>
      <c r="B2532" t="s">
        <v>6521</v>
      </c>
      <c r="C2532" t="s">
        <v>4032</v>
      </c>
      <c r="D2532" t="s">
        <v>4002</v>
      </c>
      <c r="E2532" t="s">
        <v>3977</v>
      </c>
      <c r="F2532" s="2">
        <v>150</v>
      </c>
    </row>
    <row r="2533" spans="1:6" x14ac:dyDescent="0.3">
      <c r="A2533" s="1">
        <v>43730</v>
      </c>
      <c r="B2533" t="s">
        <v>6522</v>
      </c>
      <c r="C2533" t="s">
        <v>3995</v>
      </c>
      <c r="D2533" t="s">
        <v>3969</v>
      </c>
      <c r="E2533" t="s">
        <v>3964</v>
      </c>
      <c r="F2533" s="2">
        <v>160</v>
      </c>
    </row>
    <row r="2534" spans="1:6" x14ac:dyDescent="0.3">
      <c r="A2534" s="1">
        <v>43731</v>
      </c>
      <c r="B2534" t="s">
        <v>6523</v>
      </c>
      <c r="C2534" t="s">
        <v>4010</v>
      </c>
      <c r="D2534" t="s">
        <v>3989</v>
      </c>
      <c r="E2534" t="s">
        <v>3996</v>
      </c>
      <c r="F2534" s="2">
        <v>50</v>
      </c>
    </row>
    <row r="2535" spans="1:6" x14ac:dyDescent="0.3">
      <c r="A2535" s="1">
        <v>43731</v>
      </c>
      <c r="B2535" t="s">
        <v>6524</v>
      </c>
      <c r="C2535" t="s">
        <v>3991</v>
      </c>
      <c r="D2535" t="s">
        <v>4002</v>
      </c>
      <c r="E2535" t="s">
        <v>3974</v>
      </c>
      <c r="F2535" s="2">
        <v>150</v>
      </c>
    </row>
    <row r="2536" spans="1:6" x14ac:dyDescent="0.3">
      <c r="A2536" s="1">
        <v>43731</v>
      </c>
      <c r="B2536" t="s">
        <v>6525</v>
      </c>
      <c r="C2536" t="s">
        <v>3968</v>
      </c>
      <c r="D2536" t="s">
        <v>3989</v>
      </c>
      <c r="E2536" t="s">
        <v>3977</v>
      </c>
      <c r="F2536" s="2">
        <v>50</v>
      </c>
    </row>
    <row r="2537" spans="1:6" x14ac:dyDescent="0.3">
      <c r="A2537" s="1">
        <v>43731</v>
      </c>
      <c r="B2537" t="s">
        <v>6526</v>
      </c>
      <c r="C2537" t="s">
        <v>4032</v>
      </c>
      <c r="D2537" t="s">
        <v>4002</v>
      </c>
      <c r="E2537" t="s">
        <v>3974</v>
      </c>
      <c r="F2537" s="2">
        <v>150</v>
      </c>
    </row>
    <row r="2538" spans="1:6" x14ac:dyDescent="0.3">
      <c r="A2538" s="1">
        <v>43731</v>
      </c>
      <c r="B2538" t="s">
        <v>6527</v>
      </c>
      <c r="C2538" t="s">
        <v>3981</v>
      </c>
      <c r="D2538" t="s">
        <v>3969</v>
      </c>
      <c r="E2538" t="s">
        <v>3996</v>
      </c>
      <c r="F2538" s="2">
        <v>160</v>
      </c>
    </row>
    <row r="2539" spans="1:6" x14ac:dyDescent="0.3">
      <c r="A2539" s="1">
        <v>43731</v>
      </c>
      <c r="B2539" t="s">
        <v>6528</v>
      </c>
      <c r="C2539" t="s">
        <v>3981</v>
      </c>
      <c r="D2539" t="s">
        <v>3989</v>
      </c>
      <c r="E2539" t="s">
        <v>3970</v>
      </c>
      <c r="F2539" s="2">
        <v>50</v>
      </c>
    </row>
    <row r="2540" spans="1:6" x14ac:dyDescent="0.3">
      <c r="A2540" s="1">
        <v>43731</v>
      </c>
      <c r="B2540" t="s">
        <v>6529</v>
      </c>
      <c r="C2540" t="s">
        <v>4066</v>
      </c>
      <c r="D2540" t="s">
        <v>3984</v>
      </c>
      <c r="E2540" t="s">
        <v>3996</v>
      </c>
      <c r="F2540" s="2">
        <v>180</v>
      </c>
    </row>
    <row r="2541" spans="1:6" x14ac:dyDescent="0.3">
      <c r="A2541" s="1">
        <v>43731</v>
      </c>
      <c r="B2541" t="s">
        <v>6530</v>
      </c>
      <c r="C2541" t="s">
        <v>4007</v>
      </c>
      <c r="D2541" t="s">
        <v>3982</v>
      </c>
      <c r="E2541" t="s">
        <v>3974</v>
      </c>
      <c r="F2541" s="2">
        <v>80</v>
      </c>
    </row>
    <row r="2542" spans="1:6" x14ac:dyDescent="0.3">
      <c r="A2542" s="1">
        <v>43731</v>
      </c>
      <c r="B2542" t="s">
        <v>6531</v>
      </c>
      <c r="C2542" t="s">
        <v>3991</v>
      </c>
      <c r="D2542" t="s">
        <v>3963</v>
      </c>
      <c r="E2542" t="s">
        <v>3970</v>
      </c>
      <c r="F2542" s="2">
        <v>90</v>
      </c>
    </row>
    <row r="2543" spans="1:6" x14ac:dyDescent="0.3">
      <c r="A2543" s="1">
        <v>43731</v>
      </c>
      <c r="B2543" t="s">
        <v>6532</v>
      </c>
      <c r="C2543" t="s">
        <v>3972</v>
      </c>
      <c r="D2543" t="s">
        <v>3973</v>
      </c>
      <c r="E2543" t="s">
        <v>3977</v>
      </c>
      <c r="F2543" s="2">
        <v>100</v>
      </c>
    </row>
    <row r="2544" spans="1:6" x14ac:dyDescent="0.3">
      <c r="A2544" s="1">
        <v>43731</v>
      </c>
      <c r="B2544" t="s">
        <v>6533</v>
      </c>
      <c r="C2544" t="s">
        <v>4000</v>
      </c>
      <c r="D2544" t="s">
        <v>3976</v>
      </c>
      <c r="E2544" t="s">
        <v>3970</v>
      </c>
      <c r="F2544" s="2">
        <v>30</v>
      </c>
    </row>
    <row r="2545" spans="1:6" x14ac:dyDescent="0.3">
      <c r="A2545" s="1">
        <v>43731</v>
      </c>
      <c r="B2545" t="s">
        <v>6534</v>
      </c>
      <c r="C2545" t="s">
        <v>3979</v>
      </c>
      <c r="D2545" t="s">
        <v>3989</v>
      </c>
      <c r="E2545" t="s">
        <v>3977</v>
      </c>
      <c r="F2545" s="2">
        <v>50</v>
      </c>
    </row>
    <row r="2546" spans="1:6" x14ac:dyDescent="0.3">
      <c r="A2546" s="1">
        <v>43731</v>
      </c>
      <c r="B2546" t="s">
        <v>6535</v>
      </c>
      <c r="C2546" t="s">
        <v>3962</v>
      </c>
      <c r="D2546" t="s">
        <v>3976</v>
      </c>
      <c r="E2546" t="s">
        <v>3964</v>
      </c>
      <c r="F2546" s="2">
        <v>30</v>
      </c>
    </row>
    <row r="2547" spans="1:6" x14ac:dyDescent="0.3">
      <c r="A2547" s="1">
        <v>43732</v>
      </c>
      <c r="B2547" t="s">
        <v>6536</v>
      </c>
      <c r="C2547" t="s">
        <v>4066</v>
      </c>
      <c r="D2547" t="s">
        <v>3969</v>
      </c>
      <c r="E2547" t="s">
        <v>3974</v>
      </c>
      <c r="F2547" s="2">
        <v>160</v>
      </c>
    </row>
    <row r="2548" spans="1:6" x14ac:dyDescent="0.3">
      <c r="A2548" s="1">
        <v>43732</v>
      </c>
      <c r="B2548" t="s">
        <v>6537</v>
      </c>
      <c r="C2548" t="s">
        <v>3979</v>
      </c>
      <c r="D2548" t="s">
        <v>3963</v>
      </c>
      <c r="E2548" t="s">
        <v>3964</v>
      </c>
      <c r="F2548" s="2">
        <v>90</v>
      </c>
    </row>
    <row r="2549" spans="1:6" x14ac:dyDescent="0.3">
      <c r="A2549" s="1">
        <v>43732</v>
      </c>
      <c r="B2549" t="s">
        <v>6538</v>
      </c>
      <c r="C2549" t="s">
        <v>4066</v>
      </c>
      <c r="D2549" t="s">
        <v>4002</v>
      </c>
      <c r="E2549" t="s">
        <v>3964</v>
      </c>
      <c r="F2549" s="2">
        <v>150</v>
      </c>
    </row>
    <row r="2550" spans="1:6" x14ac:dyDescent="0.3">
      <c r="A2550" s="1">
        <v>43732</v>
      </c>
      <c r="B2550" t="s">
        <v>6539</v>
      </c>
      <c r="C2550" t="s">
        <v>4032</v>
      </c>
      <c r="D2550" t="s">
        <v>3982</v>
      </c>
      <c r="E2550" t="s">
        <v>3964</v>
      </c>
      <c r="F2550" s="2">
        <v>80</v>
      </c>
    </row>
    <row r="2551" spans="1:6" x14ac:dyDescent="0.3">
      <c r="A2551" s="1">
        <v>43732</v>
      </c>
      <c r="B2551" t="s">
        <v>6540</v>
      </c>
      <c r="C2551" t="s">
        <v>4007</v>
      </c>
      <c r="D2551" t="s">
        <v>3984</v>
      </c>
      <c r="E2551" t="s">
        <v>3977</v>
      </c>
      <c r="F2551" s="2">
        <v>180</v>
      </c>
    </row>
    <row r="2552" spans="1:6" x14ac:dyDescent="0.3">
      <c r="A2552" s="1">
        <v>43732</v>
      </c>
      <c r="B2552" t="s">
        <v>6541</v>
      </c>
      <c r="C2552" t="s">
        <v>4032</v>
      </c>
      <c r="D2552" t="s">
        <v>3982</v>
      </c>
      <c r="E2552" t="s">
        <v>3996</v>
      </c>
      <c r="F2552" s="2">
        <v>80</v>
      </c>
    </row>
    <row r="2553" spans="1:6" x14ac:dyDescent="0.3">
      <c r="A2553" s="1">
        <v>43732</v>
      </c>
      <c r="B2553" t="s">
        <v>6542</v>
      </c>
      <c r="C2553" t="s">
        <v>3995</v>
      </c>
      <c r="D2553" t="s">
        <v>3982</v>
      </c>
      <c r="E2553" t="s">
        <v>3964</v>
      </c>
      <c r="F2553" s="2">
        <v>80</v>
      </c>
    </row>
    <row r="2554" spans="1:6" x14ac:dyDescent="0.3">
      <c r="A2554" s="1">
        <v>43732</v>
      </c>
      <c r="B2554" t="s">
        <v>6543</v>
      </c>
      <c r="C2554" t="s">
        <v>3979</v>
      </c>
      <c r="D2554" t="s">
        <v>3963</v>
      </c>
      <c r="E2554" t="s">
        <v>3977</v>
      </c>
      <c r="F2554" s="2">
        <v>90</v>
      </c>
    </row>
    <row r="2555" spans="1:6" x14ac:dyDescent="0.3">
      <c r="A2555" s="1">
        <v>43732</v>
      </c>
      <c r="B2555" t="s">
        <v>6544</v>
      </c>
      <c r="C2555" t="s">
        <v>3988</v>
      </c>
      <c r="D2555" t="s">
        <v>3973</v>
      </c>
      <c r="E2555" t="s">
        <v>3964</v>
      </c>
      <c r="F2555" s="2">
        <v>100</v>
      </c>
    </row>
    <row r="2556" spans="1:6" x14ac:dyDescent="0.3">
      <c r="A2556" s="1">
        <v>43732</v>
      </c>
      <c r="B2556" t="s">
        <v>6545</v>
      </c>
      <c r="C2556" t="s">
        <v>3962</v>
      </c>
      <c r="D2556" t="s">
        <v>3963</v>
      </c>
      <c r="E2556" t="s">
        <v>3964</v>
      </c>
      <c r="F2556" s="2">
        <v>90</v>
      </c>
    </row>
    <row r="2557" spans="1:6" x14ac:dyDescent="0.3">
      <c r="A2557" s="1">
        <v>43732</v>
      </c>
      <c r="B2557" t="s">
        <v>6546</v>
      </c>
      <c r="C2557" t="s">
        <v>3979</v>
      </c>
      <c r="D2557" t="s">
        <v>3969</v>
      </c>
      <c r="E2557" t="s">
        <v>3964</v>
      </c>
      <c r="F2557" s="2">
        <v>160</v>
      </c>
    </row>
    <row r="2558" spans="1:6" x14ac:dyDescent="0.3">
      <c r="A2558" s="1">
        <v>43732</v>
      </c>
      <c r="B2558" t="s">
        <v>6547</v>
      </c>
      <c r="C2558" t="s">
        <v>3966</v>
      </c>
      <c r="D2558" t="s">
        <v>3976</v>
      </c>
      <c r="E2558" t="s">
        <v>3977</v>
      </c>
      <c r="F2558" s="2">
        <v>30</v>
      </c>
    </row>
    <row r="2559" spans="1:6" x14ac:dyDescent="0.3">
      <c r="A2559" s="1">
        <v>43732</v>
      </c>
      <c r="B2559" t="s">
        <v>6548</v>
      </c>
      <c r="C2559" t="s">
        <v>3972</v>
      </c>
      <c r="D2559" t="s">
        <v>3969</v>
      </c>
      <c r="E2559" t="s">
        <v>3974</v>
      </c>
      <c r="F2559" s="2">
        <v>160</v>
      </c>
    </row>
    <row r="2560" spans="1:6" x14ac:dyDescent="0.3">
      <c r="A2560" s="1">
        <v>43732</v>
      </c>
      <c r="B2560" t="s">
        <v>6549</v>
      </c>
      <c r="C2560" t="s">
        <v>3981</v>
      </c>
      <c r="D2560" t="s">
        <v>3973</v>
      </c>
      <c r="E2560" t="s">
        <v>3996</v>
      </c>
      <c r="F2560" s="2">
        <v>100</v>
      </c>
    </row>
    <row r="2561" spans="1:6" x14ac:dyDescent="0.3">
      <c r="A2561" s="1">
        <v>43733</v>
      </c>
      <c r="B2561" t="s">
        <v>6550</v>
      </c>
      <c r="C2561" t="s">
        <v>4030</v>
      </c>
      <c r="D2561" t="s">
        <v>3984</v>
      </c>
      <c r="E2561" t="s">
        <v>3977</v>
      </c>
      <c r="F2561" s="2">
        <v>180</v>
      </c>
    </row>
    <row r="2562" spans="1:6" x14ac:dyDescent="0.3">
      <c r="A2562" s="1">
        <v>43733</v>
      </c>
      <c r="B2562" t="s">
        <v>6551</v>
      </c>
      <c r="C2562" t="s">
        <v>3986</v>
      </c>
      <c r="D2562" t="s">
        <v>3969</v>
      </c>
      <c r="E2562" t="s">
        <v>3977</v>
      </c>
      <c r="F2562" s="2">
        <v>160</v>
      </c>
    </row>
    <row r="2563" spans="1:6" x14ac:dyDescent="0.3">
      <c r="A2563" s="1">
        <v>43733</v>
      </c>
      <c r="B2563" t="s">
        <v>6552</v>
      </c>
      <c r="C2563" t="s">
        <v>4066</v>
      </c>
      <c r="D2563" t="s">
        <v>3982</v>
      </c>
      <c r="E2563" t="s">
        <v>3970</v>
      </c>
      <c r="F2563" s="2">
        <v>80</v>
      </c>
    </row>
    <row r="2564" spans="1:6" x14ac:dyDescent="0.3">
      <c r="A2564" s="1">
        <v>43733</v>
      </c>
      <c r="B2564" t="s">
        <v>6553</v>
      </c>
      <c r="C2564" t="s">
        <v>3988</v>
      </c>
      <c r="D2564" t="s">
        <v>3963</v>
      </c>
      <c r="E2564" t="s">
        <v>3974</v>
      </c>
      <c r="F2564" s="2">
        <v>90</v>
      </c>
    </row>
    <row r="2565" spans="1:6" x14ac:dyDescent="0.3">
      <c r="A2565" s="1">
        <v>43733</v>
      </c>
      <c r="B2565" t="s">
        <v>6554</v>
      </c>
      <c r="C2565" t="s">
        <v>3988</v>
      </c>
      <c r="D2565" t="s">
        <v>3976</v>
      </c>
      <c r="E2565" t="s">
        <v>3977</v>
      </c>
      <c r="F2565" s="2">
        <v>30</v>
      </c>
    </row>
    <row r="2566" spans="1:6" x14ac:dyDescent="0.3">
      <c r="A2566" s="1">
        <v>43733</v>
      </c>
      <c r="B2566" t="s">
        <v>6555</v>
      </c>
      <c r="C2566" t="s">
        <v>3979</v>
      </c>
      <c r="D2566" t="s">
        <v>3976</v>
      </c>
      <c r="E2566" t="s">
        <v>3996</v>
      </c>
      <c r="F2566" s="2">
        <v>30</v>
      </c>
    </row>
    <row r="2567" spans="1:6" x14ac:dyDescent="0.3">
      <c r="A2567" s="1">
        <v>43733</v>
      </c>
      <c r="B2567" t="s">
        <v>6556</v>
      </c>
      <c r="C2567" t="s">
        <v>4000</v>
      </c>
      <c r="D2567" t="s">
        <v>3989</v>
      </c>
      <c r="E2567" t="s">
        <v>3996</v>
      </c>
      <c r="F2567" s="2">
        <v>50</v>
      </c>
    </row>
    <row r="2568" spans="1:6" x14ac:dyDescent="0.3">
      <c r="A2568" s="1">
        <v>43733</v>
      </c>
      <c r="B2568" t="s">
        <v>6557</v>
      </c>
      <c r="C2568" t="s">
        <v>3981</v>
      </c>
      <c r="D2568" t="s">
        <v>3976</v>
      </c>
      <c r="E2568" t="s">
        <v>3996</v>
      </c>
      <c r="F2568" s="2">
        <v>30</v>
      </c>
    </row>
    <row r="2569" spans="1:6" x14ac:dyDescent="0.3">
      <c r="A2569" s="1">
        <v>43733</v>
      </c>
      <c r="B2569" t="s">
        <v>6558</v>
      </c>
      <c r="C2569" t="s">
        <v>3968</v>
      </c>
      <c r="D2569" t="s">
        <v>3984</v>
      </c>
      <c r="E2569" t="s">
        <v>3977</v>
      </c>
      <c r="F2569" s="2">
        <v>180</v>
      </c>
    </row>
    <row r="2570" spans="1:6" x14ac:dyDescent="0.3">
      <c r="A2570" s="1">
        <v>43733</v>
      </c>
      <c r="B2570" t="s">
        <v>6559</v>
      </c>
      <c r="C2570" t="s">
        <v>3995</v>
      </c>
      <c r="D2570" t="s">
        <v>4002</v>
      </c>
      <c r="E2570" t="s">
        <v>3996</v>
      </c>
      <c r="F2570" s="2">
        <v>150</v>
      </c>
    </row>
    <row r="2571" spans="1:6" x14ac:dyDescent="0.3">
      <c r="A2571" s="1">
        <v>43733</v>
      </c>
      <c r="B2571" t="s">
        <v>6560</v>
      </c>
      <c r="C2571" t="s">
        <v>3972</v>
      </c>
      <c r="D2571" t="s">
        <v>3963</v>
      </c>
      <c r="E2571" t="s">
        <v>3970</v>
      </c>
      <c r="F2571" s="2">
        <v>90</v>
      </c>
    </row>
    <row r="2572" spans="1:6" x14ac:dyDescent="0.3">
      <c r="A2572" s="1">
        <v>43733</v>
      </c>
      <c r="B2572" t="s">
        <v>6561</v>
      </c>
      <c r="C2572" t="s">
        <v>3991</v>
      </c>
      <c r="D2572" t="s">
        <v>4002</v>
      </c>
      <c r="E2572" t="s">
        <v>3964</v>
      </c>
      <c r="F2572" s="2">
        <v>150</v>
      </c>
    </row>
    <row r="2573" spans="1:6" x14ac:dyDescent="0.3">
      <c r="A2573" s="1">
        <v>43734</v>
      </c>
      <c r="B2573" t="s">
        <v>6562</v>
      </c>
      <c r="C2573" t="s">
        <v>4007</v>
      </c>
      <c r="D2573" t="s">
        <v>3984</v>
      </c>
      <c r="E2573" t="s">
        <v>3996</v>
      </c>
      <c r="F2573" s="2">
        <v>180</v>
      </c>
    </row>
    <row r="2574" spans="1:6" x14ac:dyDescent="0.3">
      <c r="A2574" s="1">
        <v>43734</v>
      </c>
      <c r="B2574" t="s">
        <v>6563</v>
      </c>
      <c r="C2574" t="s">
        <v>4032</v>
      </c>
      <c r="D2574" t="s">
        <v>3984</v>
      </c>
      <c r="E2574" t="s">
        <v>3974</v>
      </c>
      <c r="F2574" s="2">
        <v>180</v>
      </c>
    </row>
    <row r="2575" spans="1:6" x14ac:dyDescent="0.3">
      <c r="A2575" s="1">
        <v>43734</v>
      </c>
      <c r="B2575" t="s">
        <v>6564</v>
      </c>
      <c r="C2575" t="s">
        <v>4030</v>
      </c>
      <c r="D2575" t="s">
        <v>3969</v>
      </c>
      <c r="E2575" t="s">
        <v>3964</v>
      </c>
      <c r="F2575" s="2">
        <v>160</v>
      </c>
    </row>
    <row r="2576" spans="1:6" x14ac:dyDescent="0.3">
      <c r="A2576" s="1">
        <v>43734</v>
      </c>
      <c r="B2576" t="s">
        <v>6565</v>
      </c>
      <c r="C2576" t="s">
        <v>3972</v>
      </c>
      <c r="D2576" t="s">
        <v>3984</v>
      </c>
      <c r="E2576" t="s">
        <v>3970</v>
      </c>
      <c r="F2576" s="2">
        <v>180</v>
      </c>
    </row>
    <row r="2577" spans="1:6" x14ac:dyDescent="0.3">
      <c r="A2577" s="1">
        <v>43734</v>
      </c>
      <c r="B2577" t="s">
        <v>6566</v>
      </c>
      <c r="C2577" t="s">
        <v>3962</v>
      </c>
      <c r="D2577" t="s">
        <v>3989</v>
      </c>
      <c r="E2577" t="s">
        <v>3964</v>
      </c>
      <c r="F2577" s="2">
        <v>50</v>
      </c>
    </row>
    <row r="2578" spans="1:6" x14ac:dyDescent="0.3">
      <c r="A2578" s="1">
        <v>43734</v>
      </c>
      <c r="B2578" t="s">
        <v>6567</v>
      </c>
      <c r="C2578" t="s">
        <v>3995</v>
      </c>
      <c r="D2578" t="s">
        <v>3976</v>
      </c>
      <c r="E2578" t="s">
        <v>3970</v>
      </c>
      <c r="F2578" s="2">
        <v>30</v>
      </c>
    </row>
    <row r="2579" spans="1:6" x14ac:dyDescent="0.3">
      <c r="A2579" s="1">
        <v>43734</v>
      </c>
      <c r="B2579" t="s">
        <v>6568</v>
      </c>
      <c r="C2579" t="s">
        <v>3968</v>
      </c>
      <c r="D2579" t="s">
        <v>3976</v>
      </c>
      <c r="E2579" t="s">
        <v>3970</v>
      </c>
      <c r="F2579" s="2">
        <v>30</v>
      </c>
    </row>
    <row r="2580" spans="1:6" x14ac:dyDescent="0.3">
      <c r="A2580" s="1">
        <v>43734</v>
      </c>
      <c r="B2580" t="s">
        <v>6569</v>
      </c>
      <c r="C2580" t="s">
        <v>4000</v>
      </c>
      <c r="D2580" t="s">
        <v>3969</v>
      </c>
      <c r="E2580" t="s">
        <v>3964</v>
      </c>
      <c r="F2580" s="2">
        <v>160</v>
      </c>
    </row>
    <row r="2581" spans="1:6" x14ac:dyDescent="0.3">
      <c r="A2581" s="1">
        <v>43734</v>
      </c>
      <c r="B2581" t="s">
        <v>6570</v>
      </c>
      <c r="C2581" t="s">
        <v>3979</v>
      </c>
      <c r="D2581" t="s">
        <v>3989</v>
      </c>
      <c r="E2581" t="s">
        <v>3977</v>
      </c>
      <c r="F2581" s="2">
        <v>50</v>
      </c>
    </row>
    <row r="2582" spans="1:6" x14ac:dyDescent="0.3">
      <c r="A2582" s="1">
        <v>43735</v>
      </c>
      <c r="B2582" t="s">
        <v>6571</v>
      </c>
      <c r="C2582" t="s">
        <v>3972</v>
      </c>
      <c r="D2582" t="s">
        <v>3973</v>
      </c>
      <c r="E2582" t="s">
        <v>3977</v>
      </c>
      <c r="F2582" s="2">
        <v>100</v>
      </c>
    </row>
    <row r="2583" spans="1:6" x14ac:dyDescent="0.3">
      <c r="A2583" s="1">
        <v>43735</v>
      </c>
      <c r="B2583" t="s">
        <v>6572</v>
      </c>
      <c r="C2583" t="s">
        <v>3979</v>
      </c>
      <c r="D2583" t="s">
        <v>3973</v>
      </c>
      <c r="E2583" t="s">
        <v>3977</v>
      </c>
      <c r="F2583" s="2">
        <v>100</v>
      </c>
    </row>
    <row r="2584" spans="1:6" x14ac:dyDescent="0.3">
      <c r="A2584" s="1">
        <v>43735</v>
      </c>
      <c r="B2584" t="s">
        <v>6573</v>
      </c>
      <c r="C2584" t="s">
        <v>4066</v>
      </c>
      <c r="D2584" t="s">
        <v>3973</v>
      </c>
      <c r="E2584" t="s">
        <v>3996</v>
      </c>
      <c r="F2584" s="2">
        <v>100</v>
      </c>
    </row>
    <row r="2585" spans="1:6" x14ac:dyDescent="0.3">
      <c r="A2585" s="1">
        <v>43735</v>
      </c>
      <c r="B2585" t="s">
        <v>6574</v>
      </c>
      <c r="C2585" t="s">
        <v>3962</v>
      </c>
      <c r="D2585" t="s">
        <v>3973</v>
      </c>
      <c r="E2585" t="s">
        <v>3996</v>
      </c>
      <c r="F2585" s="2">
        <v>100</v>
      </c>
    </row>
    <row r="2586" spans="1:6" x14ac:dyDescent="0.3">
      <c r="A2586" s="1">
        <v>43735</v>
      </c>
      <c r="B2586" t="s">
        <v>6575</v>
      </c>
      <c r="C2586" t="s">
        <v>3988</v>
      </c>
      <c r="D2586" t="s">
        <v>4002</v>
      </c>
      <c r="E2586" t="s">
        <v>3970</v>
      </c>
      <c r="F2586" s="2">
        <v>150</v>
      </c>
    </row>
    <row r="2587" spans="1:6" x14ac:dyDescent="0.3">
      <c r="A2587" s="1">
        <v>43735</v>
      </c>
      <c r="B2587" t="s">
        <v>6576</v>
      </c>
      <c r="C2587" t="s">
        <v>4030</v>
      </c>
      <c r="D2587" t="s">
        <v>3982</v>
      </c>
      <c r="E2587" t="s">
        <v>3974</v>
      </c>
      <c r="F2587" s="2">
        <v>80</v>
      </c>
    </row>
    <row r="2588" spans="1:6" x14ac:dyDescent="0.3">
      <c r="A2588" s="1">
        <v>43735</v>
      </c>
      <c r="B2588" t="s">
        <v>6577</v>
      </c>
      <c r="C2588" t="s">
        <v>4025</v>
      </c>
      <c r="D2588" t="s">
        <v>3969</v>
      </c>
      <c r="E2588" t="s">
        <v>3977</v>
      </c>
      <c r="F2588" s="2">
        <v>160</v>
      </c>
    </row>
    <row r="2589" spans="1:6" x14ac:dyDescent="0.3">
      <c r="A2589" s="1">
        <v>43735</v>
      </c>
      <c r="B2589" t="s">
        <v>6578</v>
      </c>
      <c r="C2589" t="s">
        <v>3991</v>
      </c>
      <c r="D2589" t="s">
        <v>3976</v>
      </c>
      <c r="E2589" t="s">
        <v>3977</v>
      </c>
      <c r="F2589" s="2">
        <v>30</v>
      </c>
    </row>
    <row r="2590" spans="1:6" x14ac:dyDescent="0.3">
      <c r="A2590" s="1">
        <v>43735</v>
      </c>
      <c r="B2590" t="s">
        <v>6579</v>
      </c>
      <c r="C2590" t="s">
        <v>3991</v>
      </c>
      <c r="D2590" t="s">
        <v>4002</v>
      </c>
      <c r="E2590" t="s">
        <v>3970</v>
      </c>
      <c r="F2590" s="2">
        <v>150</v>
      </c>
    </row>
    <row r="2591" spans="1:6" x14ac:dyDescent="0.3">
      <c r="A2591" s="1">
        <v>43735</v>
      </c>
      <c r="B2591" t="s">
        <v>6580</v>
      </c>
      <c r="C2591" t="s">
        <v>4025</v>
      </c>
      <c r="D2591" t="s">
        <v>3984</v>
      </c>
      <c r="E2591" t="s">
        <v>3996</v>
      </c>
      <c r="F2591" s="2">
        <v>180</v>
      </c>
    </row>
    <row r="2592" spans="1:6" x14ac:dyDescent="0.3">
      <c r="A2592" s="1">
        <v>43735</v>
      </c>
      <c r="B2592" t="s">
        <v>6581</v>
      </c>
      <c r="C2592" t="s">
        <v>4066</v>
      </c>
      <c r="D2592" t="s">
        <v>3989</v>
      </c>
      <c r="E2592" t="s">
        <v>3974</v>
      </c>
      <c r="F2592" s="2">
        <v>50</v>
      </c>
    </row>
    <row r="2593" spans="1:6" x14ac:dyDescent="0.3">
      <c r="A2593" s="1">
        <v>43735</v>
      </c>
      <c r="B2593" t="s">
        <v>6582</v>
      </c>
      <c r="C2593" t="s">
        <v>3979</v>
      </c>
      <c r="D2593" t="s">
        <v>3973</v>
      </c>
      <c r="E2593" t="s">
        <v>3970</v>
      </c>
      <c r="F2593" s="2">
        <v>100</v>
      </c>
    </row>
    <row r="2594" spans="1:6" x14ac:dyDescent="0.3">
      <c r="A2594" s="1">
        <v>43735</v>
      </c>
      <c r="B2594" t="s">
        <v>6583</v>
      </c>
      <c r="C2594" t="s">
        <v>3995</v>
      </c>
      <c r="D2594" t="s">
        <v>3976</v>
      </c>
      <c r="E2594" t="s">
        <v>3977</v>
      </c>
      <c r="F2594" s="2">
        <v>30</v>
      </c>
    </row>
    <row r="2595" spans="1:6" x14ac:dyDescent="0.3">
      <c r="A2595" s="1">
        <v>43736</v>
      </c>
      <c r="B2595" t="s">
        <v>6584</v>
      </c>
      <c r="C2595" t="s">
        <v>4010</v>
      </c>
      <c r="D2595" t="s">
        <v>3963</v>
      </c>
      <c r="E2595" t="s">
        <v>3977</v>
      </c>
      <c r="F2595" s="2">
        <v>90</v>
      </c>
    </row>
    <row r="2596" spans="1:6" x14ac:dyDescent="0.3">
      <c r="A2596" s="1">
        <v>43736</v>
      </c>
      <c r="B2596" t="s">
        <v>6585</v>
      </c>
      <c r="C2596" t="s">
        <v>4025</v>
      </c>
      <c r="D2596" t="s">
        <v>3982</v>
      </c>
      <c r="E2596" t="s">
        <v>3977</v>
      </c>
      <c r="F2596" s="2">
        <v>80</v>
      </c>
    </row>
    <row r="2597" spans="1:6" x14ac:dyDescent="0.3">
      <c r="A2597" s="1">
        <v>43736</v>
      </c>
      <c r="B2597" t="s">
        <v>6586</v>
      </c>
      <c r="C2597" t="s">
        <v>3962</v>
      </c>
      <c r="D2597" t="s">
        <v>3969</v>
      </c>
      <c r="E2597" t="s">
        <v>3996</v>
      </c>
      <c r="F2597" s="2">
        <v>160</v>
      </c>
    </row>
    <row r="2598" spans="1:6" x14ac:dyDescent="0.3">
      <c r="A2598" s="1">
        <v>43736</v>
      </c>
      <c r="B2598" t="s">
        <v>6587</v>
      </c>
      <c r="C2598" t="s">
        <v>3962</v>
      </c>
      <c r="D2598" t="s">
        <v>3989</v>
      </c>
      <c r="E2598" t="s">
        <v>3996</v>
      </c>
      <c r="F2598" s="2">
        <v>50</v>
      </c>
    </row>
    <row r="2599" spans="1:6" x14ac:dyDescent="0.3">
      <c r="A2599" s="1">
        <v>43737</v>
      </c>
      <c r="B2599" t="s">
        <v>6588</v>
      </c>
      <c r="C2599" t="s">
        <v>3962</v>
      </c>
      <c r="D2599" t="s">
        <v>3982</v>
      </c>
      <c r="E2599" t="s">
        <v>3974</v>
      </c>
      <c r="F2599" s="2">
        <v>80</v>
      </c>
    </row>
    <row r="2600" spans="1:6" x14ac:dyDescent="0.3">
      <c r="A2600" s="1">
        <v>43737</v>
      </c>
      <c r="B2600" t="s">
        <v>6589</v>
      </c>
      <c r="C2600" t="s">
        <v>3986</v>
      </c>
      <c r="D2600" t="s">
        <v>3982</v>
      </c>
      <c r="E2600" t="s">
        <v>3977</v>
      </c>
      <c r="F2600" s="2">
        <v>80</v>
      </c>
    </row>
    <row r="2601" spans="1:6" x14ac:dyDescent="0.3">
      <c r="A2601" s="1">
        <v>43737</v>
      </c>
      <c r="B2601" t="s">
        <v>6590</v>
      </c>
      <c r="C2601" t="s">
        <v>4010</v>
      </c>
      <c r="D2601" t="s">
        <v>3969</v>
      </c>
      <c r="E2601" t="s">
        <v>3996</v>
      </c>
      <c r="F2601" s="2">
        <v>160</v>
      </c>
    </row>
    <row r="2602" spans="1:6" x14ac:dyDescent="0.3">
      <c r="A2602" s="1">
        <v>43737</v>
      </c>
      <c r="B2602" t="s">
        <v>6591</v>
      </c>
      <c r="C2602" t="s">
        <v>3962</v>
      </c>
      <c r="D2602" t="s">
        <v>3982</v>
      </c>
      <c r="E2602" t="s">
        <v>3964</v>
      </c>
      <c r="F2602" s="2">
        <v>80</v>
      </c>
    </row>
    <row r="2603" spans="1:6" x14ac:dyDescent="0.3">
      <c r="A2603" s="1">
        <v>43737</v>
      </c>
      <c r="B2603" t="s">
        <v>6592</v>
      </c>
      <c r="C2603" t="s">
        <v>3979</v>
      </c>
      <c r="D2603" t="s">
        <v>3976</v>
      </c>
      <c r="E2603" t="s">
        <v>3977</v>
      </c>
      <c r="F2603" s="2">
        <v>30</v>
      </c>
    </row>
    <row r="2604" spans="1:6" x14ac:dyDescent="0.3">
      <c r="A2604" s="1">
        <v>43737</v>
      </c>
      <c r="B2604" t="s">
        <v>6593</v>
      </c>
      <c r="C2604" t="s">
        <v>4007</v>
      </c>
      <c r="D2604" t="s">
        <v>3984</v>
      </c>
      <c r="E2604" t="s">
        <v>3964</v>
      </c>
      <c r="F2604" s="2">
        <v>180</v>
      </c>
    </row>
    <row r="2605" spans="1:6" x14ac:dyDescent="0.3">
      <c r="A2605" s="1">
        <v>43738</v>
      </c>
      <c r="B2605" t="s">
        <v>6594</v>
      </c>
      <c r="C2605" t="s">
        <v>3986</v>
      </c>
      <c r="D2605" t="s">
        <v>3984</v>
      </c>
      <c r="E2605" t="s">
        <v>3977</v>
      </c>
      <c r="F2605" s="2">
        <v>180</v>
      </c>
    </row>
    <row r="2606" spans="1:6" x14ac:dyDescent="0.3">
      <c r="A2606" s="1">
        <v>43738</v>
      </c>
      <c r="B2606" t="s">
        <v>6595</v>
      </c>
      <c r="C2606" t="s">
        <v>4025</v>
      </c>
      <c r="D2606" t="s">
        <v>3982</v>
      </c>
      <c r="E2606" t="s">
        <v>3977</v>
      </c>
      <c r="F2606" s="2">
        <v>80</v>
      </c>
    </row>
    <row r="2607" spans="1:6" x14ac:dyDescent="0.3">
      <c r="A2607" s="1">
        <v>43738</v>
      </c>
      <c r="B2607" t="s">
        <v>6596</v>
      </c>
      <c r="C2607" t="s">
        <v>4025</v>
      </c>
      <c r="D2607" t="s">
        <v>3976</v>
      </c>
      <c r="E2607" t="s">
        <v>3977</v>
      </c>
      <c r="F2607" s="2">
        <v>30</v>
      </c>
    </row>
    <row r="2608" spans="1:6" x14ac:dyDescent="0.3">
      <c r="A2608" s="1">
        <v>43738</v>
      </c>
      <c r="B2608" t="s">
        <v>6597</v>
      </c>
      <c r="C2608" t="s">
        <v>4025</v>
      </c>
      <c r="D2608" t="s">
        <v>3989</v>
      </c>
      <c r="E2608" t="s">
        <v>3970</v>
      </c>
      <c r="F2608" s="2">
        <v>50</v>
      </c>
    </row>
    <row r="2609" spans="1:6" x14ac:dyDescent="0.3">
      <c r="A2609" s="1">
        <v>43738</v>
      </c>
      <c r="B2609" t="s">
        <v>6598</v>
      </c>
      <c r="C2609" t="s">
        <v>3962</v>
      </c>
      <c r="D2609" t="s">
        <v>3982</v>
      </c>
      <c r="E2609" t="s">
        <v>3964</v>
      </c>
      <c r="F2609" s="2">
        <v>80</v>
      </c>
    </row>
    <row r="2610" spans="1:6" x14ac:dyDescent="0.3">
      <c r="A2610" s="1">
        <v>43738</v>
      </c>
      <c r="B2610" t="s">
        <v>6599</v>
      </c>
      <c r="C2610" t="s">
        <v>3988</v>
      </c>
      <c r="D2610" t="s">
        <v>3982</v>
      </c>
      <c r="E2610" t="s">
        <v>3970</v>
      </c>
      <c r="F2610" s="2">
        <v>80</v>
      </c>
    </row>
    <row r="2611" spans="1:6" x14ac:dyDescent="0.3">
      <c r="A2611" s="1">
        <v>43739</v>
      </c>
      <c r="B2611" t="s">
        <v>6600</v>
      </c>
      <c r="C2611" t="s">
        <v>3981</v>
      </c>
      <c r="D2611" t="s">
        <v>3963</v>
      </c>
      <c r="E2611" t="s">
        <v>3996</v>
      </c>
      <c r="F2611" s="2">
        <v>90</v>
      </c>
    </row>
    <row r="2612" spans="1:6" x14ac:dyDescent="0.3">
      <c r="A2612" s="1">
        <v>43739</v>
      </c>
      <c r="B2612" t="s">
        <v>6601</v>
      </c>
      <c r="C2612" t="s">
        <v>4010</v>
      </c>
      <c r="D2612" t="s">
        <v>3984</v>
      </c>
      <c r="E2612" t="s">
        <v>3970</v>
      </c>
      <c r="F2612" s="2">
        <v>180</v>
      </c>
    </row>
    <row r="2613" spans="1:6" x14ac:dyDescent="0.3">
      <c r="A2613" s="1">
        <v>43739</v>
      </c>
      <c r="B2613" t="s">
        <v>6602</v>
      </c>
      <c r="C2613" t="s">
        <v>3966</v>
      </c>
      <c r="D2613" t="s">
        <v>3989</v>
      </c>
      <c r="E2613" t="s">
        <v>3964</v>
      </c>
      <c r="F2613" s="2">
        <v>50</v>
      </c>
    </row>
    <row r="2614" spans="1:6" x14ac:dyDescent="0.3">
      <c r="A2614" s="1">
        <v>43739</v>
      </c>
      <c r="B2614" t="s">
        <v>6603</v>
      </c>
      <c r="C2614" t="s">
        <v>4025</v>
      </c>
      <c r="D2614" t="s">
        <v>3989</v>
      </c>
      <c r="E2614" t="s">
        <v>3996</v>
      </c>
      <c r="F2614" s="2">
        <v>50</v>
      </c>
    </row>
    <row r="2615" spans="1:6" x14ac:dyDescent="0.3">
      <c r="A2615" s="1">
        <v>43739</v>
      </c>
      <c r="B2615" t="s">
        <v>6604</v>
      </c>
      <c r="C2615" t="s">
        <v>4025</v>
      </c>
      <c r="D2615" t="s">
        <v>3973</v>
      </c>
      <c r="E2615" t="s">
        <v>3970</v>
      </c>
      <c r="F2615" s="2">
        <v>100</v>
      </c>
    </row>
    <row r="2616" spans="1:6" x14ac:dyDescent="0.3">
      <c r="A2616" s="1">
        <v>43739</v>
      </c>
      <c r="B2616" t="s">
        <v>6605</v>
      </c>
      <c r="C2616" t="s">
        <v>4000</v>
      </c>
      <c r="D2616" t="s">
        <v>3973</v>
      </c>
      <c r="E2616" t="s">
        <v>3964</v>
      </c>
      <c r="F2616" s="2">
        <v>100</v>
      </c>
    </row>
    <row r="2617" spans="1:6" x14ac:dyDescent="0.3">
      <c r="A2617" s="1">
        <v>43739</v>
      </c>
      <c r="B2617" t="s">
        <v>6606</v>
      </c>
      <c r="C2617" t="s">
        <v>3972</v>
      </c>
      <c r="D2617" t="s">
        <v>3982</v>
      </c>
      <c r="E2617" t="s">
        <v>3964</v>
      </c>
      <c r="F2617" s="2">
        <v>80</v>
      </c>
    </row>
    <row r="2618" spans="1:6" x14ac:dyDescent="0.3">
      <c r="A2618" s="1">
        <v>43740</v>
      </c>
      <c r="B2618" t="s">
        <v>6607</v>
      </c>
      <c r="C2618" t="s">
        <v>4025</v>
      </c>
      <c r="D2618" t="s">
        <v>3982</v>
      </c>
      <c r="E2618" t="s">
        <v>3977</v>
      </c>
      <c r="F2618" s="2">
        <v>80</v>
      </c>
    </row>
    <row r="2619" spans="1:6" x14ac:dyDescent="0.3">
      <c r="A2619" s="1">
        <v>43740</v>
      </c>
      <c r="B2619" t="s">
        <v>6608</v>
      </c>
      <c r="C2619" t="s">
        <v>3966</v>
      </c>
      <c r="D2619" t="s">
        <v>3973</v>
      </c>
      <c r="E2619" t="s">
        <v>3977</v>
      </c>
      <c r="F2619" s="2">
        <v>100</v>
      </c>
    </row>
    <row r="2620" spans="1:6" x14ac:dyDescent="0.3">
      <c r="A2620" s="1">
        <v>43740</v>
      </c>
      <c r="B2620" t="s">
        <v>6609</v>
      </c>
      <c r="C2620" t="s">
        <v>3968</v>
      </c>
      <c r="D2620" t="s">
        <v>3976</v>
      </c>
      <c r="E2620" t="s">
        <v>3964</v>
      </c>
      <c r="F2620" s="2">
        <v>30</v>
      </c>
    </row>
    <row r="2621" spans="1:6" x14ac:dyDescent="0.3">
      <c r="A2621" s="1">
        <v>43740</v>
      </c>
      <c r="B2621" t="s">
        <v>6610</v>
      </c>
      <c r="C2621" t="s">
        <v>3966</v>
      </c>
      <c r="D2621" t="s">
        <v>3963</v>
      </c>
      <c r="E2621" t="s">
        <v>3977</v>
      </c>
      <c r="F2621" s="2">
        <v>90</v>
      </c>
    </row>
    <row r="2622" spans="1:6" x14ac:dyDescent="0.3">
      <c r="A2622" s="1">
        <v>43740</v>
      </c>
      <c r="B2622" t="s">
        <v>6611</v>
      </c>
      <c r="C2622" t="s">
        <v>3979</v>
      </c>
      <c r="D2622" t="s">
        <v>3973</v>
      </c>
      <c r="E2622" t="s">
        <v>3970</v>
      </c>
      <c r="F2622" s="2">
        <v>100</v>
      </c>
    </row>
    <row r="2623" spans="1:6" x14ac:dyDescent="0.3">
      <c r="A2623" s="1">
        <v>43740</v>
      </c>
      <c r="B2623" t="s">
        <v>6612</v>
      </c>
      <c r="C2623" t="s">
        <v>4066</v>
      </c>
      <c r="D2623" t="s">
        <v>3982</v>
      </c>
      <c r="E2623" t="s">
        <v>3996</v>
      </c>
      <c r="F2623" s="2">
        <v>80</v>
      </c>
    </row>
    <row r="2624" spans="1:6" x14ac:dyDescent="0.3">
      <c r="A2624" s="1">
        <v>43740</v>
      </c>
      <c r="B2624" t="s">
        <v>6613</v>
      </c>
      <c r="C2624" t="s">
        <v>4000</v>
      </c>
      <c r="D2624" t="s">
        <v>3969</v>
      </c>
      <c r="E2624" t="s">
        <v>3970</v>
      </c>
      <c r="F2624" s="2">
        <v>160</v>
      </c>
    </row>
    <row r="2625" spans="1:6" x14ac:dyDescent="0.3">
      <c r="A2625" s="1">
        <v>43740</v>
      </c>
      <c r="B2625" t="s">
        <v>6614</v>
      </c>
      <c r="C2625" t="s">
        <v>3986</v>
      </c>
      <c r="D2625" t="s">
        <v>3976</v>
      </c>
      <c r="E2625" t="s">
        <v>3970</v>
      </c>
      <c r="F2625" s="2">
        <v>30</v>
      </c>
    </row>
    <row r="2626" spans="1:6" x14ac:dyDescent="0.3">
      <c r="A2626" s="1">
        <v>43740</v>
      </c>
      <c r="B2626" t="s">
        <v>6615</v>
      </c>
      <c r="C2626" t="s">
        <v>4066</v>
      </c>
      <c r="D2626" t="s">
        <v>4002</v>
      </c>
      <c r="E2626" t="s">
        <v>3977</v>
      </c>
      <c r="F2626" s="2">
        <v>150</v>
      </c>
    </row>
    <row r="2627" spans="1:6" x14ac:dyDescent="0.3">
      <c r="A2627" s="1">
        <v>43740</v>
      </c>
      <c r="B2627" t="s">
        <v>6616</v>
      </c>
      <c r="C2627" t="s">
        <v>3988</v>
      </c>
      <c r="D2627" t="s">
        <v>3982</v>
      </c>
      <c r="E2627" t="s">
        <v>3996</v>
      </c>
      <c r="F2627" s="2">
        <v>80</v>
      </c>
    </row>
    <row r="2628" spans="1:6" x14ac:dyDescent="0.3">
      <c r="A2628" s="1">
        <v>43741</v>
      </c>
      <c r="B2628" t="s">
        <v>6617</v>
      </c>
      <c r="C2628" t="s">
        <v>4000</v>
      </c>
      <c r="D2628" t="s">
        <v>3989</v>
      </c>
      <c r="E2628" t="s">
        <v>3970</v>
      </c>
      <c r="F2628" s="2">
        <v>50</v>
      </c>
    </row>
    <row r="2629" spans="1:6" x14ac:dyDescent="0.3">
      <c r="A2629" s="1">
        <v>43741</v>
      </c>
      <c r="B2629" t="s">
        <v>6618</v>
      </c>
      <c r="C2629" t="s">
        <v>3966</v>
      </c>
      <c r="D2629" t="s">
        <v>3963</v>
      </c>
      <c r="E2629" t="s">
        <v>3974</v>
      </c>
      <c r="F2629" s="2">
        <v>90</v>
      </c>
    </row>
    <row r="2630" spans="1:6" x14ac:dyDescent="0.3">
      <c r="A2630" s="1">
        <v>43741</v>
      </c>
      <c r="B2630" t="s">
        <v>6619</v>
      </c>
      <c r="C2630" t="s">
        <v>4010</v>
      </c>
      <c r="D2630" t="s">
        <v>3976</v>
      </c>
      <c r="E2630" t="s">
        <v>3974</v>
      </c>
      <c r="F2630" s="2">
        <v>30</v>
      </c>
    </row>
    <row r="2631" spans="1:6" x14ac:dyDescent="0.3">
      <c r="A2631" s="1">
        <v>43741</v>
      </c>
      <c r="B2631" t="s">
        <v>6620</v>
      </c>
      <c r="C2631" t="s">
        <v>3991</v>
      </c>
      <c r="D2631" t="s">
        <v>3989</v>
      </c>
      <c r="E2631" t="s">
        <v>3964</v>
      </c>
      <c r="F2631" s="2">
        <v>50</v>
      </c>
    </row>
    <row r="2632" spans="1:6" x14ac:dyDescent="0.3">
      <c r="A2632" s="1">
        <v>43741</v>
      </c>
      <c r="B2632" t="s">
        <v>6621</v>
      </c>
      <c r="C2632" t="s">
        <v>3981</v>
      </c>
      <c r="D2632" t="s">
        <v>3989</v>
      </c>
      <c r="E2632" t="s">
        <v>3977</v>
      </c>
      <c r="F2632" s="2">
        <v>50</v>
      </c>
    </row>
    <row r="2633" spans="1:6" x14ac:dyDescent="0.3">
      <c r="A2633" s="1">
        <v>43741</v>
      </c>
      <c r="B2633" t="s">
        <v>6622</v>
      </c>
      <c r="C2633" t="s">
        <v>4025</v>
      </c>
      <c r="D2633" t="s">
        <v>4002</v>
      </c>
      <c r="E2633" t="s">
        <v>3996</v>
      </c>
      <c r="F2633" s="2">
        <v>150</v>
      </c>
    </row>
    <row r="2634" spans="1:6" x14ac:dyDescent="0.3">
      <c r="A2634" s="1">
        <v>43741</v>
      </c>
      <c r="B2634" t="s">
        <v>6623</v>
      </c>
      <c r="C2634" t="s">
        <v>4007</v>
      </c>
      <c r="D2634" t="s">
        <v>3969</v>
      </c>
      <c r="E2634" t="s">
        <v>3974</v>
      </c>
      <c r="F2634" s="2">
        <v>160</v>
      </c>
    </row>
    <row r="2635" spans="1:6" x14ac:dyDescent="0.3">
      <c r="A2635" s="1">
        <v>43742</v>
      </c>
      <c r="B2635" t="s">
        <v>6624</v>
      </c>
      <c r="C2635" t="s">
        <v>4007</v>
      </c>
      <c r="D2635" t="s">
        <v>3973</v>
      </c>
      <c r="E2635" t="s">
        <v>3996</v>
      </c>
      <c r="F2635" s="2">
        <v>100</v>
      </c>
    </row>
    <row r="2636" spans="1:6" x14ac:dyDescent="0.3">
      <c r="A2636" s="1">
        <v>43742</v>
      </c>
      <c r="B2636" t="s">
        <v>6625</v>
      </c>
      <c r="C2636" t="s">
        <v>3981</v>
      </c>
      <c r="D2636" t="s">
        <v>3984</v>
      </c>
      <c r="E2636" t="s">
        <v>3977</v>
      </c>
      <c r="F2636" s="2">
        <v>180</v>
      </c>
    </row>
    <row r="2637" spans="1:6" x14ac:dyDescent="0.3">
      <c r="A2637" s="1">
        <v>43742</v>
      </c>
      <c r="B2637" t="s">
        <v>6626</v>
      </c>
      <c r="C2637" t="s">
        <v>3991</v>
      </c>
      <c r="D2637" t="s">
        <v>3973</v>
      </c>
      <c r="E2637" t="s">
        <v>3996</v>
      </c>
      <c r="F2637" s="2">
        <v>100</v>
      </c>
    </row>
    <row r="2638" spans="1:6" x14ac:dyDescent="0.3">
      <c r="A2638" s="1">
        <v>43742</v>
      </c>
      <c r="B2638" t="s">
        <v>6627</v>
      </c>
      <c r="C2638" t="s">
        <v>3962</v>
      </c>
      <c r="D2638" t="s">
        <v>4002</v>
      </c>
      <c r="E2638" t="s">
        <v>3970</v>
      </c>
      <c r="F2638" s="2">
        <v>150</v>
      </c>
    </row>
    <row r="2639" spans="1:6" x14ac:dyDescent="0.3">
      <c r="A2639" s="1">
        <v>43742</v>
      </c>
      <c r="B2639" t="s">
        <v>6628</v>
      </c>
      <c r="C2639" t="s">
        <v>3972</v>
      </c>
      <c r="D2639" t="s">
        <v>4002</v>
      </c>
      <c r="E2639" t="s">
        <v>3996</v>
      </c>
      <c r="F2639" s="2">
        <v>150</v>
      </c>
    </row>
    <row r="2640" spans="1:6" x14ac:dyDescent="0.3">
      <c r="A2640" s="1">
        <v>43742</v>
      </c>
      <c r="B2640" t="s">
        <v>6629</v>
      </c>
      <c r="C2640" t="s">
        <v>4000</v>
      </c>
      <c r="D2640" t="s">
        <v>3969</v>
      </c>
      <c r="E2640" t="s">
        <v>3996</v>
      </c>
      <c r="F2640" s="2">
        <v>160</v>
      </c>
    </row>
    <row r="2641" spans="1:6" x14ac:dyDescent="0.3">
      <c r="A2641" s="1">
        <v>43743</v>
      </c>
      <c r="B2641" t="s">
        <v>6630</v>
      </c>
      <c r="C2641" t="s">
        <v>3988</v>
      </c>
      <c r="D2641" t="s">
        <v>3973</v>
      </c>
      <c r="E2641" t="s">
        <v>3974</v>
      </c>
      <c r="F2641" s="2">
        <v>100</v>
      </c>
    </row>
    <row r="2642" spans="1:6" x14ac:dyDescent="0.3">
      <c r="A2642" s="1">
        <v>43743</v>
      </c>
      <c r="B2642" t="s">
        <v>6631</v>
      </c>
      <c r="C2642" t="s">
        <v>4010</v>
      </c>
      <c r="D2642" t="s">
        <v>3982</v>
      </c>
      <c r="E2642" t="s">
        <v>3974</v>
      </c>
      <c r="F2642" s="2">
        <v>80</v>
      </c>
    </row>
    <row r="2643" spans="1:6" x14ac:dyDescent="0.3">
      <c r="A2643" s="1">
        <v>43743</v>
      </c>
      <c r="B2643" t="s">
        <v>6632</v>
      </c>
      <c r="C2643" t="s">
        <v>3966</v>
      </c>
      <c r="D2643" t="s">
        <v>3969</v>
      </c>
      <c r="E2643" t="s">
        <v>3974</v>
      </c>
      <c r="F2643" s="2">
        <v>160</v>
      </c>
    </row>
    <row r="2644" spans="1:6" x14ac:dyDescent="0.3">
      <c r="A2644" s="1">
        <v>43743</v>
      </c>
      <c r="B2644" t="s">
        <v>6633</v>
      </c>
      <c r="C2644" t="s">
        <v>4007</v>
      </c>
      <c r="D2644" t="s">
        <v>3973</v>
      </c>
      <c r="E2644" t="s">
        <v>3974</v>
      </c>
      <c r="F2644" s="2">
        <v>100</v>
      </c>
    </row>
    <row r="2645" spans="1:6" x14ac:dyDescent="0.3">
      <c r="A2645" s="1">
        <v>43744</v>
      </c>
      <c r="B2645" t="s">
        <v>6634</v>
      </c>
      <c r="C2645" t="s">
        <v>3979</v>
      </c>
      <c r="D2645" t="s">
        <v>4002</v>
      </c>
      <c r="E2645" t="s">
        <v>3970</v>
      </c>
      <c r="F2645" s="2">
        <v>150</v>
      </c>
    </row>
    <row r="2646" spans="1:6" x14ac:dyDescent="0.3">
      <c r="A2646" s="1">
        <v>43744</v>
      </c>
      <c r="B2646" t="s">
        <v>6635</v>
      </c>
      <c r="C2646" t="s">
        <v>3981</v>
      </c>
      <c r="D2646" t="s">
        <v>3976</v>
      </c>
      <c r="E2646" t="s">
        <v>3970</v>
      </c>
      <c r="F2646" s="2">
        <v>30</v>
      </c>
    </row>
    <row r="2647" spans="1:6" x14ac:dyDescent="0.3">
      <c r="A2647" s="1">
        <v>43744</v>
      </c>
      <c r="B2647" t="s">
        <v>6636</v>
      </c>
      <c r="C2647" t="s">
        <v>3991</v>
      </c>
      <c r="D2647" t="s">
        <v>4002</v>
      </c>
      <c r="E2647" t="s">
        <v>3996</v>
      </c>
      <c r="F2647" s="2">
        <v>150</v>
      </c>
    </row>
    <row r="2648" spans="1:6" x14ac:dyDescent="0.3">
      <c r="A2648" s="1">
        <v>43744</v>
      </c>
      <c r="B2648" t="s">
        <v>6637</v>
      </c>
      <c r="C2648" t="s">
        <v>4066</v>
      </c>
      <c r="D2648" t="s">
        <v>4002</v>
      </c>
      <c r="E2648" t="s">
        <v>3970</v>
      </c>
      <c r="F2648" s="2">
        <v>150</v>
      </c>
    </row>
    <row r="2649" spans="1:6" x14ac:dyDescent="0.3">
      <c r="A2649" s="1">
        <v>43744</v>
      </c>
      <c r="B2649" t="s">
        <v>6638</v>
      </c>
      <c r="C2649" t="s">
        <v>4000</v>
      </c>
      <c r="D2649" t="s">
        <v>3989</v>
      </c>
      <c r="E2649" t="s">
        <v>3970</v>
      </c>
      <c r="F2649" s="2">
        <v>50</v>
      </c>
    </row>
    <row r="2650" spans="1:6" x14ac:dyDescent="0.3">
      <c r="A2650" s="1">
        <v>43744</v>
      </c>
      <c r="B2650" t="s">
        <v>6639</v>
      </c>
      <c r="C2650" t="s">
        <v>3979</v>
      </c>
      <c r="D2650" t="s">
        <v>3969</v>
      </c>
      <c r="E2650" t="s">
        <v>3977</v>
      </c>
      <c r="F2650" s="2">
        <v>160</v>
      </c>
    </row>
    <row r="2651" spans="1:6" x14ac:dyDescent="0.3">
      <c r="A2651" s="1">
        <v>43745</v>
      </c>
      <c r="B2651" t="s">
        <v>6640</v>
      </c>
      <c r="C2651" t="s">
        <v>3968</v>
      </c>
      <c r="D2651" t="s">
        <v>3982</v>
      </c>
      <c r="E2651" t="s">
        <v>3964</v>
      </c>
      <c r="F2651" s="2">
        <v>80</v>
      </c>
    </row>
    <row r="2652" spans="1:6" x14ac:dyDescent="0.3">
      <c r="A2652" s="1">
        <v>43745</v>
      </c>
      <c r="B2652" t="s">
        <v>6641</v>
      </c>
      <c r="C2652" t="s">
        <v>4032</v>
      </c>
      <c r="D2652" t="s">
        <v>3982</v>
      </c>
      <c r="E2652" t="s">
        <v>3964</v>
      </c>
      <c r="F2652" s="2">
        <v>80</v>
      </c>
    </row>
    <row r="2653" spans="1:6" x14ac:dyDescent="0.3">
      <c r="A2653" s="1">
        <v>43745</v>
      </c>
      <c r="B2653" t="s">
        <v>6642</v>
      </c>
      <c r="C2653" t="s">
        <v>4010</v>
      </c>
      <c r="D2653" t="s">
        <v>4002</v>
      </c>
      <c r="E2653" t="s">
        <v>3977</v>
      </c>
      <c r="F2653" s="2">
        <v>150</v>
      </c>
    </row>
    <row r="2654" spans="1:6" x14ac:dyDescent="0.3">
      <c r="A2654" s="1">
        <v>43745</v>
      </c>
      <c r="B2654" t="s">
        <v>6643</v>
      </c>
      <c r="C2654" t="s">
        <v>3986</v>
      </c>
      <c r="D2654" t="s">
        <v>4002</v>
      </c>
      <c r="E2654" t="s">
        <v>3977</v>
      </c>
      <c r="F2654" s="2">
        <v>150</v>
      </c>
    </row>
    <row r="2655" spans="1:6" x14ac:dyDescent="0.3">
      <c r="A2655" s="1">
        <v>43745</v>
      </c>
      <c r="B2655" t="s">
        <v>6644</v>
      </c>
      <c r="C2655" t="s">
        <v>3968</v>
      </c>
      <c r="D2655" t="s">
        <v>3976</v>
      </c>
      <c r="E2655" t="s">
        <v>3974</v>
      </c>
      <c r="F2655" s="2">
        <v>30</v>
      </c>
    </row>
    <row r="2656" spans="1:6" x14ac:dyDescent="0.3">
      <c r="A2656" s="1">
        <v>43745</v>
      </c>
      <c r="B2656" t="s">
        <v>6645</v>
      </c>
      <c r="C2656" t="s">
        <v>4032</v>
      </c>
      <c r="D2656" t="s">
        <v>4002</v>
      </c>
      <c r="E2656" t="s">
        <v>3974</v>
      </c>
      <c r="F2656" s="2">
        <v>150</v>
      </c>
    </row>
    <row r="2657" spans="1:6" x14ac:dyDescent="0.3">
      <c r="A2657" s="1">
        <v>43745</v>
      </c>
      <c r="B2657" t="s">
        <v>6646</v>
      </c>
      <c r="C2657" t="s">
        <v>4030</v>
      </c>
      <c r="D2657" t="s">
        <v>3963</v>
      </c>
      <c r="E2657" t="s">
        <v>3970</v>
      </c>
      <c r="F2657" s="2">
        <v>90</v>
      </c>
    </row>
    <row r="2658" spans="1:6" x14ac:dyDescent="0.3">
      <c r="A2658" s="1">
        <v>43745</v>
      </c>
      <c r="B2658" t="s">
        <v>6647</v>
      </c>
      <c r="C2658" t="s">
        <v>3988</v>
      </c>
      <c r="D2658" t="s">
        <v>3963</v>
      </c>
      <c r="E2658" t="s">
        <v>3996</v>
      </c>
      <c r="F2658" s="2">
        <v>90</v>
      </c>
    </row>
    <row r="2659" spans="1:6" x14ac:dyDescent="0.3">
      <c r="A2659" s="1">
        <v>43745</v>
      </c>
      <c r="B2659" t="s">
        <v>6648</v>
      </c>
      <c r="C2659" t="s">
        <v>3988</v>
      </c>
      <c r="D2659" t="s">
        <v>3963</v>
      </c>
      <c r="E2659" t="s">
        <v>3996</v>
      </c>
      <c r="F2659" s="2">
        <v>90</v>
      </c>
    </row>
    <row r="2660" spans="1:6" x14ac:dyDescent="0.3">
      <c r="A2660" s="1">
        <v>43746</v>
      </c>
      <c r="B2660" t="s">
        <v>6649</v>
      </c>
      <c r="C2660" t="s">
        <v>3972</v>
      </c>
      <c r="D2660" t="s">
        <v>3984</v>
      </c>
      <c r="E2660" t="s">
        <v>3974</v>
      </c>
      <c r="F2660" s="2">
        <v>180</v>
      </c>
    </row>
    <row r="2661" spans="1:6" x14ac:dyDescent="0.3">
      <c r="A2661" s="1">
        <v>43746</v>
      </c>
      <c r="B2661" t="s">
        <v>6650</v>
      </c>
      <c r="C2661" t="s">
        <v>3972</v>
      </c>
      <c r="D2661" t="s">
        <v>3982</v>
      </c>
      <c r="E2661" t="s">
        <v>3970</v>
      </c>
      <c r="F2661" s="2">
        <v>80</v>
      </c>
    </row>
    <row r="2662" spans="1:6" x14ac:dyDescent="0.3">
      <c r="A2662" s="1">
        <v>43746</v>
      </c>
      <c r="B2662" t="s">
        <v>6651</v>
      </c>
      <c r="C2662" t="s">
        <v>3986</v>
      </c>
      <c r="D2662" t="s">
        <v>3973</v>
      </c>
      <c r="E2662" t="s">
        <v>3970</v>
      </c>
      <c r="F2662" s="2">
        <v>100</v>
      </c>
    </row>
    <row r="2663" spans="1:6" x14ac:dyDescent="0.3">
      <c r="A2663" s="1">
        <v>43746</v>
      </c>
      <c r="B2663" t="s">
        <v>6652</v>
      </c>
      <c r="C2663" t="s">
        <v>4066</v>
      </c>
      <c r="D2663" t="s">
        <v>3969</v>
      </c>
      <c r="E2663" t="s">
        <v>3977</v>
      </c>
      <c r="F2663" s="2">
        <v>160</v>
      </c>
    </row>
    <row r="2664" spans="1:6" x14ac:dyDescent="0.3">
      <c r="A2664" s="1">
        <v>43746</v>
      </c>
      <c r="B2664" t="s">
        <v>6653</v>
      </c>
      <c r="C2664" t="s">
        <v>3966</v>
      </c>
      <c r="D2664" t="s">
        <v>3989</v>
      </c>
      <c r="E2664" t="s">
        <v>3996</v>
      </c>
      <c r="F2664" s="2">
        <v>50</v>
      </c>
    </row>
    <row r="2665" spans="1:6" x14ac:dyDescent="0.3">
      <c r="A2665" s="1">
        <v>43746</v>
      </c>
      <c r="B2665" t="s">
        <v>6654</v>
      </c>
      <c r="C2665" t="s">
        <v>4010</v>
      </c>
      <c r="D2665" t="s">
        <v>3963</v>
      </c>
      <c r="E2665" t="s">
        <v>3964</v>
      </c>
      <c r="F2665" s="2">
        <v>90</v>
      </c>
    </row>
    <row r="2666" spans="1:6" x14ac:dyDescent="0.3">
      <c r="A2666" s="1">
        <v>43746</v>
      </c>
      <c r="B2666" t="s">
        <v>6655</v>
      </c>
      <c r="C2666" t="s">
        <v>4030</v>
      </c>
      <c r="D2666" t="s">
        <v>3973</v>
      </c>
      <c r="E2666" t="s">
        <v>3977</v>
      </c>
      <c r="F2666" s="2">
        <v>100</v>
      </c>
    </row>
    <row r="2667" spans="1:6" x14ac:dyDescent="0.3">
      <c r="A2667" s="1">
        <v>43747</v>
      </c>
      <c r="B2667" t="s">
        <v>6656</v>
      </c>
      <c r="C2667" t="s">
        <v>4032</v>
      </c>
      <c r="D2667" t="s">
        <v>3963</v>
      </c>
      <c r="E2667" t="s">
        <v>3977</v>
      </c>
      <c r="F2667" s="2">
        <v>90</v>
      </c>
    </row>
    <row r="2668" spans="1:6" x14ac:dyDescent="0.3">
      <c r="A2668" s="1">
        <v>43747</v>
      </c>
      <c r="B2668" t="s">
        <v>6657</v>
      </c>
      <c r="C2668" t="s">
        <v>3966</v>
      </c>
      <c r="D2668" t="s">
        <v>3976</v>
      </c>
      <c r="E2668" t="s">
        <v>3964</v>
      </c>
      <c r="F2668" s="2">
        <v>30</v>
      </c>
    </row>
    <row r="2669" spans="1:6" x14ac:dyDescent="0.3">
      <c r="A2669" s="1">
        <v>43747</v>
      </c>
      <c r="B2669" t="s">
        <v>6658</v>
      </c>
      <c r="C2669" t="s">
        <v>3995</v>
      </c>
      <c r="D2669" t="s">
        <v>3976</v>
      </c>
      <c r="E2669" t="s">
        <v>3970</v>
      </c>
      <c r="F2669" s="2">
        <v>30</v>
      </c>
    </row>
    <row r="2670" spans="1:6" x14ac:dyDescent="0.3">
      <c r="A2670" s="1">
        <v>43747</v>
      </c>
      <c r="B2670" t="s">
        <v>6659</v>
      </c>
      <c r="C2670" t="s">
        <v>3972</v>
      </c>
      <c r="D2670" t="s">
        <v>3984</v>
      </c>
      <c r="E2670" t="s">
        <v>3970</v>
      </c>
      <c r="F2670" s="2">
        <v>180</v>
      </c>
    </row>
    <row r="2671" spans="1:6" x14ac:dyDescent="0.3">
      <c r="A2671" s="1">
        <v>43747</v>
      </c>
      <c r="B2671" t="s">
        <v>6660</v>
      </c>
      <c r="C2671" t="s">
        <v>4025</v>
      </c>
      <c r="D2671" t="s">
        <v>3982</v>
      </c>
      <c r="E2671" t="s">
        <v>3977</v>
      </c>
      <c r="F2671" s="2">
        <v>80</v>
      </c>
    </row>
    <row r="2672" spans="1:6" x14ac:dyDescent="0.3">
      <c r="A2672" s="1">
        <v>43747</v>
      </c>
      <c r="B2672" t="s">
        <v>6661</v>
      </c>
      <c r="C2672" t="s">
        <v>3972</v>
      </c>
      <c r="D2672" t="s">
        <v>3989</v>
      </c>
      <c r="E2672" t="s">
        <v>3977</v>
      </c>
      <c r="F2672" s="2">
        <v>50</v>
      </c>
    </row>
    <row r="2673" spans="1:6" x14ac:dyDescent="0.3">
      <c r="A2673" s="1">
        <v>43747</v>
      </c>
      <c r="B2673" t="s">
        <v>6662</v>
      </c>
      <c r="C2673" t="s">
        <v>3979</v>
      </c>
      <c r="D2673" t="s">
        <v>3982</v>
      </c>
      <c r="E2673" t="s">
        <v>3970</v>
      </c>
      <c r="F2673" s="2">
        <v>80</v>
      </c>
    </row>
    <row r="2674" spans="1:6" x14ac:dyDescent="0.3">
      <c r="A2674" s="1">
        <v>43747</v>
      </c>
      <c r="B2674" t="s">
        <v>6663</v>
      </c>
      <c r="C2674" t="s">
        <v>3991</v>
      </c>
      <c r="D2674" t="s">
        <v>3969</v>
      </c>
      <c r="E2674" t="s">
        <v>3964</v>
      </c>
      <c r="F2674" s="2">
        <v>160</v>
      </c>
    </row>
    <row r="2675" spans="1:6" x14ac:dyDescent="0.3">
      <c r="A2675" s="1">
        <v>43747</v>
      </c>
      <c r="B2675" t="s">
        <v>6664</v>
      </c>
      <c r="C2675" t="s">
        <v>3988</v>
      </c>
      <c r="D2675" t="s">
        <v>3984</v>
      </c>
      <c r="E2675" t="s">
        <v>3996</v>
      </c>
      <c r="F2675" s="2">
        <v>180</v>
      </c>
    </row>
    <row r="2676" spans="1:6" x14ac:dyDescent="0.3">
      <c r="A2676" s="1">
        <v>43747</v>
      </c>
      <c r="B2676" t="s">
        <v>6665</v>
      </c>
      <c r="C2676" t="s">
        <v>3991</v>
      </c>
      <c r="D2676" t="s">
        <v>3976</v>
      </c>
      <c r="E2676" t="s">
        <v>3964</v>
      </c>
      <c r="F2676" s="2">
        <v>30</v>
      </c>
    </row>
    <row r="2677" spans="1:6" x14ac:dyDescent="0.3">
      <c r="A2677" s="1">
        <v>43747</v>
      </c>
      <c r="B2677" t="s">
        <v>6666</v>
      </c>
      <c r="C2677" t="s">
        <v>3988</v>
      </c>
      <c r="D2677" t="s">
        <v>3976</v>
      </c>
      <c r="E2677" t="s">
        <v>3964</v>
      </c>
      <c r="F2677" s="2">
        <v>30</v>
      </c>
    </row>
    <row r="2678" spans="1:6" x14ac:dyDescent="0.3">
      <c r="A2678" s="1">
        <v>43747</v>
      </c>
      <c r="B2678" t="s">
        <v>6667</v>
      </c>
      <c r="C2678" t="s">
        <v>3991</v>
      </c>
      <c r="D2678" t="s">
        <v>3984</v>
      </c>
      <c r="E2678" t="s">
        <v>3996</v>
      </c>
      <c r="F2678" s="2">
        <v>180</v>
      </c>
    </row>
    <row r="2679" spans="1:6" x14ac:dyDescent="0.3">
      <c r="A2679" s="1">
        <v>43748</v>
      </c>
      <c r="B2679" t="s">
        <v>6668</v>
      </c>
      <c r="C2679" t="s">
        <v>3979</v>
      </c>
      <c r="D2679" t="s">
        <v>3963</v>
      </c>
      <c r="E2679" t="s">
        <v>3996</v>
      </c>
      <c r="F2679" s="2">
        <v>90</v>
      </c>
    </row>
    <row r="2680" spans="1:6" x14ac:dyDescent="0.3">
      <c r="A2680" s="1">
        <v>43748</v>
      </c>
      <c r="B2680" t="s">
        <v>6669</v>
      </c>
      <c r="C2680" t="s">
        <v>3986</v>
      </c>
      <c r="D2680" t="s">
        <v>3982</v>
      </c>
      <c r="E2680" t="s">
        <v>3996</v>
      </c>
      <c r="F2680" s="2">
        <v>80</v>
      </c>
    </row>
    <row r="2681" spans="1:6" x14ac:dyDescent="0.3">
      <c r="A2681" s="1">
        <v>43748</v>
      </c>
      <c r="B2681" t="s">
        <v>6670</v>
      </c>
      <c r="C2681" t="s">
        <v>4066</v>
      </c>
      <c r="D2681" t="s">
        <v>4002</v>
      </c>
      <c r="E2681" t="s">
        <v>3964</v>
      </c>
      <c r="F2681" s="2">
        <v>150</v>
      </c>
    </row>
    <row r="2682" spans="1:6" x14ac:dyDescent="0.3">
      <c r="A2682" s="1">
        <v>43748</v>
      </c>
      <c r="B2682" t="s">
        <v>6671</v>
      </c>
      <c r="C2682" t="s">
        <v>3968</v>
      </c>
      <c r="D2682" t="s">
        <v>4002</v>
      </c>
      <c r="E2682" t="s">
        <v>3970</v>
      </c>
      <c r="F2682" s="2">
        <v>150</v>
      </c>
    </row>
    <row r="2683" spans="1:6" x14ac:dyDescent="0.3">
      <c r="A2683" s="1">
        <v>43748</v>
      </c>
      <c r="B2683" t="s">
        <v>6672</v>
      </c>
      <c r="C2683" t="s">
        <v>4032</v>
      </c>
      <c r="D2683" t="s">
        <v>3982</v>
      </c>
      <c r="E2683" t="s">
        <v>3970</v>
      </c>
      <c r="F2683" s="2">
        <v>80</v>
      </c>
    </row>
    <row r="2684" spans="1:6" x14ac:dyDescent="0.3">
      <c r="A2684" s="1">
        <v>43748</v>
      </c>
      <c r="B2684" t="s">
        <v>6673</v>
      </c>
      <c r="C2684" t="s">
        <v>4007</v>
      </c>
      <c r="D2684" t="s">
        <v>3969</v>
      </c>
      <c r="E2684" t="s">
        <v>3996</v>
      </c>
      <c r="F2684" s="2">
        <v>160</v>
      </c>
    </row>
    <row r="2685" spans="1:6" x14ac:dyDescent="0.3">
      <c r="A2685" s="1">
        <v>43748</v>
      </c>
      <c r="B2685" t="s">
        <v>6674</v>
      </c>
      <c r="C2685" t="s">
        <v>3972</v>
      </c>
      <c r="D2685" t="s">
        <v>3976</v>
      </c>
      <c r="E2685" t="s">
        <v>3977</v>
      </c>
      <c r="F2685" s="2">
        <v>30</v>
      </c>
    </row>
    <row r="2686" spans="1:6" x14ac:dyDescent="0.3">
      <c r="A2686" s="1">
        <v>43748</v>
      </c>
      <c r="B2686" t="s">
        <v>6675</v>
      </c>
      <c r="C2686" t="s">
        <v>4032</v>
      </c>
      <c r="D2686" t="s">
        <v>3976</v>
      </c>
      <c r="E2686" t="s">
        <v>3964</v>
      </c>
      <c r="F2686" s="2">
        <v>30</v>
      </c>
    </row>
    <row r="2687" spans="1:6" x14ac:dyDescent="0.3">
      <c r="A2687" s="1">
        <v>43748</v>
      </c>
      <c r="B2687" t="s">
        <v>6676</v>
      </c>
      <c r="C2687" t="s">
        <v>3968</v>
      </c>
      <c r="D2687" t="s">
        <v>3989</v>
      </c>
      <c r="E2687" t="s">
        <v>3974</v>
      </c>
      <c r="F2687" s="2">
        <v>50</v>
      </c>
    </row>
    <row r="2688" spans="1:6" x14ac:dyDescent="0.3">
      <c r="A2688" s="1">
        <v>43748</v>
      </c>
      <c r="B2688" t="s">
        <v>6677</v>
      </c>
      <c r="C2688" t="s">
        <v>4066</v>
      </c>
      <c r="D2688" t="s">
        <v>4002</v>
      </c>
      <c r="E2688" t="s">
        <v>3996</v>
      </c>
      <c r="F2688" s="2">
        <v>150</v>
      </c>
    </row>
    <row r="2689" spans="1:6" x14ac:dyDescent="0.3">
      <c r="A2689" s="1">
        <v>43749</v>
      </c>
      <c r="B2689" t="s">
        <v>6678</v>
      </c>
      <c r="C2689" t="s">
        <v>3991</v>
      </c>
      <c r="D2689" t="s">
        <v>3982</v>
      </c>
      <c r="E2689" t="s">
        <v>3970</v>
      </c>
      <c r="F2689" s="2">
        <v>80</v>
      </c>
    </row>
    <row r="2690" spans="1:6" x14ac:dyDescent="0.3">
      <c r="A2690" s="1">
        <v>43749</v>
      </c>
      <c r="B2690" t="s">
        <v>6679</v>
      </c>
      <c r="C2690" t="s">
        <v>4030</v>
      </c>
      <c r="D2690" t="s">
        <v>3976</v>
      </c>
      <c r="E2690" t="s">
        <v>3970</v>
      </c>
      <c r="F2690" s="2">
        <v>30</v>
      </c>
    </row>
    <row r="2691" spans="1:6" x14ac:dyDescent="0.3">
      <c r="A2691" s="1">
        <v>43749</v>
      </c>
      <c r="B2691" t="s">
        <v>6680</v>
      </c>
      <c r="C2691" t="s">
        <v>4010</v>
      </c>
      <c r="D2691" t="s">
        <v>3989</v>
      </c>
      <c r="E2691" t="s">
        <v>3964</v>
      </c>
      <c r="F2691" s="2">
        <v>50</v>
      </c>
    </row>
    <row r="2692" spans="1:6" x14ac:dyDescent="0.3">
      <c r="A2692" s="1">
        <v>43749</v>
      </c>
      <c r="B2692" t="s">
        <v>6681</v>
      </c>
      <c r="C2692" t="s">
        <v>3995</v>
      </c>
      <c r="D2692" t="s">
        <v>4002</v>
      </c>
      <c r="E2692" t="s">
        <v>3970</v>
      </c>
      <c r="F2692" s="2">
        <v>150</v>
      </c>
    </row>
    <row r="2693" spans="1:6" x14ac:dyDescent="0.3">
      <c r="A2693" s="1">
        <v>43749</v>
      </c>
      <c r="B2693" t="s">
        <v>6682</v>
      </c>
      <c r="C2693" t="s">
        <v>3981</v>
      </c>
      <c r="D2693" t="s">
        <v>3984</v>
      </c>
      <c r="E2693" t="s">
        <v>3974</v>
      </c>
      <c r="F2693" s="2">
        <v>180</v>
      </c>
    </row>
    <row r="2694" spans="1:6" x14ac:dyDescent="0.3">
      <c r="A2694" s="1">
        <v>43749</v>
      </c>
      <c r="B2694" t="s">
        <v>6683</v>
      </c>
      <c r="C2694" t="s">
        <v>4010</v>
      </c>
      <c r="D2694" t="s">
        <v>3976</v>
      </c>
      <c r="E2694" t="s">
        <v>3996</v>
      </c>
      <c r="F2694" s="2">
        <v>30</v>
      </c>
    </row>
    <row r="2695" spans="1:6" x14ac:dyDescent="0.3">
      <c r="A2695" s="1">
        <v>43749</v>
      </c>
      <c r="B2695" t="s">
        <v>6684</v>
      </c>
      <c r="C2695" t="s">
        <v>3988</v>
      </c>
      <c r="D2695" t="s">
        <v>3989</v>
      </c>
      <c r="E2695" t="s">
        <v>3977</v>
      </c>
      <c r="F2695" s="2">
        <v>50</v>
      </c>
    </row>
    <row r="2696" spans="1:6" x14ac:dyDescent="0.3">
      <c r="A2696" s="1">
        <v>43749</v>
      </c>
      <c r="B2696" t="s">
        <v>6685</v>
      </c>
      <c r="C2696" t="s">
        <v>3968</v>
      </c>
      <c r="D2696" t="s">
        <v>3976</v>
      </c>
      <c r="E2696" t="s">
        <v>3996</v>
      </c>
      <c r="F2696" s="2">
        <v>30</v>
      </c>
    </row>
    <row r="2697" spans="1:6" x14ac:dyDescent="0.3">
      <c r="A2697" s="1">
        <v>43749</v>
      </c>
      <c r="B2697" t="s">
        <v>6686</v>
      </c>
      <c r="C2697" t="s">
        <v>4025</v>
      </c>
      <c r="D2697" t="s">
        <v>3982</v>
      </c>
      <c r="E2697" t="s">
        <v>3977</v>
      </c>
      <c r="F2697" s="2">
        <v>80</v>
      </c>
    </row>
    <row r="2698" spans="1:6" x14ac:dyDescent="0.3">
      <c r="A2698" s="1">
        <v>43749</v>
      </c>
      <c r="B2698" t="s">
        <v>6687</v>
      </c>
      <c r="C2698" t="s">
        <v>4030</v>
      </c>
      <c r="D2698" t="s">
        <v>3976</v>
      </c>
      <c r="E2698" t="s">
        <v>3974</v>
      </c>
      <c r="F2698" s="2">
        <v>30</v>
      </c>
    </row>
    <row r="2699" spans="1:6" x14ac:dyDescent="0.3">
      <c r="A2699" s="1">
        <v>43749</v>
      </c>
      <c r="B2699" t="s">
        <v>6688</v>
      </c>
      <c r="C2699" t="s">
        <v>3988</v>
      </c>
      <c r="D2699" t="s">
        <v>3989</v>
      </c>
      <c r="E2699" t="s">
        <v>3964</v>
      </c>
      <c r="F2699" s="2">
        <v>50</v>
      </c>
    </row>
    <row r="2700" spans="1:6" x14ac:dyDescent="0.3">
      <c r="A2700" s="1">
        <v>43749</v>
      </c>
      <c r="B2700" t="s">
        <v>6689</v>
      </c>
      <c r="C2700" t="s">
        <v>4030</v>
      </c>
      <c r="D2700" t="s">
        <v>3989</v>
      </c>
      <c r="E2700" t="s">
        <v>3964</v>
      </c>
      <c r="F2700" s="2">
        <v>50</v>
      </c>
    </row>
    <row r="2701" spans="1:6" x14ac:dyDescent="0.3">
      <c r="A2701" s="1">
        <v>43750</v>
      </c>
      <c r="B2701" t="s">
        <v>6690</v>
      </c>
      <c r="C2701" t="s">
        <v>3995</v>
      </c>
      <c r="D2701" t="s">
        <v>3969</v>
      </c>
      <c r="E2701" t="s">
        <v>3977</v>
      </c>
      <c r="F2701" s="2">
        <v>160</v>
      </c>
    </row>
    <row r="2702" spans="1:6" x14ac:dyDescent="0.3">
      <c r="A2702" s="1">
        <v>43750</v>
      </c>
      <c r="B2702" t="s">
        <v>6691</v>
      </c>
      <c r="C2702" t="s">
        <v>3988</v>
      </c>
      <c r="D2702" t="s">
        <v>3963</v>
      </c>
      <c r="E2702" t="s">
        <v>3996</v>
      </c>
      <c r="F2702" s="2">
        <v>90</v>
      </c>
    </row>
    <row r="2703" spans="1:6" x14ac:dyDescent="0.3">
      <c r="A2703" s="1">
        <v>43750</v>
      </c>
      <c r="B2703" t="s">
        <v>6692</v>
      </c>
      <c r="C2703" t="s">
        <v>3966</v>
      </c>
      <c r="D2703" t="s">
        <v>4002</v>
      </c>
      <c r="E2703" t="s">
        <v>3964</v>
      </c>
      <c r="F2703" s="2">
        <v>150</v>
      </c>
    </row>
    <row r="2704" spans="1:6" x14ac:dyDescent="0.3">
      <c r="A2704" s="1">
        <v>43750</v>
      </c>
      <c r="B2704" t="s">
        <v>6693</v>
      </c>
      <c r="C2704" t="s">
        <v>3972</v>
      </c>
      <c r="D2704" t="s">
        <v>3976</v>
      </c>
      <c r="E2704" t="s">
        <v>3970</v>
      </c>
      <c r="F2704" s="2">
        <v>30</v>
      </c>
    </row>
    <row r="2705" spans="1:6" x14ac:dyDescent="0.3">
      <c r="A2705" s="1">
        <v>43750</v>
      </c>
      <c r="B2705" t="s">
        <v>6694</v>
      </c>
      <c r="C2705" t="s">
        <v>4030</v>
      </c>
      <c r="D2705" t="s">
        <v>3969</v>
      </c>
      <c r="E2705" t="s">
        <v>3974</v>
      </c>
      <c r="F2705" s="2">
        <v>160</v>
      </c>
    </row>
    <row r="2706" spans="1:6" x14ac:dyDescent="0.3">
      <c r="A2706" s="1">
        <v>43750</v>
      </c>
      <c r="B2706" t="s">
        <v>6695</v>
      </c>
      <c r="C2706" t="s">
        <v>4066</v>
      </c>
      <c r="D2706" t="s">
        <v>3989</v>
      </c>
      <c r="E2706" t="s">
        <v>3996</v>
      </c>
      <c r="F2706" s="2">
        <v>50</v>
      </c>
    </row>
    <row r="2707" spans="1:6" x14ac:dyDescent="0.3">
      <c r="A2707" s="1">
        <v>43750</v>
      </c>
      <c r="B2707" t="s">
        <v>6696</v>
      </c>
      <c r="C2707" t="s">
        <v>4007</v>
      </c>
      <c r="D2707" t="s">
        <v>3984</v>
      </c>
      <c r="E2707" t="s">
        <v>3970</v>
      </c>
      <c r="F2707" s="2">
        <v>180</v>
      </c>
    </row>
    <row r="2708" spans="1:6" x14ac:dyDescent="0.3">
      <c r="A2708" s="1">
        <v>43750</v>
      </c>
      <c r="B2708" t="s">
        <v>6697</v>
      </c>
      <c r="C2708" t="s">
        <v>3991</v>
      </c>
      <c r="D2708" t="s">
        <v>3976</v>
      </c>
      <c r="E2708" t="s">
        <v>3977</v>
      </c>
      <c r="F2708" s="2">
        <v>30</v>
      </c>
    </row>
    <row r="2709" spans="1:6" x14ac:dyDescent="0.3">
      <c r="A2709" s="1">
        <v>43750</v>
      </c>
      <c r="B2709" t="s">
        <v>6698</v>
      </c>
      <c r="C2709" t="s">
        <v>3991</v>
      </c>
      <c r="D2709" t="s">
        <v>4002</v>
      </c>
      <c r="E2709" t="s">
        <v>3964</v>
      </c>
      <c r="F2709" s="2">
        <v>150</v>
      </c>
    </row>
    <row r="2710" spans="1:6" x14ac:dyDescent="0.3">
      <c r="A2710" s="1">
        <v>43750</v>
      </c>
      <c r="B2710" t="s">
        <v>6699</v>
      </c>
      <c r="C2710" t="s">
        <v>3966</v>
      </c>
      <c r="D2710" t="s">
        <v>3982</v>
      </c>
      <c r="E2710" t="s">
        <v>3974</v>
      </c>
      <c r="F2710" s="2">
        <v>80</v>
      </c>
    </row>
    <row r="2711" spans="1:6" x14ac:dyDescent="0.3">
      <c r="A2711" s="1">
        <v>43750</v>
      </c>
      <c r="B2711" t="s">
        <v>6700</v>
      </c>
      <c r="C2711" t="s">
        <v>4010</v>
      </c>
      <c r="D2711" t="s">
        <v>3984</v>
      </c>
      <c r="E2711" t="s">
        <v>3974</v>
      </c>
      <c r="F2711" s="2">
        <v>180</v>
      </c>
    </row>
    <row r="2712" spans="1:6" x14ac:dyDescent="0.3">
      <c r="A2712" s="1">
        <v>43750</v>
      </c>
      <c r="B2712" t="s">
        <v>6701</v>
      </c>
      <c r="C2712" t="s">
        <v>4000</v>
      </c>
      <c r="D2712" t="s">
        <v>3982</v>
      </c>
      <c r="E2712" t="s">
        <v>3977</v>
      </c>
      <c r="F2712" s="2">
        <v>80</v>
      </c>
    </row>
    <row r="2713" spans="1:6" x14ac:dyDescent="0.3">
      <c r="A2713" s="1">
        <v>43750</v>
      </c>
      <c r="B2713" t="s">
        <v>6702</v>
      </c>
      <c r="C2713" t="s">
        <v>3962</v>
      </c>
      <c r="D2713" t="s">
        <v>3969</v>
      </c>
      <c r="E2713" t="s">
        <v>3996</v>
      </c>
      <c r="F2713" s="2">
        <v>160</v>
      </c>
    </row>
    <row r="2714" spans="1:6" x14ac:dyDescent="0.3">
      <c r="A2714" s="1">
        <v>43750</v>
      </c>
      <c r="B2714" t="s">
        <v>6703</v>
      </c>
      <c r="C2714" t="s">
        <v>4032</v>
      </c>
      <c r="D2714" t="s">
        <v>3963</v>
      </c>
      <c r="E2714" t="s">
        <v>3970</v>
      </c>
      <c r="F2714" s="2">
        <v>90</v>
      </c>
    </row>
    <row r="2715" spans="1:6" x14ac:dyDescent="0.3">
      <c r="A2715" s="1">
        <v>43750</v>
      </c>
      <c r="B2715" t="s">
        <v>6704</v>
      </c>
      <c r="C2715" t="s">
        <v>3991</v>
      </c>
      <c r="D2715" t="s">
        <v>4002</v>
      </c>
      <c r="E2715" t="s">
        <v>3996</v>
      </c>
      <c r="F2715" s="2">
        <v>150</v>
      </c>
    </row>
    <row r="2716" spans="1:6" x14ac:dyDescent="0.3">
      <c r="A2716" s="1">
        <v>43751</v>
      </c>
      <c r="B2716" t="s">
        <v>6705</v>
      </c>
      <c r="C2716" t="s">
        <v>4000</v>
      </c>
      <c r="D2716" t="s">
        <v>3976</v>
      </c>
      <c r="E2716" t="s">
        <v>3996</v>
      </c>
      <c r="F2716" s="2">
        <v>30</v>
      </c>
    </row>
    <row r="2717" spans="1:6" x14ac:dyDescent="0.3">
      <c r="A2717" s="1">
        <v>43751</v>
      </c>
      <c r="B2717" t="s">
        <v>6706</v>
      </c>
      <c r="C2717" t="s">
        <v>3986</v>
      </c>
      <c r="D2717" t="s">
        <v>3969</v>
      </c>
      <c r="E2717" t="s">
        <v>3970</v>
      </c>
      <c r="F2717" s="2">
        <v>160</v>
      </c>
    </row>
    <row r="2718" spans="1:6" x14ac:dyDescent="0.3">
      <c r="A2718" s="1">
        <v>43751</v>
      </c>
      <c r="B2718" t="s">
        <v>6707</v>
      </c>
      <c r="C2718" t="s">
        <v>4032</v>
      </c>
      <c r="D2718" t="s">
        <v>4002</v>
      </c>
      <c r="E2718" t="s">
        <v>3977</v>
      </c>
      <c r="F2718" s="2">
        <v>150</v>
      </c>
    </row>
    <row r="2719" spans="1:6" x14ac:dyDescent="0.3">
      <c r="A2719" s="1">
        <v>43751</v>
      </c>
      <c r="B2719" t="s">
        <v>6708</v>
      </c>
      <c r="C2719" t="s">
        <v>4007</v>
      </c>
      <c r="D2719" t="s">
        <v>4002</v>
      </c>
      <c r="E2719" t="s">
        <v>3964</v>
      </c>
      <c r="F2719" s="2">
        <v>150</v>
      </c>
    </row>
    <row r="2720" spans="1:6" x14ac:dyDescent="0.3">
      <c r="A2720" s="1">
        <v>43751</v>
      </c>
      <c r="B2720" t="s">
        <v>6709</v>
      </c>
      <c r="C2720" t="s">
        <v>4000</v>
      </c>
      <c r="D2720" t="s">
        <v>3982</v>
      </c>
      <c r="E2720" t="s">
        <v>3996</v>
      </c>
      <c r="F2720" s="2">
        <v>80</v>
      </c>
    </row>
    <row r="2721" spans="1:6" x14ac:dyDescent="0.3">
      <c r="A2721" s="1">
        <v>43751</v>
      </c>
      <c r="B2721" t="s">
        <v>6710</v>
      </c>
      <c r="C2721" t="s">
        <v>4007</v>
      </c>
      <c r="D2721" t="s">
        <v>3976</v>
      </c>
      <c r="E2721" t="s">
        <v>3996</v>
      </c>
      <c r="F2721" s="2">
        <v>30</v>
      </c>
    </row>
    <row r="2722" spans="1:6" x14ac:dyDescent="0.3">
      <c r="A2722" s="1">
        <v>43751</v>
      </c>
      <c r="B2722" t="s">
        <v>6711</v>
      </c>
      <c r="C2722" t="s">
        <v>4032</v>
      </c>
      <c r="D2722" t="s">
        <v>4002</v>
      </c>
      <c r="E2722" t="s">
        <v>3977</v>
      </c>
      <c r="F2722" s="2">
        <v>150</v>
      </c>
    </row>
    <row r="2723" spans="1:6" x14ac:dyDescent="0.3">
      <c r="A2723" s="1">
        <v>43751</v>
      </c>
      <c r="B2723" t="s">
        <v>6712</v>
      </c>
      <c r="C2723" t="s">
        <v>3981</v>
      </c>
      <c r="D2723" t="s">
        <v>3982</v>
      </c>
      <c r="E2723" t="s">
        <v>3970</v>
      </c>
      <c r="F2723" s="2">
        <v>80</v>
      </c>
    </row>
    <row r="2724" spans="1:6" x14ac:dyDescent="0.3">
      <c r="A2724" s="1">
        <v>43751</v>
      </c>
      <c r="B2724" t="s">
        <v>6713</v>
      </c>
      <c r="C2724" t="s">
        <v>3972</v>
      </c>
      <c r="D2724" t="s">
        <v>3973</v>
      </c>
      <c r="E2724" t="s">
        <v>3970</v>
      </c>
      <c r="F2724" s="2">
        <v>100</v>
      </c>
    </row>
    <row r="2725" spans="1:6" x14ac:dyDescent="0.3">
      <c r="A2725" s="1">
        <v>43751</v>
      </c>
      <c r="B2725" t="s">
        <v>6714</v>
      </c>
      <c r="C2725" t="s">
        <v>3966</v>
      </c>
      <c r="D2725" t="s">
        <v>3976</v>
      </c>
      <c r="E2725" t="s">
        <v>3977</v>
      </c>
      <c r="F2725" s="2">
        <v>30</v>
      </c>
    </row>
    <row r="2726" spans="1:6" x14ac:dyDescent="0.3">
      <c r="A2726" s="1">
        <v>43751</v>
      </c>
      <c r="B2726" t="s">
        <v>6715</v>
      </c>
      <c r="C2726" t="s">
        <v>4032</v>
      </c>
      <c r="D2726" t="s">
        <v>3976</v>
      </c>
      <c r="E2726" t="s">
        <v>3964</v>
      </c>
      <c r="F2726" s="2">
        <v>30</v>
      </c>
    </row>
    <row r="2727" spans="1:6" x14ac:dyDescent="0.3">
      <c r="A2727" s="1">
        <v>43752</v>
      </c>
      <c r="B2727" t="s">
        <v>6716</v>
      </c>
      <c r="C2727" t="s">
        <v>3981</v>
      </c>
      <c r="D2727" t="s">
        <v>4002</v>
      </c>
      <c r="E2727" t="s">
        <v>3964</v>
      </c>
      <c r="F2727" s="2">
        <v>150</v>
      </c>
    </row>
    <row r="2728" spans="1:6" x14ac:dyDescent="0.3">
      <c r="A2728" s="1">
        <v>43752</v>
      </c>
      <c r="B2728" t="s">
        <v>6717</v>
      </c>
      <c r="C2728" t="s">
        <v>3991</v>
      </c>
      <c r="D2728" t="s">
        <v>3982</v>
      </c>
      <c r="E2728" t="s">
        <v>3996</v>
      </c>
      <c r="F2728" s="2">
        <v>80</v>
      </c>
    </row>
    <row r="2729" spans="1:6" x14ac:dyDescent="0.3">
      <c r="A2729" s="1">
        <v>43752</v>
      </c>
      <c r="B2729" t="s">
        <v>6718</v>
      </c>
      <c r="C2729" t="s">
        <v>3962</v>
      </c>
      <c r="D2729" t="s">
        <v>3963</v>
      </c>
      <c r="E2729" t="s">
        <v>3970</v>
      </c>
      <c r="F2729" s="2">
        <v>90</v>
      </c>
    </row>
    <row r="2730" spans="1:6" x14ac:dyDescent="0.3">
      <c r="A2730" s="1">
        <v>43752</v>
      </c>
      <c r="B2730" t="s">
        <v>6719</v>
      </c>
      <c r="C2730" t="s">
        <v>3972</v>
      </c>
      <c r="D2730" t="s">
        <v>4002</v>
      </c>
      <c r="E2730" t="s">
        <v>3974</v>
      </c>
      <c r="F2730" s="2">
        <v>150</v>
      </c>
    </row>
    <row r="2731" spans="1:6" x14ac:dyDescent="0.3">
      <c r="A2731" s="1">
        <v>43752</v>
      </c>
      <c r="B2731" t="s">
        <v>6720</v>
      </c>
      <c r="C2731" t="s">
        <v>3995</v>
      </c>
      <c r="D2731" t="s">
        <v>3976</v>
      </c>
      <c r="E2731" t="s">
        <v>3974</v>
      </c>
      <c r="F2731" s="2">
        <v>30</v>
      </c>
    </row>
    <row r="2732" spans="1:6" x14ac:dyDescent="0.3">
      <c r="A2732" s="1">
        <v>43752</v>
      </c>
      <c r="B2732" t="s">
        <v>6721</v>
      </c>
      <c r="C2732" t="s">
        <v>3981</v>
      </c>
      <c r="D2732" t="s">
        <v>3989</v>
      </c>
      <c r="E2732" t="s">
        <v>3970</v>
      </c>
      <c r="F2732" s="2">
        <v>50</v>
      </c>
    </row>
    <row r="2733" spans="1:6" x14ac:dyDescent="0.3">
      <c r="A2733" s="1">
        <v>43752</v>
      </c>
      <c r="B2733" t="s">
        <v>6722</v>
      </c>
      <c r="C2733" t="s">
        <v>3968</v>
      </c>
      <c r="D2733" t="s">
        <v>3976</v>
      </c>
      <c r="E2733" t="s">
        <v>3964</v>
      </c>
      <c r="F2733" s="2">
        <v>30</v>
      </c>
    </row>
    <row r="2734" spans="1:6" x14ac:dyDescent="0.3">
      <c r="A2734" s="1">
        <v>43753</v>
      </c>
      <c r="B2734" t="s">
        <v>6723</v>
      </c>
      <c r="C2734" t="s">
        <v>4000</v>
      </c>
      <c r="D2734" t="s">
        <v>3969</v>
      </c>
      <c r="E2734" t="s">
        <v>3977</v>
      </c>
      <c r="F2734" s="2">
        <v>160</v>
      </c>
    </row>
    <row r="2735" spans="1:6" x14ac:dyDescent="0.3">
      <c r="A2735" s="1">
        <v>43753</v>
      </c>
      <c r="B2735" t="s">
        <v>6724</v>
      </c>
      <c r="C2735" t="s">
        <v>4066</v>
      </c>
      <c r="D2735" t="s">
        <v>3963</v>
      </c>
      <c r="E2735" t="s">
        <v>3964</v>
      </c>
      <c r="F2735" s="2">
        <v>90</v>
      </c>
    </row>
    <row r="2736" spans="1:6" x14ac:dyDescent="0.3">
      <c r="A2736" s="1">
        <v>43753</v>
      </c>
      <c r="B2736" t="s">
        <v>6725</v>
      </c>
      <c r="C2736" t="s">
        <v>3962</v>
      </c>
      <c r="D2736" t="s">
        <v>3982</v>
      </c>
      <c r="E2736" t="s">
        <v>3964</v>
      </c>
      <c r="F2736" s="2">
        <v>80</v>
      </c>
    </row>
    <row r="2737" spans="1:6" x14ac:dyDescent="0.3">
      <c r="A2737" s="1">
        <v>43753</v>
      </c>
      <c r="B2737" t="s">
        <v>6726</v>
      </c>
      <c r="C2737" t="s">
        <v>4025</v>
      </c>
      <c r="D2737" t="s">
        <v>3989</v>
      </c>
      <c r="E2737" t="s">
        <v>3970</v>
      </c>
      <c r="F2737" s="2">
        <v>50</v>
      </c>
    </row>
    <row r="2738" spans="1:6" x14ac:dyDescent="0.3">
      <c r="A2738" s="1">
        <v>43753</v>
      </c>
      <c r="B2738" t="s">
        <v>6727</v>
      </c>
      <c r="C2738" t="s">
        <v>4007</v>
      </c>
      <c r="D2738" t="s">
        <v>3989</v>
      </c>
      <c r="E2738" t="s">
        <v>3970</v>
      </c>
      <c r="F2738" s="2">
        <v>50</v>
      </c>
    </row>
    <row r="2739" spans="1:6" x14ac:dyDescent="0.3">
      <c r="A2739" s="1">
        <v>43753</v>
      </c>
      <c r="B2739" t="s">
        <v>6728</v>
      </c>
      <c r="C2739" t="s">
        <v>3972</v>
      </c>
      <c r="D2739" t="s">
        <v>3976</v>
      </c>
      <c r="E2739" t="s">
        <v>3964</v>
      </c>
      <c r="F2739" s="2">
        <v>30</v>
      </c>
    </row>
    <row r="2740" spans="1:6" x14ac:dyDescent="0.3">
      <c r="A2740" s="1">
        <v>43753</v>
      </c>
      <c r="B2740" t="s">
        <v>6729</v>
      </c>
      <c r="C2740" t="s">
        <v>3981</v>
      </c>
      <c r="D2740" t="s">
        <v>3982</v>
      </c>
      <c r="E2740" t="s">
        <v>3996</v>
      </c>
      <c r="F2740" s="2">
        <v>80</v>
      </c>
    </row>
    <row r="2741" spans="1:6" x14ac:dyDescent="0.3">
      <c r="A2741" s="1">
        <v>43753</v>
      </c>
      <c r="B2741" t="s">
        <v>6730</v>
      </c>
      <c r="C2741" t="s">
        <v>3981</v>
      </c>
      <c r="D2741" t="s">
        <v>3963</v>
      </c>
      <c r="E2741" t="s">
        <v>3964</v>
      </c>
      <c r="F2741" s="2">
        <v>90</v>
      </c>
    </row>
    <row r="2742" spans="1:6" x14ac:dyDescent="0.3">
      <c r="A2742" s="1">
        <v>43753</v>
      </c>
      <c r="B2742" t="s">
        <v>6731</v>
      </c>
      <c r="C2742" t="s">
        <v>3988</v>
      </c>
      <c r="D2742" t="s">
        <v>3969</v>
      </c>
      <c r="E2742" t="s">
        <v>3964</v>
      </c>
      <c r="F2742" s="2">
        <v>160</v>
      </c>
    </row>
    <row r="2743" spans="1:6" x14ac:dyDescent="0.3">
      <c r="A2743" s="1">
        <v>43753</v>
      </c>
      <c r="B2743" t="s">
        <v>6732</v>
      </c>
      <c r="C2743" t="s">
        <v>4032</v>
      </c>
      <c r="D2743" t="s">
        <v>4002</v>
      </c>
      <c r="E2743" t="s">
        <v>3977</v>
      </c>
      <c r="F2743" s="2">
        <v>150</v>
      </c>
    </row>
    <row r="2744" spans="1:6" x14ac:dyDescent="0.3">
      <c r="A2744" s="1">
        <v>43754</v>
      </c>
      <c r="B2744" t="s">
        <v>6733</v>
      </c>
      <c r="C2744" t="s">
        <v>4030</v>
      </c>
      <c r="D2744" t="s">
        <v>3963</v>
      </c>
      <c r="E2744" t="s">
        <v>3964</v>
      </c>
      <c r="F2744" s="2">
        <v>90</v>
      </c>
    </row>
    <row r="2745" spans="1:6" x14ac:dyDescent="0.3">
      <c r="A2745" s="1">
        <v>43754</v>
      </c>
      <c r="B2745" t="s">
        <v>6734</v>
      </c>
      <c r="C2745" t="s">
        <v>3979</v>
      </c>
      <c r="D2745" t="s">
        <v>3989</v>
      </c>
      <c r="E2745" t="s">
        <v>3974</v>
      </c>
      <c r="F2745" s="2">
        <v>50</v>
      </c>
    </row>
    <row r="2746" spans="1:6" x14ac:dyDescent="0.3">
      <c r="A2746" s="1">
        <v>43754</v>
      </c>
      <c r="B2746" t="s">
        <v>6735</v>
      </c>
      <c r="C2746" t="s">
        <v>3972</v>
      </c>
      <c r="D2746" t="s">
        <v>3989</v>
      </c>
      <c r="E2746" t="s">
        <v>3977</v>
      </c>
      <c r="F2746" s="2">
        <v>50</v>
      </c>
    </row>
    <row r="2747" spans="1:6" x14ac:dyDescent="0.3">
      <c r="A2747" s="1">
        <v>43754</v>
      </c>
      <c r="B2747" t="s">
        <v>6736</v>
      </c>
      <c r="C2747" t="s">
        <v>4025</v>
      </c>
      <c r="D2747" t="s">
        <v>4002</v>
      </c>
      <c r="E2747" t="s">
        <v>3970</v>
      </c>
      <c r="F2747" s="2">
        <v>150</v>
      </c>
    </row>
    <row r="2748" spans="1:6" x14ac:dyDescent="0.3">
      <c r="A2748" s="1">
        <v>43754</v>
      </c>
      <c r="B2748" t="s">
        <v>6737</v>
      </c>
      <c r="C2748" t="s">
        <v>3968</v>
      </c>
      <c r="D2748" t="s">
        <v>3963</v>
      </c>
      <c r="E2748" t="s">
        <v>3974</v>
      </c>
      <c r="F2748" s="2">
        <v>90</v>
      </c>
    </row>
    <row r="2749" spans="1:6" x14ac:dyDescent="0.3">
      <c r="A2749" s="1">
        <v>43754</v>
      </c>
      <c r="B2749" t="s">
        <v>6738</v>
      </c>
      <c r="C2749" t="s">
        <v>4010</v>
      </c>
      <c r="D2749" t="s">
        <v>3969</v>
      </c>
      <c r="E2749" t="s">
        <v>3974</v>
      </c>
      <c r="F2749" s="2">
        <v>160</v>
      </c>
    </row>
    <row r="2750" spans="1:6" x14ac:dyDescent="0.3">
      <c r="A2750" s="1">
        <v>43754</v>
      </c>
      <c r="B2750" t="s">
        <v>6739</v>
      </c>
      <c r="C2750" t="s">
        <v>3991</v>
      </c>
      <c r="D2750" t="s">
        <v>3973</v>
      </c>
      <c r="E2750" t="s">
        <v>3964</v>
      </c>
      <c r="F2750" s="2">
        <v>100</v>
      </c>
    </row>
    <row r="2751" spans="1:6" x14ac:dyDescent="0.3">
      <c r="A2751" s="1">
        <v>43754</v>
      </c>
      <c r="B2751" t="s">
        <v>6740</v>
      </c>
      <c r="C2751" t="s">
        <v>4066</v>
      </c>
      <c r="D2751" t="s">
        <v>3982</v>
      </c>
      <c r="E2751" t="s">
        <v>3977</v>
      </c>
      <c r="F2751" s="2">
        <v>80</v>
      </c>
    </row>
    <row r="2752" spans="1:6" x14ac:dyDescent="0.3">
      <c r="A2752" s="1">
        <v>43754</v>
      </c>
      <c r="B2752" t="s">
        <v>6741</v>
      </c>
      <c r="C2752" t="s">
        <v>4032</v>
      </c>
      <c r="D2752" t="s">
        <v>3976</v>
      </c>
      <c r="E2752" t="s">
        <v>3974</v>
      </c>
      <c r="F2752" s="2">
        <v>30</v>
      </c>
    </row>
    <row r="2753" spans="1:6" x14ac:dyDescent="0.3">
      <c r="A2753" s="1">
        <v>43754</v>
      </c>
      <c r="B2753" t="s">
        <v>6742</v>
      </c>
      <c r="C2753" t="s">
        <v>4030</v>
      </c>
      <c r="D2753" t="s">
        <v>3984</v>
      </c>
      <c r="E2753" t="s">
        <v>3964</v>
      </c>
      <c r="F2753" s="2">
        <v>180</v>
      </c>
    </row>
    <row r="2754" spans="1:6" x14ac:dyDescent="0.3">
      <c r="A2754" s="1">
        <v>43755</v>
      </c>
      <c r="B2754" t="s">
        <v>6743</v>
      </c>
      <c r="C2754" t="s">
        <v>3979</v>
      </c>
      <c r="D2754" t="s">
        <v>3976</v>
      </c>
      <c r="E2754" t="s">
        <v>3964</v>
      </c>
      <c r="F2754" s="2">
        <v>30</v>
      </c>
    </row>
    <row r="2755" spans="1:6" x14ac:dyDescent="0.3">
      <c r="A2755" s="1">
        <v>43755</v>
      </c>
      <c r="B2755" t="s">
        <v>6744</v>
      </c>
      <c r="C2755" t="s">
        <v>3962</v>
      </c>
      <c r="D2755" t="s">
        <v>3984</v>
      </c>
      <c r="E2755" t="s">
        <v>3977</v>
      </c>
      <c r="F2755" s="2">
        <v>180</v>
      </c>
    </row>
    <row r="2756" spans="1:6" x14ac:dyDescent="0.3">
      <c r="A2756" s="1">
        <v>43755</v>
      </c>
      <c r="B2756" t="s">
        <v>6745</v>
      </c>
      <c r="C2756" t="s">
        <v>3995</v>
      </c>
      <c r="D2756" t="s">
        <v>3976</v>
      </c>
      <c r="E2756" t="s">
        <v>3977</v>
      </c>
      <c r="F2756" s="2">
        <v>30</v>
      </c>
    </row>
    <row r="2757" spans="1:6" x14ac:dyDescent="0.3">
      <c r="A2757" s="1">
        <v>43755</v>
      </c>
      <c r="B2757" t="s">
        <v>6746</v>
      </c>
      <c r="C2757" t="s">
        <v>3986</v>
      </c>
      <c r="D2757" t="s">
        <v>3963</v>
      </c>
      <c r="E2757" t="s">
        <v>3996</v>
      </c>
      <c r="F2757" s="2">
        <v>90</v>
      </c>
    </row>
    <row r="2758" spans="1:6" x14ac:dyDescent="0.3">
      <c r="A2758" s="1">
        <v>43755</v>
      </c>
      <c r="B2758" t="s">
        <v>6747</v>
      </c>
      <c r="C2758" t="s">
        <v>3966</v>
      </c>
      <c r="D2758" t="s">
        <v>3976</v>
      </c>
      <c r="E2758" t="s">
        <v>3996</v>
      </c>
      <c r="F2758" s="2">
        <v>30</v>
      </c>
    </row>
    <row r="2759" spans="1:6" x14ac:dyDescent="0.3">
      <c r="A2759" s="1">
        <v>43755</v>
      </c>
      <c r="B2759" t="s">
        <v>6748</v>
      </c>
      <c r="C2759" t="s">
        <v>4030</v>
      </c>
      <c r="D2759" t="s">
        <v>3982</v>
      </c>
      <c r="E2759" t="s">
        <v>3970</v>
      </c>
      <c r="F2759" s="2">
        <v>80</v>
      </c>
    </row>
    <row r="2760" spans="1:6" x14ac:dyDescent="0.3">
      <c r="A2760" s="1">
        <v>43755</v>
      </c>
      <c r="B2760" t="s">
        <v>6749</v>
      </c>
      <c r="C2760" t="s">
        <v>3981</v>
      </c>
      <c r="D2760" t="s">
        <v>4002</v>
      </c>
      <c r="E2760" t="s">
        <v>3970</v>
      </c>
      <c r="F2760" s="2">
        <v>150</v>
      </c>
    </row>
    <row r="2761" spans="1:6" x14ac:dyDescent="0.3">
      <c r="A2761" s="1">
        <v>43755</v>
      </c>
      <c r="B2761" t="s">
        <v>6750</v>
      </c>
      <c r="C2761" t="s">
        <v>3981</v>
      </c>
      <c r="D2761" t="s">
        <v>3989</v>
      </c>
      <c r="E2761" t="s">
        <v>3964</v>
      </c>
      <c r="F2761" s="2">
        <v>50</v>
      </c>
    </row>
    <row r="2762" spans="1:6" x14ac:dyDescent="0.3">
      <c r="A2762" s="1">
        <v>43755</v>
      </c>
      <c r="B2762" t="s">
        <v>6751</v>
      </c>
      <c r="C2762" t="s">
        <v>4007</v>
      </c>
      <c r="D2762" t="s">
        <v>4002</v>
      </c>
      <c r="E2762" t="s">
        <v>3996</v>
      </c>
      <c r="F2762" s="2">
        <v>150</v>
      </c>
    </row>
    <row r="2763" spans="1:6" x14ac:dyDescent="0.3">
      <c r="A2763" s="1">
        <v>43755</v>
      </c>
      <c r="B2763" t="s">
        <v>6752</v>
      </c>
      <c r="C2763" t="s">
        <v>4007</v>
      </c>
      <c r="D2763" t="s">
        <v>4002</v>
      </c>
      <c r="E2763" t="s">
        <v>3977</v>
      </c>
      <c r="F2763" s="2">
        <v>150</v>
      </c>
    </row>
    <row r="2764" spans="1:6" x14ac:dyDescent="0.3">
      <c r="A2764" s="1">
        <v>43755</v>
      </c>
      <c r="B2764" t="s">
        <v>6753</v>
      </c>
      <c r="C2764" t="s">
        <v>4010</v>
      </c>
      <c r="D2764" t="s">
        <v>3976</v>
      </c>
      <c r="E2764" t="s">
        <v>3977</v>
      </c>
      <c r="F2764" s="2">
        <v>30</v>
      </c>
    </row>
    <row r="2765" spans="1:6" x14ac:dyDescent="0.3">
      <c r="A2765" s="1">
        <v>43756</v>
      </c>
      <c r="B2765" t="s">
        <v>6754</v>
      </c>
      <c r="C2765" t="s">
        <v>3991</v>
      </c>
      <c r="D2765" t="s">
        <v>3973</v>
      </c>
      <c r="E2765" t="s">
        <v>3974</v>
      </c>
      <c r="F2765" s="2">
        <v>100</v>
      </c>
    </row>
    <row r="2766" spans="1:6" x14ac:dyDescent="0.3">
      <c r="A2766" s="1">
        <v>43756</v>
      </c>
      <c r="B2766" t="s">
        <v>6755</v>
      </c>
      <c r="C2766" t="s">
        <v>3991</v>
      </c>
      <c r="D2766" t="s">
        <v>3976</v>
      </c>
      <c r="E2766" t="s">
        <v>3996</v>
      </c>
      <c r="F2766" s="2">
        <v>30</v>
      </c>
    </row>
    <row r="2767" spans="1:6" x14ac:dyDescent="0.3">
      <c r="A2767" s="1">
        <v>43756</v>
      </c>
      <c r="B2767" t="s">
        <v>6756</v>
      </c>
      <c r="C2767" t="s">
        <v>4000</v>
      </c>
      <c r="D2767" t="s">
        <v>3969</v>
      </c>
      <c r="E2767" t="s">
        <v>3977</v>
      </c>
      <c r="F2767" s="2">
        <v>160</v>
      </c>
    </row>
    <row r="2768" spans="1:6" x14ac:dyDescent="0.3">
      <c r="A2768" s="1">
        <v>43756</v>
      </c>
      <c r="B2768" t="s">
        <v>6757</v>
      </c>
      <c r="C2768" t="s">
        <v>3979</v>
      </c>
      <c r="D2768" t="s">
        <v>3973</v>
      </c>
      <c r="E2768" t="s">
        <v>3977</v>
      </c>
      <c r="F2768" s="2">
        <v>100</v>
      </c>
    </row>
    <row r="2769" spans="1:6" x14ac:dyDescent="0.3">
      <c r="A2769" s="1">
        <v>43756</v>
      </c>
      <c r="B2769" t="s">
        <v>6758</v>
      </c>
      <c r="C2769" t="s">
        <v>3991</v>
      </c>
      <c r="D2769" t="s">
        <v>4002</v>
      </c>
      <c r="E2769" t="s">
        <v>3974</v>
      </c>
      <c r="F2769" s="2">
        <v>150</v>
      </c>
    </row>
    <row r="2770" spans="1:6" x14ac:dyDescent="0.3">
      <c r="A2770" s="1">
        <v>43756</v>
      </c>
      <c r="B2770" t="s">
        <v>6759</v>
      </c>
      <c r="C2770" t="s">
        <v>4007</v>
      </c>
      <c r="D2770" t="s">
        <v>3963</v>
      </c>
      <c r="E2770" t="s">
        <v>3996</v>
      </c>
      <c r="F2770" s="2">
        <v>90</v>
      </c>
    </row>
    <row r="2771" spans="1:6" x14ac:dyDescent="0.3">
      <c r="A2771" s="1">
        <v>43756</v>
      </c>
      <c r="B2771" t="s">
        <v>6760</v>
      </c>
      <c r="C2771" t="s">
        <v>4025</v>
      </c>
      <c r="D2771" t="s">
        <v>3989</v>
      </c>
      <c r="E2771" t="s">
        <v>3977</v>
      </c>
      <c r="F2771" s="2">
        <v>50</v>
      </c>
    </row>
    <row r="2772" spans="1:6" x14ac:dyDescent="0.3">
      <c r="A2772" s="1">
        <v>43756</v>
      </c>
      <c r="B2772" t="s">
        <v>6761</v>
      </c>
      <c r="C2772" t="s">
        <v>3995</v>
      </c>
      <c r="D2772" t="s">
        <v>3973</v>
      </c>
      <c r="E2772" t="s">
        <v>3964</v>
      </c>
      <c r="F2772" s="2">
        <v>100</v>
      </c>
    </row>
    <row r="2773" spans="1:6" x14ac:dyDescent="0.3">
      <c r="A2773" s="1">
        <v>43756</v>
      </c>
      <c r="B2773" t="s">
        <v>6762</v>
      </c>
      <c r="C2773" t="s">
        <v>3986</v>
      </c>
      <c r="D2773" t="s">
        <v>3963</v>
      </c>
      <c r="E2773" t="s">
        <v>3977</v>
      </c>
      <c r="F2773" s="2">
        <v>90</v>
      </c>
    </row>
    <row r="2774" spans="1:6" x14ac:dyDescent="0.3">
      <c r="A2774" s="1">
        <v>43756</v>
      </c>
      <c r="B2774" t="s">
        <v>6763</v>
      </c>
      <c r="C2774" t="s">
        <v>4066</v>
      </c>
      <c r="D2774" t="s">
        <v>3973</v>
      </c>
      <c r="E2774" t="s">
        <v>3977</v>
      </c>
      <c r="F2774" s="2">
        <v>100</v>
      </c>
    </row>
    <row r="2775" spans="1:6" x14ac:dyDescent="0.3">
      <c r="A2775" s="1">
        <v>43756</v>
      </c>
      <c r="B2775" t="s">
        <v>6764</v>
      </c>
      <c r="C2775" t="s">
        <v>3968</v>
      </c>
      <c r="D2775" t="s">
        <v>3982</v>
      </c>
      <c r="E2775" t="s">
        <v>3996</v>
      </c>
      <c r="F2775" s="2">
        <v>80</v>
      </c>
    </row>
    <row r="2776" spans="1:6" x14ac:dyDescent="0.3">
      <c r="A2776" s="1">
        <v>43756</v>
      </c>
      <c r="B2776" t="s">
        <v>6765</v>
      </c>
      <c r="C2776" t="s">
        <v>4032</v>
      </c>
      <c r="D2776" t="s">
        <v>3963</v>
      </c>
      <c r="E2776" t="s">
        <v>3996</v>
      </c>
      <c r="F2776" s="2">
        <v>90</v>
      </c>
    </row>
    <row r="2777" spans="1:6" x14ac:dyDescent="0.3">
      <c r="A2777" s="1">
        <v>43757</v>
      </c>
      <c r="B2777" t="s">
        <v>6766</v>
      </c>
      <c r="C2777" t="s">
        <v>3972</v>
      </c>
      <c r="D2777" t="s">
        <v>3989</v>
      </c>
      <c r="E2777" t="s">
        <v>3964</v>
      </c>
      <c r="F2777" s="2">
        <v>50</v>
      </c>
    </row>
    <row r="2778" spans="1:6" x14ac:dyDescent="0.3">
      <c r="A2778" s="1">
        <v>43757</v>
      </c>
      <c r="B2778" t="s">
        <v>6767</v>
      </c>
      <c r="C2778" t="s">
        <v>3981</v>
      </c>
      <c r="D2778" t="s">
        <v>3963</v>
      </c>
      <c r="E2778" t="s">
        <v>3964</v>
      </c>
      <c r="F2778" s="2">
        <v>90</v>
      </c>
    </row>
    <row r="2779" spans="1:6" x14ac:dyDescent="0.3">
      <c r="A2779" s="1">
        <v>43757</v>
      </c>
      <c r="B2779" t="s">
        <v>6768</v>
      </c>
      <c r="C2779" t="s">
        <v>4025</v>
      </c>
      <c r="D2779" t="s">
        <v>3963</v>
      </c>
      <c r="E2779" t="s">
        <v>3996</v>
      </c>
      <c r="F2779" s="2">
        <v>90</v>
      </c>
    </row>
    <row r="2780" spans="1:6" x14ac:dyDescent="0.3">
      <c r="A2780" s="1">
        <v>43757</v>
      </c>
      <c r="B2780" t="s">
        <v>6769</v>
      </c>
      <c r="C2780" t="s">
        <v>3986</v>
      </c>
      <c r="D2780" t="s">
        <v>4002</v>
      </c>
      <c r="E2780" t="s">
        <v>3977</v>
      </c>
      <c r="F2780" s="2">
        <v>150</v>
      </c>
    </row>
    <row r="2781" spans="1:6" x14ac:dyDescent="0.3">
      <c r="A2781" s="1">
        <v>43757</v>
      </c>
      <c r="B2781" t="s">
        <v>6770</v>
      </c>
      <c r="C2781" t="s">
        <v>3966</v>
      </c>
      <c r="D2781" t="s">
        <v>4002</v>
      </c>
      <c r="E2781" t="s">
        <v>3996</v>
      </c>
      <c r="F2781" s="2">
        <v>150</v>
      </c>
    </row>
    <row r="2782" spans="1:6" x14ac:dyDescent="0.3">
      <c r="A2782" s="1">
        <v>43757</v>
      </c>
      <c r="B2782" t="s">
        <v>6771</v>
      </c>
      <c r="C2782" t="s">
        <v>4030</v>
      </c>
      <c r="D2782" t="s">
        <v>3984</v>
      </c>
      <c r="E2782" t="s">
        <v>3996</v>
      </c>
      <c r="F2782" s="2">
        <v>180</v>
      </c>
    </row>
    <row r="2783" spans="1:6" x14ac:dyDescent="0.3">
      <c r="A2783" s="1">
        <v>43757</v>
      </c>
      <c r="B2783" t="s">
        <v>6772</v>
      </c>
      <c r="C2783" t="s">
        <v>4000</v>
      </c>
      <c r="D2783" t="s">
        <v>3973</v>
      </c>
      <c r="E2783" t="s">
        <v>3977</v>
      </c>
      <c r="F2783" s="2">
        <v>100</v>
      </c>
    </row>
    <row r="2784" spans="1:6" x14ac:dyDescent="0.3">
      <c r="A2784" s="1">
        <v>43758</v>
      </c>
      <c r="B2784" t="s">
        <v>6773</v>
      </c>
      <c r="C2784" t="s">
        <v>4000</v>
      </c>
      <c r="D2784" t="s">
        <v>3973</v>
      </c>
      <c r="E2784" t="s">
        <v>3977</v>
      </c>
      <c r="F2784" s="2">
        <v>100</v>
      </c>
    </row>
    <row r="2785" spans="1:6" x14ac:dyDescent="0.3">
      <c r="A2785" s="1">
        <v>43758</v>
      </c>
      <c r="B2785" t="s">
        <v>6774</v>
      </c>
      <c r="C2785" t="s">
        <v>3968</v>
      </c>
      <c r="D2785" t="s">
        <v>3963</v>
      </c>
      <c r="E2785" t="s">
        <v>3996</v>
      </c>
      <c r="F2785" s="2">
        <v>90</v>
      </c>
    </row>
    <row r="2786" spans="1:6" x14ac:dyDescent="0.3">
      <c r="A2786" s="1">
        <v>43758</v>
      </c>
      <c r="B2786" t="s">
        <v>6775</v>
      </c>
      <c r="C2786" t="s">
        <v>4066</v>
      </c>
      <c r="D2786" t="s">
        <v>3973</v>
      </c>
      <c r="E2786" t="s">
        <v>3970</v>
      </c>
      <c r="F2786" s="2">
        <v>100</v>
      </c>
    </row>
    <row r="2787" spans="1:6" x14ac:dyDescent="0.3">
      <c r="A2787" s="1">
        <v>43758</v>
      </c>
      <c r="B2787" t="s">
        <v>6776</v>
      </c>
      <c r="C2787" t="s">
        <v>4007</v>
      </c>
      <c r="D2787" t="s">
        <v>3989</v>
      </c>
      <c r="E2787" t="s">
        <v>3964</v>
      </c>
      <c r="F2787" s="2">
        <v>50</v>
      </c>
    </row>
    <row r="2788" spans="1:6" x14ac:dyDescent="0.3">
      <c r="A2788" s="1">
        <v>43758</v>
      </c>
      <c r="B2788" t="s">
        <v>6777</v>
      </c>
      <c r="C2788" t="s">
        <v>3995</v>
      </c>
      <c r="D2788" t="s">
        <v>3982</v>
      </c>
      <c r="E2788" t="s">
        <v>3970</v>
      </c>
      <c r="F2788" s="2">
        <v>80</v>
      </c>
    </row>
    <row r="2789" spans="1:6" x14ac:dyDescent="0.3">
      <c r="A2789" s="1">
        <v>43758</v>
      </c>
      <c r="B2789" t="s">
        <v>6778</v>
      </c>
      <c r="C2789" t="s">
        <v>3988</v>
      </c>
      <c r="D2789" t="s">
        <v>3963</v>
      </c>
      <c r="E2789" t="s">
        <v>3974</v>
      </c>
      <c r="F2789" s="2">
        <v>90</v>
      </c>
    </row>
    <row r="2790" spans="1:6" x14ac:dyDescent="0.3">
      <c r="A2790" s="1">
        <v>43758</v>
      </c>
      <c r="B2790" t="s">
        <v>6779</v>
      </c>
      <c r="C2790" t="s">
        <v>4007</v>
      </c>
      <c r="D2790" t="s">
        <v>3973</v>
      </c>
      <c r="E2790" t="s">
        <v>3964</v>
      </c>
      <c r="F2790" s="2">
        <v>100</v>
      </c>
    </row>
    <row r="2791" spans="1:6" x14ac:dyDescent="0.3">
      <c r="A2791" s="1">
        <v>43758</v>
      </c>
      <c r="B2791" t="s">
        <v>6780</v>
      </c>
      <c r="C2791" t="s">
        <v>4066</v>
      </c>
      <c r="D2791" t="s">
        <v>3969</v>
      </c>
      <c r="E2791" t="s">
        <v>3996</v>
      </c>
      <c r="F2791" s="2">
        <v>160</v>
      </c>
    </row>
    <row r="2792" spans="1:6" x14ac:dyDescent="0.3">
      <c r="A2792" s="1">
        <v>43759</v>
      </c>
      <c r="B2792" t="s">
        <v>6781</v>
      </c>
      <c r="C2792" t="s">
        <v>4010</v>
      </c>
      <c r="D2792" t="s">
        <v>3969</v>
      </c>
      <c r="E2792" t="s">
        <v>3964</v>
      </c>
      <c r="F2792" s="2">
        <v>160</v>
      </c>
    </row>
    <row r="2793" spans="1:6" x14ac:dyDescent="0.3">
      <c r="A2793" s="1">
        <v>43759</v>
      </c>
      <c r="B2793" t="s">
        <v>6782</v>
      </c>
      <c r="C2793" t="s">
        <v>3968</v>
      </c>
      <c r="D2793" t="s">
        <v>3963</v>
      </c>
      <c r="E2793" t="s">
        <v>3996</v>
      </c>
      <c r="F2793" s="2">
        <v>90</v>
      </c>
    </row>
    <row r="2794" spans="1:6" x14ac:dyDescent="0.3">
      <c r="A2794" s="1">
        <v>43759</v>
      </c>
      <c r="B2794" t="s">
        <v>6783</v>
      </c>
      <c r="C2794" t="s">
        <v>3991</v>
      </c>
      <c r="D2794" t="s">
        <v>3976</v>
      </c>
      <c r="E2794" t="s">
        <v>3996</v>
      </c>
      <c r="F2794" s="2">
        <v>30</v>
      </c>
    </row>
    <row r="2795" spans="1:6" x14ac:dyDescent="0.3">
      <c r="A2795" s="1">
        <v>43759</v>
      </c>
      <c r="B2795" t="s">
        <v>6784</v>
      </c>
      <c r="C2795" t="s">
        <v>4030</v>
      </c>
      <c r="D2795" t="s">
        <v>3973</v>
      </c>
      <c r="E2795" t="s">
        <v>3996</v>
      </c>
      <c r="F2795" s="2">
        <v>100</v>
      </c>
    </row>
    <row r="2796" spans="1:6" x14ac:dyDescent="0.3">
      <c r="A2796" s="1">
        <v>43759</v>
      </c>
      <c r="B2796" t="s">
        <v>6785</v>
      </c>
      <c r="C2796" t="s">
        <v>3995</v>
      </c>
      <c r="D2796" t="s">
        <v>3973</v>
      </c>
      <c r="E2796" t="s">
        <v>3964</v>
      </c>
      <c r="F2796" s="2">
        <v>100</v>
      </c>
    </row>
    <row r="2797" spans="1:6" x14ac:dyDescent="0.3">
      <c r="A2797" s="1">
        <v>43759</v>
      </c>
      <c r="B2797" t="s">
        <v>6786</v>
      </c>
      <c r="C2797" t="s">
        <v>3991</v>
      </c>
      <c r="D2797" t="s">
        <v>3969</v>
      </c>
      <c r="E2797" t="s">
        <v>3964</v>
      </c>
      <c r="F2797" s="2">
        <v>160</v>
      </c>
    </row>
    <row r="2798" spans="1:6" x14ac:dyDescent="0.3">
      <c r="A2798" s="1">
        <v>43759</v>
      </c>
      <c r="B2798" t="s">
        <v>6787</v>
      </c>
      <c r="C2798" t="s">
        <v>3981</v>
      </c>
      <c r="D2798" t="s">
        <v>3963</v>
      </c>
      <c r="E2798" t="s">
        <v>3970</v>
      </c>
      <c r="F2798" s="2">
        <v>90</v>
      </c>
    </row>
    <row r="2799" spans="1:6" x14ac:dyDescent="0.3">
      <c r="A2799" s="1">
        <v>43759</v>
      </c>
      <c r="B2799" t="s">
        <v>6788</v>
      </c>
      <c r="C2799" t="s">
        <v>4000</v>
      </c>
      <c r="D2799" t="s">
        <v>3982</v>
      </c>
      <c r="E2799" t="s">
        <v>3974</v>
      </c>
      <c r="F2799" s="2">
        <v>80</v>
      </c>
    </row>
    <row r="2800" spans="1:6" x14ac:dyDescent="0.3">
      <c r="A2800" s="1">
        <v>43759</v>
      </c>
      <c r="B2800" t="s">
        <v>6789</v>
      </c>
      <c r="C2800" t="s">
        <v>4030</v>
      </c>
      <c r="D2800" t="s">
        <v>3989</v>
      </c>
      <c r="E2800" t="s">
        <v>3964</v>
      </c>
      <c r="F2800" s="2">
        <v>50</v>
      </c>
    </row>
    <row r="2801" spans="1:6" x14ac:dyDescent="0.3">
      <c r="A2801" s="1">
        <v>43759</v>
      </c>
      <c r="B2801" t="s">
        <v>6790</v>
      </c>
      <c r="C2801" t="s">
        <v>4000</v>
      </c>
      <c r="D2801" t="s">
        <v>3976</v>
      </c>
      <c r="E2801" t="s">
        <v>3996</v>
      </c>
      <c r="F2801" s="2">
        <v>30</v>
      </c>
    </row>
    <row r="2802" spans="1:6" x14ac:dyDescent="0.3">
      <c r="A2802" s="1">
        <v>43759</v>
      </c>
      <c r="B2802" t="s">
        <v>6791</v>
      </c>
      <c r="C2802" t="s">
        <v>4007</v>
      </c>
      <c r="D2802" t="s">
        <v>3984</v>
      </c>
      <c r="E2802" t="s">
        <v>3970</v>
      </c>
      <c r="F2802" s="2">
        <v>180</v>
      </c>
    </row>
    <row r="2803" spans="1:6" x14ac:dyDescent="0.3">
      <c r="A2803" s="1">
        <v>43759</v>
      </c>
      <c r="B2803" t="s">
        <v>6792</v>
      </c>
      <c r="C2803" t="s">
        <v>4032</v>
      </c>
      <c r="D2803" t="s">
        <v>3973</v>
      </c>
      <c r="E2803" t="s">
        <v>3974</v>
      </c>
      <c r="F2803" s="2">
        <v>100</v>
      </c>
    </row>
    <row r="2804" spans="1:6" x14ac:dyDescent="0.3">
      <c r="A2804" s="1">
        <v>43760</v>
      </c>
      <c r="B2804" t="s">
        <v>6793</v>
      </c>
      <c r="C2804" t="s">
        <v>4066</v>
      </c>
      <c r="D2804" t="s">
        <v>3989</v>
      </c>
      <c r="E2804" t="s">
        <v>3996</v>
      </c>
      <c r="F2804" s="2">
        <v>50</v>
      </c>
    </row>
    <row r="2805" spans="1:6" x14ac:dyDescent="0.3">
      <c r="A2805" s="1">
        <v>43760</v>
      </c>
      <c r="B2805" t="s">
        <v>6794</v>
      </c>
      <c r="C2805" t="s">
        <v>3986</v>
      </c>
      <c r="D2805" t="s">
        <v>3982</v>
      </c>
      <c r="E2805" t="s">
        <v>3977</v>
      </c>
      <c r="F2805" s="2">
        <v>80</v>
      </c>
    </row>
    <row r="2806" spans="1:6" x14ac:dyDescent="0.3">
      <c r="A2806" s="1">
        <v>43760</v>
      </c>
      <c r="B2806" t="s">
        <v>6795</v>
      </c>
      <c r="C2806" t="s">
        <v>4025</v>
      </c>
      <c r="D2806" t="s">
        <v>3963</v>
      </c>
      <c r="E2806" t="s">
        <v>3977</v>
      </c>
      <c r="F2806" s="2">
        <v>90</v>
      </c>
    </row>
    <row r="2807" spans="1:6" x14ac:dyDescent="0.3">
      <c r="A2807" s="1">
        <v>43760</v>
      </c>
      <c r="B2807" t="s">
        <v>6796</v>
      </c>
      <c r="C2807" t="s">
        <v>3968</v>
      </c>
      <c r="D2807" t="s">
        <v>3976</v>
      </c>
      <c r="E2807" t="s">
        <v>3996</v>
      </c>
      <c r="F2807" s="2">
        <v>30</v>
      </c>
    </row>
    <row r="2808" spans="1:6" x14ac:dyDescent="0.3">
      <c r="A2808" s="1">
        <v>43760</v>
      </c>
      <c r="B2808" t="s">
        <v>6797</v>
      </c>
      <c r="C2808" t="s">
        <v>4007</v>
      </c>
      <c r="D2808" t="s">
        <v>3982</v>
      </c>
      <c r="E2808" t="s">
        <v>3970</v>
      </c>
      <c r="F2808" s="2">
        <v>80</v>
      </c>
    </row>
    <row r="2809" spans="1:6" x14ac:dyDescent="0.3">
      <c r="A2809" s="1">
        <v>43760</v>
      </c>
      <c r="B2809" t="s">
        <v>6798</v>
      </c>
      <c r="C2809" t="s">
        <v>3979</v>
      </c>
      <c r="D2809" t="s">
        <v>3976</v>
      </c>
      <c r="E2809" t="s">
        <v>3964</v>
      </c>
      <c r="F2809" s="2">
        <v>30</v>
      </c>
    </row>
    <row r="2810" spans="1:6" x14ac:dyDescent="0.3">
      <c r="A2810" s="1">
        <v>43760</v>
      </c>
      <c r="B2810" t="s">
        <v>6799</v>
      </c>
      <c r="C2810" t="s">
        <v>4030</v>
      </c>
      <c r="D2810" t="s">
        <v>3963</v>
      </c>
      <c r="E2810" t="s">
        <v>3977</v>
      </c>
      <c r="F2810" s="2">
        <v>90</v>
      </c>
    </row>
    <row r="2811" spans="1:6" x14ac:dyDescent="0.3">
      <c r="A2811" s="1">
        <v>43760</v>
      </c>
      <c r="B2811" t="s">
        <v>6800</v>
      </c>
      <c r="C2811" t="s">
        <v>3995</v>
      </c>
      <c r="D2811" t="s">
        <v>3973</v>
      </c>
      <c r="E2811" t="s">
        <v>3964</v>
      </c>
      <c r="F2811" s="2">
        <v>100</v>
      </c>
    </row>
    <row r="2812" spans="1:6" x14ac:dyDescent="0.3">
      <c r="A2812" s="1">
        <v>43760</v>
      </c>
      <c r="B2812" t="s">
        <v>6801</v>
      </c>
      <c r="C2812" t="s">
        <v>4000</v>
      </c>
      <c r="D2812" t="s">
        <v>3976</v>
      </c>
      <c r="E2812" t="s">
        <v>3996</v>
      </c>
      <c r="F2812" s="2">
        <v>30</v>
      </c>
    </row>
    <row r="2813" spans="1:6" x14ac:dyDescent="0.3">
      <c r="A2813" s="1">
        <v>43760</v>
      </c>
      <c r="B2813" t="s">
        <v>6802</v>
      </c>
      <c r="C2813" t="s">
        <v>3995</v>
      </c>
      <c r="D2813" t="s">
        <v>3963</v>
      </c>
      <c r="E2813" t="s">
        <v>3977</v>
      </c>
      <c r="F2813" s="2">
        <v>90</v>
      </c>
    </row>
    <row r="2814" spans="1:6" x14ac:dyDescent="0.3">
      <c r="A2814" s="1">
        <v>43760</v>
      </c>
      <c r="B2814" t="s">
        <v>6803</v>
      </c>
      <c r="C2814" t="s">
        <v>3995</v>
      </c>
      <c r="D2814" t="s">
        <v>3973</v>
      </c>
      <c r="E2814" t="s">
        <v>3974</v>
      </c>
      <c r="F2814" s="2">
        <v>100</v>
      </c>
    </row>
    <row r="2815" spans="1:6" x14ac:dyDescent="0.3">
      <c r="A2815" s="1">
        <v>43761</v>
      </c>
      <c r="B2815" t="s">
        <v>6804</v>
      </c>
      <c r="C2815" t="s">
        <v>3991</v>
      </c>
      <c r="D2815" t="s">
        <v>3989</v>
      </c>
      <c r="E2815" t="s">
        <v>3977</v>
      </c>
      <c r="F2815" s="2">
        <v>50</v>
      </c>
    </row>
    <row r="2816" spans="1:6" x14ac:dyDescent="0.3">
      <c r="A2816" s="1">
        <v>43761</v>
      </c>
      <c r="B2816" t="s">
        <v>6805</v>
      </c>
      <c r="C2816" t="s">
        <v>3979</v>
      </c>
      <c r="D2816" t="s">
        <v>3989</v>
      </c>
      <c r="E2816" t="s">
        <v>3996</v>
      </c>
      <c r="F2816" s="2">
        <v>50</v>
      </c>
    </row>
    <row r="2817" spans="1:6" x14ac:dyDescent="0.3">
      <c r="A2817" s="1">
        <v>43761</v>
      </c>
      <c r="B2817" t="s">
        <v>6806</v>
      </c>
      <c r="C2817" t="s">
        <v>3995</v>
      </c>
      <c r="D2817" t="s">
        <v>3989</v>
      </c>
      <c r="E2817" t="s">
        <v>3964</v>
      </c>
      <c r="F2817" s="2">
        <v>50</v>
      </c>
    </row>
    <row r="2818" spans="1:6" x14ac:dyDescent="0.3">
      <c r="A2818" s="1">
        <v>43761</v>
      </c>
      <c r="B2818" t="s">
        <v>6807</v>
      </c>
      <c r="C2818" t="s">
        <v>3979</v>
      </c>
      <c r="D2818" t="s">
        <v>3984</v>
      </c>
      <c r="E2818" t="s">
        <v>3964</v>
      </c>
      <c r="F2818" s="2">
        <v>180</v>
      </c>
    </row>
    <row r="2819" spans="1:6" x14ac:dyDescent="0.3">
      <c r="A2819" s="1">
        <v>43761</v>
      </c>
      <c r="B2819" t="s">
        <v>6808</v>
      </c>
      <c r="C2819" t="s">
        <v>3962</v>
      </c>
      <c r="D2819" t="s">
        <v>3989</v>
      </c>
      <c r="E2819" t="s">
        <v>3974</v>
      </c>
      <c r="F2819" s="2">
        <v>50</v>
      </c>
    </row>
    <row r="2820" spans="1:6" x14ac:dyDescent="0.3">
      <c r="A2820" s="1">
        <v>43761</v>
      </c>
      <c r="B2820" t="s">
        <v>6809</v>
      </c>
      <c r="C2820" t="s">
        <v>3995</v>
      </c>
      <c r="D2820" t="s">
        <v>3984</v>
      </c>
      <c r="E2820" t="s">
        <v>3996</v>
      </c>
      <c r="F2820" s="2">
        <v>180</v>
      </c>
    </row>
    <row r="2821" spans="1:6" x14ac:dyDescent="0.3">
      <c r="A2821" s="1">
        <v>43762</v>
      </c>
      <c r="B2821" t="s">
        <v>6810</v>
      </c>
      <c r="C2821" t="s">
        <v>4025</v>
      </c>
      <c r="D2821" t="s">
        <v>4002</v>
      </c>
      <c r="E2821" t="s">
        <v>3977</v>
      </c>
      <c r="F2821" s="2">
        <v>150</v>
      </c>
    </row>
    <row r="2822" spans="1:6" x14ac:dyDescent="0.3">
      <c r="A2822" s="1">
        <v>43762</v>
      </c>
      <c r="B2822" t="s">
        <v>6811</v>
      </c>
      <c r="C2822" t="s">
        <v>3986</v>
      </c>
      <c r="D2822" t="s">
        <v>3973</v>
      </c>
      <c r="E2822" t="s">
        <v>3974</v>
      </c>
      <c r="F2822" s="2">
        <v>100</v>
      </c>
    </row>
    <row r="2823" spans="1:6" x14ac:dyDescent="0.3">
      <c r="A2823" s="1">
        <v>43762</v>
      </c>
      <c r="B2823" t="s">
        <v>6812</v>
      </c>
      <c r="C2823" t="s">
        <v>3966</v>
      </c>
      <c r="D2823" t="s">
        <v>4002</v>
      </c>
      <c r="E2823" t="s">
        <v>3970</v>
      </c>
      <c r="F2823" s="2">
        <v>150</v>
      </c>
    </row>
    <row r="2824" spans="1:6" x14ac:dyDescent="0.3">
      <c r="A2824" s="1">
        <v>43762</v>
      </c>
      <c r="B2824" t="s">
        <v>6813</v>
      </c>
      <c r="C2824" t="s">
        <v>4010</v>
      </c>
      <c r="D2824" t="s">
        <v>3982</v>
      </c>
      <c r="E2824" t="s">
        <v>3977</v>
      </c>
      <c r="F2824" s="2">
        <v>80</v>
      </c>
    </row>
    <row r="2825" spans="1:6" x14ac:dyDescent="0.3">
      <c r="A2825" s="1">
        <v>43762</v>
      </c>
      <c r="B2825" t="s">
        <v>6814</v>
      </c>
      <c r="C2825" t="s">
        <v>3979</v>
      </c>
      <c r="D2825" t="s">
        <v>3963</v>
      </c>
      <c r="E2825" t="s">
        <v>3970</v>
      </c>
      <c r="F2825" s="2">
        <v>90</v>
      </c>
    </row>
    <row r="2826" spans="1:6" x14ac:dyDescent="0.3">
      <c r="A2826" s="1">
        <v>43762</v>
      </c>
      <c r="B2826" t="s">
        <v>6815</v>
      </c>
      <c r="C2826" t="s">
        <v>3962</v>
      </c>
      <c r="D2826" t="s">
        <v>3973</v>
      </c>
      <c r="E2826" t="s">
        <v>3970</v>
      </c>
      <c r="F2826" s="2">
        <v>100</v>
      </c>
    </row>
    <row r="2827" spans="1:6" x14ac:dyDescent="0.3">
      <c r="A2827" s="1">
        <v>43762</v>
      </c>
      <c r="B2827" t="s">
        <v>6816</v>
      </c>
      <c r="C2827" t="s">
        <v>3962</v>
      </c>
      <c r="D2827" t="s">
        <v>3976</v>
      </c>
      <c r="E2827" t="s">
        <v>3964</v>
      </c>
      <c r="F2827" s="2">
        <v>30</v>
      </c>
    </row>
    <row r="2828" spans="1:6" x14ac:dyDescent="0.3">
      <c r="A2828" s="1">
        <v>43762</v>
      </c>
      <c r="B2828" t="s">
        <v>6817</v>
      </c>
      <c r="C2828" t="s">
        <v>3981</v>
      </c>
      <c r="D2828" t="s">
        <v>3976</v>
      </c>
      <c r="E2828" t="s">
        <v>3970</v>
      </c>
      <c r="F2828" s="2">
        <v>30</v>
      </c>
    </row>
    <row r="2829" spans="1:6" x14ac:dyDescent="0.3">
      <c r="A2829" s="1">
        <v>43762</v>
      </c>
      <c r="B2829" t="s">
        <v>6818</v>
      </c>
      <c r="C2829" t="s">
        <v>4032</v>
      </c>
      <c r="D2829" t="s">
        <v>3984</v>
      </c>
      <c r="E2829" t="s">
        <v>3974</v>
      </c>
      <c r="F2829" s="2">
        <v>180</v>
      </c>
    </row>
    <row r="2830" spans="1:6" x14ac:dyDescent="0.3">
      <c r="A2830" s="1">
        <v>43762</v>
      </c>
      <c r="B2830" t="s">
        <v>6819</v>
      </c>
      <c r="C2830" t="s">
        <v>4030</v>
      </c>
      <c r="D2830" t="s">
        <v>3989</v>
      </c>
      <c r="E2830" t="s">
        <v>3974</v>
      </c>
      <c r="F2830" s="2">
        <v>50</v>
      </c>
    </row>
    <row r="2831" spans="1:6" x14ac:dyDescent="0.3">
      <c r="A2831" s="1">
        <v>43762</v>
      </c>
      <c r="B2831" t="s">
        <v>6820</v>
      </c>
      <c r="C2831" t="s">
        <v>4030</v>
      </c>
      <c r="D2831" t="s">
        <v>3989</v>
      </c>
      <c r="E2831" t="s">
        <v>3970</v>
      </c>
      <c r="F2831" s="2">
        <v>50</v>
      </c>
    </row>
    <row r="2832" spans="1:6" x14ac:dyDescent="0.3">
      <c r="A2832" s="1">
        <v>43762</v>
      </c>
      <c r="B2832" t="s">
        <v>6821</v>
      </c>
      <c r="C2832" t="s">
        <v>4000</v>
      </c>
      <c r="D2832" t="s">
        <v>3963</v>
      </c>
      <c r="E2832" t="s">
        <v>3996</v>
      </c>
      <c r="F2832" s="2">
        <v>90</v>
      </c>
    </row>
    <row r="2833" spans="1:6" x14ac:dyDescent="0.3">
      <c r="A2833" s="1">
        <v>43763</v>
      </c>
      <c r="B2833" t="s">
        <v>6822</v>
      </c>
      <c r="C2833" t="s">
        <v>3968</v>
      </c>
      <c r="D2833" t="s">
        <v>3984</v>
      </c>
      <c r="E2833" t="s">
        <v>3970</v>
      </c>
      <c r="F2833" s="2">
        <v>180</v>
      </c>
    </row>
    <row r="2834" spans="1:6" x14ac:dyDescent="0.3">
      <c r="A2834" s="1">
        <v>43763</v>
      </c>
      <c r="B2834" t="s">
        <v>6823</v>
      </c>
      <c r="C2834" t="s">
        <v>3981</v>
      </c>
      <c r="D2834" t="s">
        <v>3976</v>
      </c>
      <c r="E2834" t="s">
        <v>3977</v>
      </c>
      <c r="F2834" s="2">
        <v>30</v>
      </c>
    </row>
    <row r="2835" spans="1:6" x14ac:dyDescent="0.3">
      <c r="A2835" s="1">
        <v>43763</v>
      </c>
      <c r="B2835" t="s">
        <v>6824</v>
      </c>
      <c r="C2835" t="s">
        <v>3986</v>
      </c>
      <c r="D2835" t="s">
        <v>3969</v>
      </c>
      <c r="E2835" t="s">
        <v>3996</v>
      </c>
      <c r="F2835" s="2">
        <v>160</v>
      </c>
    </row>
    <row r="2836" spans="1:6" x14ac:dyDescent="0.3">
      <c r="A2836" s="1">
        <v>43763</v>
      </c>
      <c r="B2836" t="s">
        <v>6825</v>
      </c>
      <c r="C2836" t="s">
        <v>3981</v>
      </c>
      <c r="D2836" t="s">
        <v>3973</v>
      </c>
      <c r="E2836" t="s">
        <v>3964</v>
      </c>
      <c r="F2836" s="2">
        <v>100</v>
      </c>
    </row>
    <row r="2837" spans="1:6" x14ac:dyDescent="0.3">
      <c r="A2837" s="1">
        <v>43763</v>
      </c>
      <c r="B2837" t="s">
        <v>6826</v>
      </c>
      <c r="C2837" t="s">
        <v>4030</v>
      </c>
      <c r="D2837" t="s">
        <v>3973</v>
      </c>
      <c r="E2837" t="s">
        <v>3970</v>
      </c>
      <c r="F2837" s="2">
        <v>100</v>
      </c>
    </row>
    <row r="2838" spans="1:6" x14ac:dyDescent="0.3">
      <c r="A2838" s="1">
        <v>43763</v>
      </c>
      <c r="B2838" t="s">
        <v>6827</v>
      </c>
      <c r="C2838" t="s">
        <v>4025</v>
      </c>
      <c r="D2838" t="s">
        <v>3982</v>
      </c>
      <c r="E2838" t="s">
        <v>3996</v>
      </c>
      <c r="F2838" s="2">
        <v>80</v>
      </c>
    </row>
    <row r="2839" spans="1:6" x14ac:dyDescent="0.3">
      <c r="A2839" s="1">
        <v>43763</v>
      </c>
      <c r="B2839" t="s">
        <v>6828</v>
      </c>
      <c r="C2839" t="s">
        <v>3968</v>
      </c>
      <c r="D2839" t="s">
        <v>3989</v>
      </c>
      <c r="E2839" t="s">
        <v>3964</v>
      </c>
      <c r="F2839" s="2">
        <v>50</v>
      </c>
    </row>
    <row r="2840" spans="1:6" x14ac:dyDescent="0.3">
      <c r="A2840" s="1">
        <v>43763</v>
      </c>
      <c r="B2840" t="s">
        <v>6829</v>
      </c>
      <c r="C2840" t="s">
        <v>4066</v>
      </c>
      <c r="D2840" t="s">
        <v>3969</v>
      </c>
      <c r="E2840" t="s">
        <v>3996</v>
      </c>
      <c r="F2840" s="2">
        <v>160</v>
      </c>
    </row>
    <row r="2841" spans="1:6" x14ac:dyDescent="0.3">
      <c r="A2841" s="1">
        <v>43764</v>
      </c>
      <c r="B2841" t="s">
        <v>6830</v>
      </c>
      <c r="C2841" t="s">
        <v>4032</v>
      </c>
      <c r="D2841" t="s">
        <v>3969</v>
      </c>
      <c r="E2841" t="s">
        <v>3964</v>
      </c>
      <c r="F2841" s="2">
        <v>160</v>
      </c>
    </row>
    <row r="2842" spans="1:6" x14ac:dyDescent="0.3">
      <c r="A2842" s="1">
        <v>43764</v>
      </c>
      <c r="B2842" t="s">
        <v>6831</v>
      </c>
      <c r="C2842" t="s">
        <v>4010</v>
      </c>
      <c r="D2842" t="s">
        <v>3976</v>
      </c>
      <c r="E2842" t="s">
        <v>3974</v>
      </c>
      <c r="F2842" s="2">
        <v>30</v>
      </c>
    </row>
    <row r="2843" spans="1:6" x14ac:dyDescent="0.3">
      <c r="A2843" s="1">
        <v>43764</v>
      </c>
      <c r="B2843" t="s">
        <v>6832</v>
      </c>
      <c r="C2843" t="s">
        <v>3981</v>
      </c>
      <c r="D2843" t="s">
        <v>4002</v>
      </c>
      <c r="E2843" t="s">
        <v>3996</v>
      </c>
      <c r="F2843" s="2">
        <v>150</v>
      </c>
    </row>
    <row r="2844" spans="1:6" x14ac:dyDescent="0.3">
      <c r="A2844" s="1">
        <v>43764</v>
      </c>
      <c r="B2844" t="s">
        <v>6833</v>
      </c>
      <c r="C2844" t="s">
        <v>3995</v>
      </c>
      <c r="D2844" t="s">
        <v>3969</v>
      </c>
      <c r="E2844" t="s">
        <v>3974</v>
      </c>
      <c r="F2844" s="2">
        <v>160</v>
      </c>
    </row>
    <row r="2845" spans="1:6" x14ac:dyDescent="0.3">
      <c r="A2845" s="1">
        <v>43764</v>
      </c>
      <c r="B2845" t="s">
        <v>6834</v>
      </c>
      <c r="C2845" t="s">
        <v>3981</v>
      </c>
      <c r="D2845" t="s">
        <v>3989</v>
      </c>
      <c r="E2845" t="s">
        <v>3977</v>
      </c>
      <c r="F2845" s="2">
        <v>50</v>
      </c>
    </row>
    <row r="2846" spans="1:6" x14ac:dyDescent="0.3">
      <c r="A2846" s="1">
        <v>43764</v>
      </c>
      <c r="B2846" t="s">
        <v>6835</v>
      </c>
      <c r="C2846" t="s">
        <v>4032</v>
      </c>
      <c r="D2846" t="s">
        <v>3973</v>
      </c>
      <c r="E2846" t="s">
        <v>3996</v>
      </c>
      <c r="F2846" s="2">
        <v>100</v>
      </c>
    </row>
    <row r="2847" spans="1:6" x14ac:dyDescent="0.3">
      <c r="A2847" s="1">
        <v>43764</v>
      </c>
      <c r="B2847" t="s">
        <v>6836</v>
      </c>
      <c r="C2847" t="s">
        <v>4000</v>
      </c>
      <c r="D2847" t="s">
        <v>4002</v>
      </c>
      <c r="E2847" t="s">
        <v>3977</v>
      </c>
      <c r="F2847" s="2">
        <v>150</v>
      </c>
    </row>
    <row r="2848" spans="1:6" x14ac:dyDescent="0.3">
      <c r="A2848" s="1">
        <v>43764</v>
      </c>
      <c r="B2848" t="s">
        <v>6837</v>
      </c>
      <c r="C2848" t="s">
        <v>4010</v>
      </c>
      <c r="D2848" t="s">
        <v>3973</v>
      </c>
      <c r="E2848" t="s">
        <v>3977</v>
      </c>
      <c r="F2848" s="2">
        <v>100</v>
      </c>
    </row>
    <row r="2849" spans="1:6" x14ac:dyDescent="0.3">
      <c r="A2849" s="1">
        <v>43764</v>
      </c>
      <c r="B2849" t="s">
        <v>6838</v>
      </c>
      <c r="C2849" t="s">
        <v>3981</v>
      </c>
      <c r="D2849" t="s">
        <v>4002</v>
      </c>
      <c r="E2849" t="s">
        <v>3964</v>
      </c>
      <c r="F2849" s="2">
        <v>150</v>
      </c>
    </row>
    <row r="2850" spans="1:6" x14ac:dyDescent="0.3">
      <c r="A2850" s="1">
        <v>43764</v>
      </c>
      <c r="B2850" t="s">
        <v>6839</v>
      </c>
      <c r="C2850" t="s">
        <v>4000</v>
      </c>
      <c r="D2850" t="s">
        <v>3989</v>
      </c>
      <c r="E2850" t="s">
        <v>3996</v>
      </c>
      <c r="F2850" s="2">
        <v>50</v>
      </c>
    </row>
    <row r="2851" spans="1:6" x14ac:dyDescent="0.3">
      <c r="A2851" s="1">
        <v>43764</v>
      </c>
      <c r="B2851" t="s">
        <v>6840</v>
      </c>
      <c r="C2851" t="s">
        <v>4000</v>
      </c>
      <c r="D2851" t="s">
        <v>3963</v>
      </c>
      <c r="E2851" t="s">
        <v>3970</v>
      </c>
      <c r="F2851" s="2">
        <v>90</v>
      </c>
    </row>
    <row r="2852" spans="1:6" x14ac:dyDescent="0.3">
      <c r="A2852" s="1">
        <v>43764</v>
      </c>
      <c r="B2852" t="s">
        <v>6841</v>
      </c>
      <c r="C2852" t="s">
        <v>4010</v>
      </c>
      <c r="D2852" t="s">
        <v>3963</v>
      </c>
      <c r="E2852" t="s">
        <v>3964</v>
      </c>
      <c r="F2852" s="2">
        <v>90</v>
      </c>
    </row>
    <row r="2853" spans="1:6" x14ac:dyDescent="0.3">
      <c r="A2853" s="1">
        <v>43765</v>
      </c>
      <c r="B2853" t="s">
        <v>6842</v>
      </c>
      <c r="C2853" t="s">
        <v>4032</v>
      </c>
      <c r="D2853" t="s">
        <v>3969</v>
      </c>
      <c r="E2853" t="s">
        <v>3964</v>
      </c>
      <c r="F2853" s="2">
        <v>160</v>
      </c>
    </row>
    <row r="2854" spans="1:6" x14ac:dyDescent="0.3">
      <c r="A2854" s="1">
        <v>43765</v>
      </c>
      <c r="B2854" t="s">
        <v>6843</v>
      </c>
      <c r="C2854" t="s">
        <v>4030</v>
      </c>
      <c r="D2854" t="s">
        <v>3984</v>
      </c>
      <c r="E2854" t="s">
        <v>3974</v>
      </c>
      <c r="F2854" s="2">
        <v>180</v>
      </c>
    </row>
    <row r="2855" spans="1:6" x14ac:dyDescent="0.3">
      <c r="A2855" s="1">
        <v>43765</v>
      </c>
      <c r="B2855" t="s">
        <v>6844</v>
      </c>
      <c r="C2855" t="s">
        <v>3968</v>
      </c>
      <c r="D2855" t="s">
        <v>3982</v>
      </c>
      <c r="E2855" t="s">
        <v>3977</v>
      </c>
      <c r="F2855" s="2">
        <v>80</v>
      </c>
    </row>
    <row r="2856" spans="1:6" x14ac:dyDescent="0.3">
      <c r="A2856" s="1">
        <v>43765</v>
      </c>
      <c r="B2856" t="s">
        <v>6845</v>
      </c>
      <c r="C2856" t="s">
        <v>4030</v>
      </c>
      <c r="D2856" t="s">
        <v>3973</v>
      </c>
      <c r="E2856" t="s">
        <v>3977</v>
      </c>
      <c r="F2856" s="2">
        <v>100</v>
      </c>
    </row>
    <row r="2857" spans="1:6" x14ac:dyDescent="0.3">
      <c r="A2857" s="1">
        <v>43765</v>
      </c>
      <c r="B2857" t="s">
        <v>6846</v>
      </c>
      <c r="C2857" t="s">
        <v>3962</v>
      </c>
      <c r="D2857" t="s">
        <v>3963</v>
      </c>
      <c r="E2857" t="s">
        <v>3977</v>
      </c>
      <c r="F2857" s="2">
        <v>90</v>
      </c>
    </row>
    <row r="2858" spans="1:6" x14ac:dyDescent="0.3">
      <c r="A2858" s="1">
        <v>43765</v>
      </c>
      <c r="B2858" t="s">
        <v>6847</v>
      </c>
      <c r="C2858" t="s">
        <v>4000</v>
      </c>
      <c r="D2858" t="s">
        <v>3982</v>
      </c>
      <c r="E2858" t="s">
        <v>3996</v>
      </c>
      <c r="F2858" s="2">
        <v>80</v>
      </c>
    </row>
    <row r="2859" spans="1:6" x14ac:dyDescent="0.3">
      <c r="A2859" s="1">
        <v>43765</v>
      </c>
      <c r="B2859" t="s">
        <v>6848</v>
      </c>
      <c r="C2859" t="s">
        <v>3981</v>
      </c>
      <c r="D2859" t="s">
        <v>3976</v>
      </c>
      <c r="E2859" t="s">
        <v>3996</v>
      </c>
      <c r="F2859" s="2">
        <v>30</v>
      </c>
    </row>
    <row r="2860" spans="1:6" x14ac:dyDescent="0.3">
      <c r="A2860" s="1">
        <v>43765</v>
      </c>
      <c r="B2860" t="s">
        <v>6849</v>
      </c>
      <c r="C2860" t="s">
        <v>3991</v>
      </c>
      <c r="D2860" t="s">
        <v>3989</v>
      </c>
      <c r="E2860" t="s">
        <v>3964</v>
      </c>
      <c r="F2860" s="2">
        <v>50</v>
      </c>
    </row>
    <row r="2861" spans="1:6" x14ac:dyDescent="0.3">
      <c r="A2861" s="1">
        <v>43765</v>
      </c>
      <c r="B2861" t="s">
        <v>6850</v>
      </c>
      <c r="C2861" t="s">
        <v>3981</v>
      </c>
      <c r="D2861" t="s">
        <v>3976</v>
      </c>
      <c r="E2861" t="s">
        <v>3970</v>
      </c>
      <c r="F2861" s="2">
        <v>30</v>
      </c>
    </row>
    <row r="2862" spans="1:6" x14ac:dyDescent="0.3">
      <c r="A2862" s="1">
        <v>43765</v>
      </c>
      <c r="B2862" t="s">
        <v>6851</v>
      </c>
      <c r="C2862" t="s">
        <v>3966</v>
      </c>
      <c r="D2862" t="s">
        <v>3982</v>
      </c>
      <c r="E2862" t="s">
        <v>3964</v>
      </c>
      <c r="F2862" s="2">
        <v>80</v>
      </c>
    </row>
    <row r="2863" spans="1:6" x14ac:dyDescent="0.3">
      <c r="A2863" s="1">
        <v>43765</v>
      </c>
      <c r="B2863" t="s">
        <v>6852</v>
      </c>
      <c r="C2863" t="s">
        <v>3981</v>
      </c>
      <c r="D2863" t="s">
        <v>3989</v>
      </c>
      <c r="E2863" t="s">
        <v>3964</v>
      </c>
      <c r="F2863" s="2">
        <v>50</v>
      </c>
    </row>
    <row r="2864" spans="1:6" x14ac:dyDescent="0.3">
      <c r="A2864" s="1">
        <v>43765</v>
      </c>
      <c r="B2864" t="s">
        <v>6853</v>
      </c>
      <c r="C2864" t="s">
        <v>3968</v>
      </c>
      <c r="D2864" t="s">
        <v>3989</v>
      </c>
      <c r="E2864" t="s">
        <v>3974</v>
      </c>
      <c r="F2864" s="2">
        <v>50</v>
      </c>
    </row>
    <row r="2865" spans="1:6" x14ac:dyDescent="0.3">
      <c r="A2865" s="1">
        <v>43766</v>
      </c>
      <c r="B2865" t="s">
        <v>6854</v>
      </c>
      <c r="C2865" t="s">
        <v>4066</v>
      </c>
      <c r="D2865" t="s">
        <v>3973</v>
      </c>
      <c r="E2865" t="s">
        <v>3964</v>
      </c>
      <c r="F2865" s="2">
        <v>100</v>
      </c>
    </row>
    <row r="2866" spans="1:6" x14ac:dyDescent="0.3">
      <c r="A2866" s="1">
        <v>43766</v>
      </c>
      <c r="B2866" t="s">
        <v>6855</v>
      </c>
      <c r="C2866" t="s">
        <v>3968</v>
      </c>
      <c r="D2866" t="s">
        <v>3969</v>
      </c>
      <c r="E2866" t="s">
        <v>3977</v>
      </c>
      <c r="F2866" s="2">
        <v>160</v>
      </c>
    </row>
    <row r="2867" spans="1:6" x14ac:dyDescent="0.3">
      <c r="A2867" s="1">
        <v>43766</v>
      </c>
      <c r="B2867" t="s">
        <v>6856</v>
      </c>
      <c r="C2867" t="s">
        <v>3972</v>
      </c>
      <c r="D2867" t="s">
        <v>3984</v>
      </c>
      <c r="E2867" t="s">
        <v>3964</v>
      </c>
      <c r="F2867" s="2">
        <v>180</v>
      </c>
    </row>
    <row r="2868" spans="1:6" x14ac:dyDescent="0.3">
      <c r="A2868" s="1">
        <v>43766</v>
      </c>
      <c r="B2868" t="s">
        <v>6857</v>
      </c>
      <c r="C2868" t="s">
        <v>3966</v>
      </c>
      <c r="D2868" t="s">
        <v>4002</v>
      </c>
      <c r="E2868" t="s">
        <v>3964</v>
      </c>
      <c r="F2868" s="2">
        <v>150</v>
      </c>
    </row>
    <row r="2869" spans="1:6" x14ac:dyDescent="0.3">
      <c r="A2869" s="1">
        <v>43766</v>
      </c>
      <c r="B2869" t="s">
        <v>6858</v>
      </c>
      <c r="C2869" t="s">
        <v>4032</v>
      </c>
      <c r="D2869" t="s">
        <v>4002</v>
      </c>
      <c r="E2869" t="s">
        <v>3996</v>
      </c>
      <c r="F2869" s="2">
        <v>150</v>
      </c>
    </row>
    <row r="2870" spans="1:6" x14ac:dyDescent="0.3">
      <c r="A2870" s="1">
        <v>43766</v>
      </c>
      <c r="B2870" t="s">
        <v>6859</v>
      </c>
      <c r="C2870" t="s">
        <v>3981</v>
      </c>
      <c r="D2870" t="s">
        <v>3969</v>
      </c>
      <c r="E2870" t="s">
        <v>3970</v>
      </c>
      <c r="F2870" s="2">
        <v>160</v>
      </c>
    </row>
    <row r="2871" spans="1:6" x14ac:dyDescent="0.3">
      <c r="A2871" s="1">
        <v>43766</v>
      </c>
      <c r="B2871" t="s">
        <v>6860</v>
      </c>
      <c r="C2871" t="s">
        <v>4010</v>
      </c>
      <c r="D2871" t="s">
        <v>3989</v>
      </c>
      <c r="E2871" t="s">
        <v>3977</v>
      </c>
      <c r="F2871" s="2">
        <v>50</v>
      </c>
    </row>
    <row r="2872" spans="1:6" x14ac:dyDescent="0.3">
      <c r="A2872" s="1">
        <v>43766</v>
      </c>
      <c r="B2872" t="s">
        <v>6861</v>
      </c>
      <c r="C2872" t="s">
        <v>4000</v>
      </c>
      <c r="D2872" t="s">
        <v>3976</v>
      </c>
      <c r="E2872" t="s">
        <v>3974</v>
      </c>
      <c r="F2872" s="2">
        <v>30</v>
      </c>
    </row>
    <row r="2873" spans="1:6" x14ac:dyDescent="0.3">
      <c r="A2873" s="1">
        <v>43766</v>
      </c>
      <c r="B2873" t="s">
        <v>6862</v>
      </c>
      <c r="C2873" t="s">
        <v>3986</v>
      </c>
      <c r="D2873" t="s">
        <v>3976</v>
      </c>
      <c r="E2873" t="s">
        <v>3970</v>
      </c>
      <c r="F2873" s="2">
        <v>30</v>
      </c>
    </row>
    <row r="2874" spans="1:6" x14ac:dyDescent="0.3">
      <c r="A2874" s="1">
        <v>43766</v>
      </c>
      <c r="B2874" t="s">
        <v>6863</v>
      </c>
      <c r="C2874" t="s">
        <v>3991</v>
      </c>
      <c r="D2874" t="s">
        <v>3982</v>
      </c>
      <c r="E2874" t="s">
        <v>3977</v>
      </c>
      <c r="F2874" s="2">
        <v>80</v>
      </c>
    </row>
    <row r="2875" spans="1:6" x14ac:dyDescent="0.3">
      <c r="A2875" s="1">
        <v>43766</v>
      </c>
      <c r="B2875" t="s">
        <v>6864</v>
      </c>
      <c r="C2875" t="s">
        <v>3988</v>
      </c>
      <c r="D2875" t="s">
        <v>3984</v>
      </c>
      <c r="E2875" t="s">
        <v>3974</v>
      </c>
      <c r="F2875" s="2">
        <v>180</v>
      </c>
    </row>
    <row r="2876" spans="1:6" x14ac:dyDescent="0.3">
      <c r="A2876" s="1">
        <v>43766</v>
      </c>
      <c r="B2876" t="s">
        <v>6865</v>
      </c>
      <c r="C2876" t="s">
        <v>3991</v>
      </c>
      <c r="D2876" t="s">
        <v>3984</v>
      </c>
      <c r="E2876" t="s">
        <v>3964</v>
      </c>
      <c r="F2876" s="2">
        <v>180</v>
      </c>
    </row>
    <row r="2877" spans="1:6" x14ac:dyDescent="0.3">
      <c r="A2877" s="1">
        <v>43766</v>
      </c>
      <c r="B2877" t="s">
        <v>6866</v>
      </c>
      <c r="C2877" t="s">
        <v>3966</v>
      </c>
      <c r="D2877" t="s">
        <v>3976</v>
      </c>
      <c r="E2877" t="s">
        <v>3974</v>
      </c>
      <c r="F2877" s="2">
        <v>30</v>
      </c>
    </row>
    <row r="2878" spans="1:6" x14ac:dyDescent="0.3">
      <c r="A2878" s="1">
        <v>43766</v>
      </c>
      <c r="B2878" t="s">
        <v>6867</v>
      </c>
      <c r="C2878" t="s">
        <v>4000</v>
      </c>
      <c r="D2878" t="s">
        <v>3973</v>
      </c>
      <c r="E2878" t="s">
        <v>3977</v>
      </c>
      <c r="F2878" s="2">
        <v>100</v>
      </c>
    </row>
    <row r="2879" spans="1:6" x14ac:dyDescent="0.3">
      <c r="A2879" s="1">
        <v>43766</v>
      </c>
      <c r="B2879" t="s">
        <v>6868</v>
      </c>
      <c r="C2879" t="s">
        <v>4032</v>
      </c>
      <c r="D2879" t="s">
        <v>3976</v>
      </c>
      <c r="E2879" t="s">
        <v>3977</v>
      </c>
      <c r="F2879" s="2">
        <v>30</v>
      </c>
    </row>
    <row r="2880" spans="1:6" x14ac:dyDescent="0.3">
      <c r="A2880" s="1">
        <v>43766</v>
      </c>
      <c r="B2880" t="s">
        <v>6869</v>
      </c>
      <c r="C2880" t="s">
        <v>3991</v>
      </c>
      <c r="D2880" t="s">
        <v>3976</v>
      </c>
      <c r="E2880" t="s">
        <v>3974</v>
      </c>
      <c r="F2880" s="2">
        <v>30</v>
      </c>
    </row>
    <row r="2881" spans="1:6" x14ac:dyDescent="0.3">
      <c r="A2881" s="1">
        <v>43766</v>
      </c>
      <c r="B2881" t="s">
        <v>6870</v>
      </c>
      <c r="C2881" t="s">
        <v>4007</v>
      </c>
      <c r="D2881" t="s">
        <v>3982</v>
      </c>
      <c r="E2881" t="s">
        <v>3977</v>
      </c>
      <c r="F2881" s="2">
        <v>80</v>
      </c>
    </row>
    <row r="2882" spans="1:6" x14ac:dyDescent="0.3">
      <c r="A2882" s="1">
        <v>43767</v>
      </c>
      <c r="B2882" t="s">
        <v>6871</v>
      </c>
      <c r="C2882" t="s">
        <v>3972</v>
      </c>
      <c r="D2882" t="s">
        <v>4002</v>
      </c>
      <c r="E2882" t="s">
        <v>3974</v>
      </c>
      <c r="F2882" s="2">
        <v>150</v>
      </c>
    </row>
    <row r="2883" spans="1:6" x14ac:dyDescent="0.3">
      <c r="A2883" s="1">
        <v>43767</v>
      </c>
      <c r="B2883" t="s">
        <v>6872</v>
      </c>
      <c r="C2883" t="s">
        <v>4030</v>
      </c>
      <c r="D2883" t="s">
        <v>3984</v>
      </c>
      <c r="E2883" t="s">
        <v>3974</v>
      </c>
      <c r="F2883" s="2">
        <v>180</v>
      </c>
    </row>
    <row r="2884" spans="1:6" x14ac:dyDescent="0.3">
      <c r="A2884" s="1">
        <v>43767</v>
      </c>
      <c r="B2884" t="s">
        <v>6873</v>
      </c>
      <c r="C2884" t="s">
        <v>3972</v>
      </c>
      <c r="D2884" t="s">
        <v>3989</v>
      </c>
      <c r="E2884" t="s">
        <v>3977</v>
      </c>
      <c r="F2884" s="2">
        <v>50</v>
      </c>
    </row>
    <row r="2885" spans="1:6" x14ac:dyDescent="0.3">
      <c r="A2885" s="1">
        <v>43767</v>
      </c>
      <c r="B2885" t="s">
        <v>6874</v>
      </c>
      <c r="C2885" t="s">
        <v>3981</v>
      </c>
      <c r="D2885" t="s">
        <v>3989</v>
      </c>
      <c r="E2885" t="s">
        <v>3964</v>
      </c>
      <c r="F2885" s="2">
        <v>50</v>
      </c>
    </row>
    <row r="2886" spans="1:6" x14ac:dyDescent="0.3">
      <c r="A2886" s="1">
        <v>43767</v>
      </c>
      <c r="B2886" t="s">
        <v>6875</v>
      </c>
      <c r="C2886" t="s">
        <v>4066</v>
      </c>
      <c r="D2886" t="s">
        <v>3969</v>
      </c>
      <c r="E2886" t="s">
        <v>3970</v>
      </c>
      <c r="F2886" s="2">
        <v>160</v>
      </c>
    </row>
    <row r="2887" spans="1:6" x14ac:dyDescent="0.3">
      <c r="A2887" s="1">
        <v>43767</v>
      </c>
      <c r="B2887" t="s">
        <v>6876</v>
      </c>
      <c r="C2887" t="s">
        <v>4030</v>
      </c>
      <c r="D2887" t="s">
        <v>4002</v>
      </c>
      <c r="E2887" t="s">
        <v>3964</v>
      </c>
      <c r="F2887" s="2">
        <v>150</v>
      </c>
    </row>
    <row r="2888" spans="1:6" x14ac:dyDescent="0.3">
      <c r="A2888" s="1">
        <v>43767</v>
      </c>
      <c r="B2888" t="s">
        <v>6877</v>
      </c>
      <c r="C2888" t="s">
        <v>4030</v>
      </c>
      <c r="D2888" t="s">
        <v>3963</v>
      </c>
      <c r="E2888" t="s">
        <v>3996</v>
      </c>
      <c r="F2888" s="2">
        <v>90</v>
      </c>
    </row>
    <row r="2889" spans="1:6" x14ac:dyDescent="0.3">
      <c r="A2889" s="1">
        <v>43767</v>
      </c>
      <c r="B2889" t="s">
        <v>6878</v>
      </c>
      <c r="C2889" t="s">
        <v>4007</v>
      </c>
      <c r="D2889" t="s">
        <v>3973</v>
      </c>
      <c r="E2889" t="s">
        <v>3996</v>
      </c>
      <c r="F2889" s="2">
        <v>100</v>
      </c>
    </row>
    <row r="2890" spans="1:6" x14ac:dyDescent="0.3">
      <c r="A2890" s="1">
        <v>43767</v>
      </c>
      <c r="B2890" t="s">
        <v>6879</v>
      </c>
      <c r="C2890" t="s">
        <v>4000</v>
      </c>
      <c r="D2890" t="s">
        <v>4002</v>
      </c>
      <c r="E2890" t="s">
        <v>3996</v>
      </c>
      <c r="F2890" s="2">
        <v>150</v>
      </c>
    </row>
    <row r="2891" spans="1:6" x14ac:dyDescent="0.3">
      <c r="A2891" s="1">
        <v>43767</v>
      </c>
      <c r="B2891" t="s">
        <v>6880</v>
      </c>
      <c r="C2891" t="s">
        <v>4000</v>
      </c>
      <c r="D2891" t="s">
        <v>3973</v>
      </c>
      <c r="E2891" t="s">
        <v>3996</v>
      </c>
      <c r="F2891" s="2">
        <v>100</v>
      </c>
    </row>
    <row r="2892" spans="1:6" x14ac:dyDescent="0.3">
      <c r="A2892" s="1">
        <v>43768</v>
      </c>
      <c r="B2892" t="s">
        <v>6881</v>
      </c>
      <c r="C2892" t="s">
        <v>4066</v>
      </c>
      <c r="D2892" t="s">
        <v>3969</v>
      </c>
      <c r="E2892" t="s">
        <v>3996</v>
      </c>
      <c r="F2892" s="2">
        <v>160</v>
      </c>
    </row>
    <row r="2893" spans="1:6" x14ac:dyDescent="0.3">
      <c r="A2893" s="1">
        <v>43768</v>
      </c>
      <c r="B2893" t="s">
        <v>6882</v>
      </c>
      <c r="C2893" t="s">
        <v>4007</v>
      </c>
      <c r="D2893" t="s">
        <v>3969</v>
      </c>
      <c r="E2893" t="s">
        <v>3977</v>
      </c>
      <c r="F2893" s="2">
        <v>160</v>
      </c>
    </row>
    <row r="2894" spans="1:6" x14ac:dyDescent="0.3">
      <c r="A2894" s="1">
        <v>43768</v>
      </c>
      <c r="B2894" t="s">
        <v>6883</v>
      </c>
      <c r="C2894" t="s">
        <v>3966</v>
      </c>
      <c r="D2894" t="s">
        <v>3976</v>
      </c>
      <c r="E2894" t="s">
        <v>3974</v>
      </c>
      <c r="F2894" s="2">
        <v>30</v>
      </c>
    </row>
    <row r="2895" spans="1:6" x14ac:dyDescent="0.3">
      <c r="A2895" s="1">
        <v>43768</v>
      </c>
      <c r="B2895" t="s">
        <v>6884</v>
      </c>
      <c r="C2895" t="s">
        <v>3966</v>
      </c>
      <c r="D2895" t="s">
        <v>3973</v>
      </c>
      <c r="E2895" t="s">
        <v>3964</v>
      </c>
      <c r="F2895" s="2">
        <v>100</v>
      </c>
    </row>
    <row r="2896" spans="1:6" x14ac:dyDescent="0.3">
      <c r="A2896" s="1">
        <v>43768</v>
      </c>
      <c r="B2896" t="s">
        <v>6885</v>
      </c>
      <c r="C2896" t="s">
        <v>4000</v>
      </c>
      <c r="D2896" t="s">
        <v>3989</v>
      </c>
      <c r="E2896" t="s">
        <v>3996</v>
      </c>
      <c r="F2896" s="2">
        <v>50</v>
      </c>
    </row>
    <row r="2897" spans="1:6" x14ac:dyDescent="0.3">
      <c r="A2897" s="1">
        <v>43768</v>
      </c>
      <c r="B2897" t="s">
        <v>6886</v>
      </c>
      <c r="C2897" t="s">
        <v>3966</v>
      </c>
      <c r="D2897" t="s">
        <v>3984</v>
      </c>
      <c r="E2897" t="s">
        <v>3996</v>
      </c>
      <c r="F2897" s="2">
        <v>180</v>
      </c>
    </row>
    <row r="2898" spans="1:6" x14ac:dyDescent="0.3">
      <c r="A2898" s="1">
        <v>43768</v>
      </c>
      <c r="B2898" t="s">
        <v>6887</v>
      </c>
      <c r="C2898" t="s">
        <v>3979</v>
      </c>
      <c r="D2898" t="s">
        <v>3969</v>
      </c>
      <c r="E2898" t="s">
        <v>3977</v>
      </c>
      <c r="F2898" s="2">
        <v>160</v>
      </c>
    </row>
    <row r="2899" spans="1:6" x14ac:dyDescent="0.3">
      <c r="A2899" s="1">
        <v>43768</v>
      </c>
      <c r="B2899" t="s">
        <v>6888</v>
      </c>
      <c r="C2899" t="s">
        <v>4025</v>
      </c>
      <c r="D2899" t="s">
        <v>3984</v>
      </c>
      <c r="E2899" t="s">
        <v>3974</v>
      </c>
      <c r="F2899" s="2">
        <v>180</v>
      </c>
    </row>
    <row r="2900" spans="1:6" x14ac:dyDescent="0.3">
      <c r="A2900" s="1">
        <v>43769</v>
      </c>
      <c r="B2900" t="s">
        <v>6889</v>
      </c>
      <c r="C2900" t="s">
        <v>3995</v>
      </c>
      <c r="D2900" t="s">
        <v>3982</v>
      </c>
      <c r="E2900" t="s">
        <v>3996</v>
      </c>
      <c r="F2900" s="2">
        <v>80</v>
      </c>
    </row>
    <row r="2901" spans="1:6" x14ac:dyDescent="0.3">
      <c r="A2901" s="1">
        <v>43769</v>
      </c>
      <c r="B2901" t="s">
        <v>6890</v>
      </c>
      <c r="C2901" t="s">
        <v>4032</v>
      </c>
      <c r="D2901" t="s">
        <v>3963</v>
      </c>
      <c r="E2901" t="s">
        <v>3964</v>
      </c>
      <c r="F2901" s="2">
        <v>90</v>
      </c>
    </row>
    <row r="2902" spans="1:6" x14ac:dyDescent="0.3">
      <c r="A2902" s="1">
        <v>43769</v>
      </c>
      <c r="B2902" t="s">
        <v>6891</v>
      </c>
      <c r="C2902" t="s">
        <v>4000</v>
      </c>
      <c r="D2902" t="s">
        <v>3989</v>
      </c>
      <c r="E2902" t="s">
        <v>3970</v>
      </c>
      <c r="F2902" s="2">
        <v>50</v>
      </c>
    </row>
    <row r="2903" spans="1:6" x14ac:dyDescent="0.3">
      <c r="A2903" s="1">
        <v>43769</v>
      </c>
      <c r="B2903" t="s">
        <v>6892</v>
      </c>
      <c r="C2903" t="s">
        <v>4032</v>
      </c>
      <c r="D2903" t="s">
        <v>3973</v>
      </c>
      <c r="E2903" t="s">
        <v>3974</v>
      </c>
      <c r="F2903" s="2">
        <v>100</v>
      </c>
    </row>
    <row r="2904" spans="1:6" x14ac:dyDescent="0.3">
      <c r="A2904" s="1">
        <v>43769</v>
      </c>
      <c r="B2904" t="s">
        <v>6893</v>
      </c>
      <c r="C2904" t="s">
        <v>4025</v>
      </c>
      <c r="D2904" t="s">
        <v>3969</v>
      </c>
      <c r="E2904" t="s">
        <v>3964</v>
      </c>
      <c r="F2904" s="2">
        <v>160</v>
      </c>
    </row>
    <row r="2905" spans="1:6" x14ac:dyDescent="0.3">
      <c r="A2905" s="1">
        <v>43769</v>
      </c>
      <c r="B2905" t="s">
        <v>6894</v>
      </c>
      <c r="C2905" t="s">
        <v>4032</v>
      </c>
      <c r="D2905" t="s">
        <v>3973</v>
      </c>
      <c r="E2905" t="s">
        <v>3964</v>
      </c>
      <c r="F2905" s="2">
        <v>100</v>
      </c>
    </row>
    <row r="2906" spans="1:6" x14ac:dyDescent="0.3">
      <c r="A2906" s="1">
        <v>43770</v>
      </c>
      <c r="B2906" t="s">
        <v>6895</v>
      </c>
      <c r="C2906" t="s">
        <v>3995</v>
      </c>
      <c r="D2906" t="s">
        <v>3984</v>
      </c>
      <c r="E2906" t="s">
        <v>3964</v>
      </c>
      <c r="F2906" s="2">
        <v>180</v>
      </c>
    </row>
    <row r="2907" spans="1:6" x14ac:dyDescent="0.3">
      <c r="A2907" s="1">
        <v>43770</v>
      </c>
      <c r="B2907" t="s">
        <v>6896</v>
      </c>
      <c r="C2907" t="s">
        <v>3988</v>
      </c>
      <c r="D2907" t="s">
        <v>3969</v>
      </c>
      <c r="E2907" t="s">
        <v>3977</v>
      </c>
      <c r="F2907" s="2">
        <v>160</v>
      </c>
    </row>
    <row r="2908" spans="1:6" x14ac:dyDescent="0.3">
      <c r="A2908" s="1">
        <v>43770</v>
      </c>
      <c r="B2908" t="s">
        <v>6897</v>
      </c>
      <c r="C2908" t="s">
        <v>3962</v>
      </c>
      <c r="D2908" t="s">
        <v>3984</v>
      </c>
      <c r="E2908" t="s">
        <v>3996</v>
      </c>
      <c r="F2908" s="2">
        <v>180</v>
      </c>
    </row>
    <row r="2909" spans="1:6" x14ac:dyDescent="0.3">
      <c r="A2909" s="1">
        <v>43770</v>
      </c>
      <c r="B2909" t="s">
        <v>6898</v>
      </c>
      <c r="C2909" t="s">
        <v>3968</v>
      </c>
      <c r="D2909" t="s">
        <v>3989</v>
      </c>
      <c r="E2909" t="s">
        <v>3974</v>
      </c>
      <c r="F2909" s="2">
        <v>50</v>
      </c>
    </row>
    <row r="2910" spans="1:6" x14ac:dyDescent="0.3">
      <c r="A2910" s="1">
        <v>43770</v>
      </c>
      <c r="B2910" t="s">
        <v>6899</v>
      </c>
      <c r="C2910" t="s">
        <v>4007</v>
      </c>
      <c r="D2910" t="s">
        <v>3963</v>
      </c>
      <c r="E2910" t="s">
        <v>3974</v>
      </c>
      <c r="F2910" s="2">
        <v>90</v>
      </c>
    </row>
    <row r="2911" spans="1:6" x14ac:dyDescent="0.3">
      <c r="A2911" s="1">
        <v>43770</v>
      </c>
      <c r="B2911" t="s">
        <v>6900</v>
      </c>
      <c r="C2911" t="s">
        <v>3979</v>
      </c>
      <c r="D2911" t="s">
        <v>3969</v>
      </c>
      <c r="E2911" t="s">
        <v>3964</v>
      </c>
      <c r="F2911" s="2">
        <v>160</v>
      </c>
    </row>
    <row r="2912" spans="1:6" x14ac:dyDescent="0.3">
      <c r="A2912" s="1">
        <v>43770</v>
      </c>
      <c r="B2912" t="s">
        <v>6901</v>
      </c>
      <c r="C2912" t="s">
        <v>4007</v>
      </c>
      <c r="D2912" t="s">
        <v>3976</v>
      </c>
      <c r="E2912" t="s">
        <v>3974</v>
      </c>
      <c r="F2912" s="2">
        <v>30</v>
      </c>
    </row>
    <row r="2913" spans="1:6" x14ac:dyDescent="0.3">
      <c r="A2913" s="1">
        <v>43770</v>
      </c>
      <c r="B2913" t="s">
        <v>6902</v>
      </c>
      <c r="C2913" t="s">
        <v>4010</v>
      </c>
      <c r="D2913" t="s">
        <v>3976</v>
      </c>
      <c r="E2913" t="s">
        <v>3970</v>
      </c>
      <c r="F2913" s="2">
        <v>30</v>
      </c>
    </row>
    <row r="2914" spans="1:6" x14ac:dyDescent="0.3">
      <c r="A2914" s="1">
        <v>43770</v>
      </c>
      <c r="B2914" t="s">
        <v>6903</v>
      </c>
      <c r="C2914" t="s">
        <v>3979</v>
      </c>
      <c r="D2914" t="s">
        <v>3973</v>
      </c>
      <c r="E2914" t="s">
        <v>3964</v>
      </c>
      <c r="F2914" s="2">
        <v>100</v>
      </c>
    </row>
    <row r="2915" spans="1:6" x14ac:dyDescent="0.3">
      <c r="A2915" s="1">
        <v>43771</v>
      </c>
      <c r="B2915" t="s">
        <v>6904</v>
      </c>
      <c r="C2915" t="s">
        <v>3979</v>
      </c>
      <c r="D2915" t="s">
        <v>4002</v>
      </c>
      <c r="E2915" t="s">
        <v>3974</v>
      </c>
      <c r="F2915" s="2">
        <v>150</v>
      </c>
    </row>
    <row r="2916" spans="1:6" x14ac:dyDescent="0.3">
      <c r="A2916" s="1">
        <v>43771</v>
      </c>
      <c r="B2916" t="s">
        <v>6905</v>
      </c>
      <c r="C2916" t="s">
        <v>3981</v>
      </c>
      <c r="D2916" t="s">
        <v>3976</v>
      </c>
      <c r="E2916" t="s">
        <v>3977</v>
      </c>
      <c r="F2916" s="2">
        <v>30</v>
      </c>
    </row>
    <row r="2917" spans="1:6" x14ac:dyDescent="0.3">
      <c r="A2917" s="1">
        <v>43771</v>
      </c>
      <c r="B2917" t="s">
        <v>6906</v>
      </c>
      <c r="C2917" t="s">
        <v>3968</v>
      </c>
      <c r="D2917" t="s">
        <v>3969</v>
      </c>
      <c r="E2917" t="s">
        <v>3977</v>
      </c>
      <c r="F2917" s="2">
        <v>160</v>
      </c>
    </row>
    <row r="2918" spans="1:6" x14ac:dyDescent="0.3">
      <c r="A2918" s="1">
        <v>43771</v>
      </c>
      <c r="B2918" t="s">
        <v>6907</v>
      </c>
      <c r="C2918" t="s">
        <v>3995</v>
      </c>
      <c r="D2918" t="s">
        <v>3973</v>
      </c>
      <c r="E2918" t="s">
        <v>3996</v>
      </c>
      <c r="F2918" s="2">
        <v>100</v>
      </c>
    </row>
    <row r="2919" spans="1:6" x14ac:dyDescent="0.3">
      <c r="A2919" s="1">
        <v>43771</v>
      </c>
      <c r="B2919" t="s">
        <v>6908</v>
      </c>
      <c r="C2919" t="s">
        <v>3966</v>
      </c>
      <c r="D2919" t="s">
        <v>3963</v>
      </c>
      <c r="E2919" t="s">
        <v>3974</v>
      </c>
      <c r="F2919" s="2">
        <v>90</v>
      </c>
    </row>
    <row r="2920" spans="1:6" x14ac:dyDescent="0.3">
      <c r="A2920" s="1">
        <v>43771</v>
      </c>
      <c r="B2920" t="s">
        <v>6909</v>
      </c>
      <c r="C2920" t="s">
        <v>3986</v>
      </c>
      <c r="D2920" t="s">
        <v>3973</v>
      </c>
      <c r="E2920" t="s">
        <v>3974</v>
      </c>
      <c r="F2920" s="2">
        <v>100</v>
      </c>
    </row>
    <row r="2921" spans="1:6" x14ac:dyDescent="0.3">
      <c r="A2921" s="1">
        <v>43771</v>
      </c>
      <c r="B2921" t="s">
        <v>6910</v>
      </c>
      <c r="C2921" t="s">
        <v>3962</v>
      </c>
      <c r="D2921" t="s">
        <v>3989</v>
      </c>
      <c r="E2921" t="s">
        <v>3970</v>
      </c>
      <c r="F2921" s="2">
        <v>50</v>
      </c>
    </row>
    <row r="2922" spans="1:6" x14ac:dyDescent="0.3">
      <c r="A2922" s="1">
        <v>43772</v>
      </c>
      <c r="B2922" t="s">
        <v>6911</v>
      </c>
      <c r="C2922" t="s">
        <v>3986</v>
      </c>
      <c r="D2922" t="s">
        <v>4002</v>
      </c>
      <c r="E2922" t="s">
        <v>3964</v>
      </c>
      <c r="F2922" s="2">
        <v>150</v>
      </c>
    </row>
    <row r="2923" spans="1:6" x14ac:dyDescent="0.3">
      <c r="A2923" s="1">
        <v>43772</v>
      </c>
      <c r="B2923" t="s">
        <v>6912</v>
      </c>
      <c r="C2923" t="s">
        <v>4007</v>
      </c>
      <c r="D2923" t="s">
        <v>3989</v>
      </c>
      <c r="E2923" t="s">
        <v>3964</v>
      </c>
      <c r="F2923" s="2">
        <v>50</v>
      </c>
    </row>
    <row r="2924" spans="1:6" x14ac:dyDescent="0.3">
      <c r="A2924" s="1">
        <v>43772</v>
      </c>
      <c r="B2924" t="s">
        <v>6913</v>
      </c>
      <c r="C2924" t="s">
        <v>4032</v>
      </c>
      <c r="D2924" t="s">
        <v>3989</v>
      </c>
      <c r="E2924" t="s">
        <v>3977</v>
      </c>
      <c r="F2924" s="2">
        <v>50</v>
      </c>
    </row>
    <row r="2925" spans="1:6" x14ac:dyDescent="0.3">
      <c r="A2925" s="1">
        <v>43772</v>
      </c>
      <c r="B2925" t="s">
        <v>6914</v>
      </c>
      <c r="C2925" t="s">
        <v>4025</v>
      </c>
      <c r="D2925" t="s">
        <v>3989</v>
      </c>
      <c r="E2925" t="s">
        <v>3974</v>
      </c>
      <c r="F2925" s="2">
        <v>50</v>
      </c>
    </row>
    <row r="2926" spans="1:6" x14ac:dyDescent="0.3">
      <c r="A2926" s="1">
        <v>43772</v>
      </c>
      <c r="B2926" t="s">
        <v>6915</v>
      </c>
      <c r="C2926" t="s">
        <v>4025</v>
      </c>
      <c r="D2926" t="s">
        <v>3973</v>
      </c>
      <c r="E2926" t="s">
        <v>3996</v>
      </c>
      <c r="F2926" s="2">
        <v>100</v>
      </c>
    </row>
    <row r="2927" spans="1:6" x14ac:dyDescent="0.3">
      <c r="A2927" s="1">
        <v>43772</v>
      </c>
      <c r="B2927" t="s">
        <v>6916</v>
      </c>
      <c r="C2927" t="s">
        <v>4007</v>
      </c>
      <c r="D2927" t="s">
        <v>3969</v>
      </c>
      <c r="E2927" t="s">
        <v>3970</v>
      </c>
      <c r="F2927" s="2">
        <v>160</v>
      </c>
    </row>
    <row r="2928" spans="1:6" x14ac:dyDescent="0.3">
      <c r="A2928" s="1">
        <v>43772</v>
      </c>
      <c r="B2928" t="s">
        <v>6917</v>
      </c>
      <c r="C2928" t="s">
        <v>4030</v>
      </c>
      <c r="D2928" t="s">
        <v>3969</v>
      </c>
      <c r="E2928" t="s">
        <v>3996</v>
      </c>
      <c r="F2928" s="2">
        <v>160</v>
      </c>
    </row>
    <row r="2929" spans="1:6" x14ac:dyDescent="0.3">
      <c r="A2929" s="1">
        <v>43772</v>
      </c>
      <c r="B2929" t="s">
        <v>6918</v>
      </c>
      <c r="C2929" t="s">
        <v>3995</v>
      </c>
      <c r="D2929" t="s">
        <v>3969</v>
      </c>
      <c r="E2929" t="s">
        <v>3996</v>
      </c>
      <c r="F2929" s="2">
        <v>160</v>
      </c>
    </row>
    <row r="2930" spans="1:6" x14ac:dyDescent="0.3">
      <c r="A2930" s="1">
        <v>43772</v>
      </c>
      <c r="B2930" t="s">
        <v>6919</v>
      </c>
      <c r="C2930" t="s">
        <v>3991</v>
      </c>
      <c r="D2930" t="s">
        <v>3982</v>
      </c>
      <c r="E2930" t="s">
        <v>3964</v>
      </c>
      <c r="F2930" s="2">
        <v>80</v>
      </c>
    </row>
    <row r="2931" spans="1:6" x14ac:dyDescent="0.3">
      <c r="A2931" s="1">
        <v>43772</v>
      </c>
      <c r="B2931" t="s">
        <v>6920</v>
      </c>
      <c r="C2931" t="s">
        <v>4007</v>
      </c>
      <c r="D2931" t="s">
        <v>3984</v>
      </c>
      <c r="E2931" t="s">
        <v>3974</v>
      </c>
      <c r="F2931" s="2">
        <v>180</v>
      </c>
    </row>
    <row r="2932" spans="1:6" x14ac:dyDescent="0.3">
      <c r="A2932" s="1">
        <v>43772</v>
      </c>
      <c r="B2932" t="s">
        <v>6921</v>
      </c>
      <c r="C2932" t="s">
        <v>3995</v>
      </c>
      <c r="D2932" t="s">
        <v>3976</v>
      </c>
      <c r="E2932" t="s">
        <v>3970</v>
      </c>
      <c r="F2932" s="2">
        <v>30</v>
      </c>
    </row>
    <row r="2933" spans="1:6" x14ac:dyDescent="0.3">
      <c r="A2933" s="1">
        <v>43772</v>
      </c>
      <c r="B2933" t="s">
        <v>6922</v>
      </c>
      <c r="C2933" t="s">
        <v>3972</v>
      </c>
      <c r="D2933" t="s">
        <v>3982</v>
      </c>
      <c r="E2933" t="s">
        <v>3970</v>
      </c>
      <c r="F2933" s="2">
        <v>80</v>
      </c>
    </row>
    <row r="2934" spans="1:6" x14ac:dyDescent="0.3">
      <c r="A2934" s="1">
        <v>43773</v>
      </c>
      <c r="B2934" t="s">
        <v>6923</v>
      </c>
      <c r="C2934" t="s">
        <v>4000</v>
      </c>
      <c r="D2934" t="s">
        <v>3976</v>
      </c>
      <c r="E2934" t="s">
        <v>3974</v>
      </c>
      <c r="F2934" s="2">
        <v>30</v>
      </c>
    </row>
    <row r="2935" spans="1:6" x14ac:dyDescent="0.3">
      <c r="A2935" s="1">
        <v>43773</v>
      </c>
      <c r="B2935" t="s">
        <v>6924</v>
      </c>
      <c r="C2935" t="s">
        <v>3986</v>
      </c>
      <c r="D2935" t="s">
        <v>3963</v>
      </c>
      <c r="E2935" t="s">
        <v>3964</v>
      </c>
      <c r="F2935" s="2">
        <v>90</v>
      </c>
    </row>
    <row r="2936" spans="1:6" x14ac:dyDescent="0.3">
      <c r="A2936" s="1">
        <v>43773</v>
      </c>
      <c r="B2936" t="s">
        <v>6925</v>
      </c>
      <c r="C2936" t="s">
        <v>4030</v>
      </c>
      <c r="D2936" t="s">
        <v>3976</v>
      </c>
      <c r="E2936" t="s">
        <v>3974</v>
      </c>
      <c r="F2936" s="2">
        <v>30</v>
      </c>
    </row>
    <row r="2937" spans="1:6" x14ac:dyDescent="0.3">
      <c r="A2937" s="1">
        <v>43773</v>
      </c>
      <c r="B2937" t="s">
        <v>6926</v>
      </c>
      <c r="C2937" t="s">
        <v>3962</v>
      </c>
      <c r="D2937" t="s">
        <v>3976</v>
      </c>
      <c r="E2937" t="s">
        <v>3977</v>
      </c>
      <c r="F2937" s="2">
        <v>30</v>
      </c>
    </row>
    <row r="2938" spans="1:6" x14ac:dyDescent="0.3">
      <c r="A2938" s="1">
        <v>43773</v>
      </c>
      <c r="B2938" t="s">
        <v>6927</v>
      </c>
      <c r="C2938" t="s">
        <v>3966</v>
      </c>
      <c r="D2938" t="s">
        <v>3976</v>
      </c>
      <c r="E2938" t="s">
        <v>3974</v>
      </c>
      <c r="F2938" s="2">
        <v>30</v>
      </c>
    </row>
    <row r="2939" spans="1:6" x14ac:dyDescent="0.3">
      <c r="A2939" s="1">
        <v>43773</v>
      </c>
      <c r="B2939" t="s">
        <v>6928</v>
      </c>
      <c r="C2939" t="s">
        <v>4032</v>
      </c>
      <c r="D2939" t="s">
        <v>3976</v>
      </c>
      <c r="E2939" t="s">
        <v>3974</v>
      </c>
      <c r="F2939" s="2">
        <v>30</v>
      </c>
    </row>
    <row r="2940" spans="1:6" x14ac:dyDescent="0.3">
      <c r="A2940" s="1">
        <v>43773</v>
      </c>
      <c r="B2940" t="s">
        <v>6929</v>
      </c>
      <c r="C2940" t="s">
        <v>4030</v>
      </c>
      <c r="D2940" t="s">
        <v>3984</v>
      </c>
      <c r="E2940" t="s">
        <v>3970</v>
      </c>
      <c r="F2940" s="2">
        <v>180</v>
      </c>
    </row>
    <row r="2941" spans="1:6" x14ac:dyDescent="0.3">
      <c r="A2941" s="1">
        <v>43773</v>
      </c>
      <c r="B2941" t="s">
        <v>6930</v>
      </c>
      <c r="C2941" t="s">
        <v>4066</v>
      </c>
      <c r="D2941" t="s">
        <v>3984</v>
      </c>
      <c r="E2941" t="s">
        <v>3964</v>
      </c>
      <c r="F2941" s="2">
        <v>180</v>
      </c>
    </row>
    <row r="2942" spans="1:6" x14ac:dyDescent="0.3">
      <c r="A2942" s="1">
        <v>43773</v>
      </c>
      <c r="B2942" t="s">
        <v>6931</v>
      </c>
      <c r="C2942" t="s">
        <v>4030</v>
      </c>
      <c r="D2942" t="s">
        <v>3984</v>
      </c>
      <c r="E2942" t="s">
        <v>3996</v>
      </c>
      <c r="F2942" s="2">
        <v>180</v>
      </c>
    </row>
    <row r="2943" spans="1:6" x14ac:dyDescent="0.3">
      <c r="A2943" s="1">
        <v>43773</v>
      </c>
      <c r="B2943" t="s">
        <v>6932</v>
      </c>
      <c r="C2943" t="s">
        <v>3986</v>
      </c>
      <c r="D2943" t="s">
        <v>3976</v>
      </c>
      <c r="E2943" t="s">
        <v>3977</v>
      </c>
      <c r="F2943" s="2">
        <v>30</v>
      </c>
    </row>
    <row r="2944" spans="1:6" x14ac:dyDescent="0.3">
      <c r="A2944" s="1">
        <v>43773</v>
      </c>
      <c r="B2944" t="s">
        <v>6933</v>
      </c>
      <c r="C2944" t="s">
        <v>3991</v>
      </c>
      <c r="D2944" t="s">
        <v>3973</v>
      </c>
      <c r="E2944" t="s">
        <v>3974</v>
      </c>
      <c r="F2944" s="2">
        <v>100</v>
      </c>
    </row>
    <row r="2945" spans="1:6" x14ac:dyDescent="0.3">
      <c r="A2945" s="1">
        <v>43773</v>
      </c>
      <c r="B2945" t="s">
        <v>6934</v>
      </c>
      <c r="C2945" t="s">
        <v>4066</v>
      </c>
      <c r="D2945" t="s">
        <v>3989</v>
      </c>
      <c r="E2945" t="s">
        <v>3964</v>
      </c>
      <c r="F2945" s="2">
        <v>50</v>
      </c>
    </row>
    <row r="2946" spans="1:6" x14ac:dyDescent="0.3">
      <c r="A2946" s="1">
        <v>43773</v>
      </c>
      <c r="B2946" t="s">
        <v>6935</v>
      </c>
      <c r="C2946" t="s">
        <v>3979</v>
      </c>
      <c r="D2946" t="s">
        <v>3973</v>
      </c>
      <c r="E2946" t="s">
        <v>3964</v>
      </c>
      <c r="F2946" s="2">
        <v>100</v>
      </c>
    </row>
    <row r="2947" spans="1:6" x14ac:dyDescent="0.3">
      <c r="A2947" s="1">
        <v>43774</v>
      </c>
      <c r="B2947" t="s">
        <v>6936</v>
      </c>
      <c r="C2947" t="s">
        <v>3966</v>
      </c>
      <c r="D2947" t="s">
        <v>3982</v>
      </c>
      <c r="E2947" t="s">
        <v>3977</v>
      </c>
      <c r="F2947" s="2">
        <v>80</v>
      </c>
    </row>
    <row r="2948" spans="1:6" x14ac:dyDescent="0.3">
      <c r="A2948" s="1">
        <v>43774</v>
      </c>
      <c r="B2948" t="s">
        <v>6937</v>
      </c>
      <c r="C2948" t="s">
        <v>3968</v>
      </c>
      <c r="D2948" t="s">
        <v>3969</v>
      </c>
      <c r="E2948" t="s">
        <v>3974</v>
      </c>
      <c r="F2948" s="2">
        <v>160</v>
      </c>
    </row>
    <row r="2949" spans="1:6" x14ac:dyDescent="0.3">
      <c r="A2949" s="1">
        <v>43774</v>
      </c>
      <c r="B2949" t="s">
        <v>6938</v>
      </c>
      <c r="C2949" t="s">
        <v>3962</v>
      </c>
      <c r="D2949" t="s">
        <v>3969</v>
      </c>
      <c r="E2949" t="s">
        <v>3964</v>
      </c>
      <c r="F2949" s="2">
        <v>160</v>
      </c>
    </row>
    <row r="2950" spans="1:6" x14ac:dyDescent="0.3">
      <c r="A2950" s="1">
        <v>43774</v>
      </c>
      <c r="B2950" t="s">
        <v>6939</v>
      </c>
      <c r="C2950" t="s">
        <v>4066</v>
      </c>
      <c r="D2950" t="s">
        <v>4002</v>
      </c>
      <c r="E2950" t="s">
        <v>3974</v>
      </c>
      <c r="F2950" s="2">
        <v>150</v>
      </c>
    </row>
    <row r="2951" spans="1:6" x14ac:dyDescent="0.3">
      <c r="A2951" s="1">
        <v>43774</v>
      </c>
      <c r="B2951" t="s">
        <v>6940</v>
      </c>
      <c r="C2951" t="s">
        <v>4007</v>
      </c>
      <c r="D2951" t="s">
        <v>3969</v>
      </c>
      <c r="E2951" t="s">
        <v>3977</v>
      </c>
      <c r="F2951" s="2">
        <v>160</v>
      </c>
    </row>
    <row r="2952" spans="1:6" x14ac:dyDescent="0.3">
      <c r="A2952" s="1">
        <v>43774</v>
      </c>
      <c r="B2952" t="s">
        <v>6941</v>
      </c>
      <c r="C2952" t="s">
        <v>4025</v>
      </c>
      <c r="D2952" t="s">
        <v>3982</v>
      </c>
      <c r="E2952" t="s">
        <v>3964</v>
      </c>
      <c r="F2952" s="2">
        <v>80</v>
      </c>
    </row>
    <row r="2953" spans="1:6" x14ac:dyDescent="0.3">
      <c r="A2953" s="1">
        <v>43774</v>
      </c>
      <c r="B2953" t="s">
        <v>6942</v>
      </c>
      <c r="C2953" t="s">
        <v>3972</v>
      </c>
      <c r="D2953" t="s">
        <v>3989</v>
      </c>
      <c r="E2953" t="s">
        <v>3996</v>
      </c>
      <c r="F2953" s="2">
        <v>50</v>
      </c>
    </row>
    <row r="2954" spans="1:6" x14ac:dyDescent="0.3">
      <c r="A2954" s="1">
        <v>43774</v>
      </c>
      <c r="B2954" t="s">
        <v>6943</v>
      </c>
      <c r="C2954" t="s">
        <v>3986</v>
      </c>
      <c r="D2954" t="s">
        <v>3984</v>
      </c>
      <c r="E2954" t="s">
        <v>3970</v>
      </c>
      <c r="F2954" s="2">
        <v>180</v>
      </c>
    </row>
    <row r="2955" spans="1:6" x14ac:dyDescent="0.3">
      <c r="A2955" s="1">
        <v>43774</v>
      </c>
      <c r="B2955" t="s">
        <v>6944</v>
      </c>
      <c r="C2955" t="s">
        <v>3966</v>
      </c>
      <c r="D2955" t="s">
        <v>3989</v>
      </c>
      <c r="E2955" t="s">
        <v>3974</v>
      </c>
      <c r="F2955" s="2">
        <v>50</v>
      </c>
    </row>
    <row r="2956" spans="1:6" x14ac:dyDescent="0.3">
      <c r="A2956" s="1">
        <v>43774</v>
      </c>
      <c r="B2956" t="s">
        <v>6945</v>
      </c>
      <c r="C2956" t="s">
        <v>4066</v>
      </c>
      <c r="D2956" t="s">
        <v>4002</v>
      </c>
      <c r="E2956" t="s">
        <v>3974</v>
      </c>
      <c r="F2956" s="2">
        <v>150</v>
      </c>
    </row>
    <row r="2957" spans="1:6" x14ac:dyDescent="0.3">
      <c r="A2957" s="1">
        <v>43774</v>
      </c>
      <c r="B2957" t="s">
        <v>6946</v>
      </c>
      <c r="C2957" t="s">
        <v>4000</v>
      </c>
      <c r="D2957" t="s">
        <v>3973</v>
      </c>
      <c r="E2957" t="s">
        <v>3977</v>
      </c>
      <c r="F2957" s="2">
        <v>100</v>
      </c>
    </row>
    <row r="2958" spans="1:6" x14ac:dyDescent="0.3">
      <c r="A2958" s="1">
        <v>43774</v>
      </c>
      <c r="B2958" t="s">
        <v>6947</v>
      </c>
      <c r="C2958" t="s">
        <v>4025</v>
      </c>
      <c r="D2958" t="s">
        <v>4002</v>
      </c>
      <c r="E2958" t="s">
        <v>3970</v>
      </c>
      <c r="F2958" s="2">
        <v>150</v>
      </c>
    </row>
    <row r="2959" spans="1:6" x14ac:dyDescent="0.3">
      <c r="A2959" s="1">
        <v>43774</v>
      </c>
      <c r="B2959" t="s">
        <v>6948</v>
      </c>
      <c r="C2959" t="s">
        <v>3995</v>
      </c>
      <c r="D2959" t="s">
        <v>4002</v>
      </c>
      <c r="E2959" t="s">
        <v>3964</v>
      </c>
      <c r="F2959" s="2">
        <v>150</v>
      </c>
    </row>
    <row r="2960" spans="1:6" x14ac:dyDescent="0.3">
      <c r="A2960" s="1">
        <v>43775</v>
      </c>
      <c r="B2960" t="s">
        <v>6949</v>
      </c>
      <c r="C2960" t="s">
        <v>3972</v>
      </c>
      <c r="D2960" t="s">
        <v>3984</v>
      </c>
      <c r="E2960" t="s">
        <v>3970</v>
      </c>
      <c r="F2960" s="2">
        <v>180</v>
      </c>
    </row>
    <row r="2961" spans="1:6" x14ac:dyDescent="0.3">
      <c r="A2961" s="1">
        <v>43775</v>
      </c>
      <c r="B2961" t="s">
        <v>6950</v>
      </c>
      <c r="C2961" t="s">
        <v>4066</v>
      </c>
      <c r="D2961" t="s">
        <v>4002</v>
      </c>
      <c r="E2961" t="s">
        <v>3970</v>
      </c>
      <c r="F2961" s="2">
        <v>150</v>
      </c>
    </row>
    <row r="2962" spans="1:6" x14ac:dyDescent="0.3">
      <c r="A2962" s="1">
        <v>43775</v>
      </c>
      <c r="B2962" t="s">
        <v>6951</v>
      </c>
      <c r="C2962" t="s">
        <v>3979</v>
      </c>
      <c r="D2962" t="s">
        <v>3976</v>
      </c>
      <c r="E2962" t="s">
        <v>3974</v>
      </c>
      <c r="F2962" s="2">
        <v>30</v>
      </c>
    </row>
    <row r="2963" spans="1:6" x14ac:dyDescent="0.3">
      <c r="A2963" s="1">
        <v>43775</v>
      </c>
      <c r="B2963" t="s">
        <v>6952</v>
      </c>
      <c r="C2963" t="s">
        <v>3979</v>
      </c>
      <c r="D2963" t="s">
        <v>3973</v>
      </c>
      <c r="E2963" t="s">
        <v>3996</v>
      </c>
      <c r="F2963" s="2">
        <v>100</v>
      </c>
    </row>
    <row r="2964" spans="1:6" x14ac:dyDescent="0.3">
      <c r="A2964" s="1">
        <v>43775</v>
      </c>
      <c r="B2964" t="s">
        <v>6953</v>
      </c>
      <c r="C2964" t="s">
        <v>4010</v>
      </c>
      <c r="D2964" t="s">
        <v>3984</v>
      </c>
      <c r="E2964" t="s">
        <v>3964</v>
      </c>
      <c r="F2964" s="2">
        <v>180</v>
      </c>
    </row>
    <row r="2965" spans="1:6" x14ac:dyDescent="0.3">
      <c r="A2965" s="1">
        <v>43775</v>
      </c>
      <c r="B2965" t="s">
        <v>6954</v>
      </c>
      <c r="C2965" t="s">
        <v>4066</v>
      </c>
      <c r="D2965" t="s">
        <v>3982</v>
      </c>
      <c r="E2965" t="s">
        <v>3996</v>
      </c>
      <c r="F2965" s="2">
        <v>80</v>
      </c>
    </row>
    <row r="2966" spans="1:6" x14ac:dyDescent="0.3">
      <c r="A2966" s="1">
        <v>43775</v>
      </c>
      <c r="B2966" t="s">
        <v>6955</v>
      </c>
      <c r="C2966" t="s">
        <v>4007</v>
      </c>
      <c r="D2966" t="s">
        <v>3976</v>
      </c>
      <c r="E2966" t="s">
        <v>3974</v>
      </c>
      <c r="F2966" s="2">
        <v>30</v>
      </c>
    </row>
    <row r="2967" spans="1:6" x14ac:dyDescent="0.3">
      <c r="A2967" s="1">
        <v>43775</v>
      </c>
      <c r="B2967" t="s">
        <v>6956</v>
      </c>
      <c r="C2967" t="s">
        <v>3986</v>
      </c>
      <c r="D2967" t="s">
        <v>3984</v>
      </c>
      <c r="E2967" t="s">
        <v>3996</v>
      </c>
      <c r="F2967" s="2">
        <v>180</v>
      </c>
    </row>
    <row r="2968" spans="1:6" x14ac:dyDescent="0.3">
      <c r="A2968" s="1">
        <v>43775</v>
      </c>
      <c r="B2968" t="s">
        <v>6957</v>
      </c>
      <c r="C2968" t="s">
        <v>4032</v>
      </c>
      <c r="D2968" t="s">
        <v>3984</v>
      </c>
      <c r="E2968" t="s">
        <v>3970</v>
      </c>
      <c r="F2968" s="2">
        <v>180</v>
      </c>
    </row>
    <row r="2969" spans="1:6" x14ac:dyDescent="0.3">
      <c r="A2969" s="1">
        <v>43775</v>
      </c>
      <c r="B2969" t="s">
        <v>6958</v>
      </c>
      <c r="C2969" t="s">
        <v>4010</v>
      </c>
      <c r="D2969" t="s">
        <v>3973</v>
      </c>
      <c r="E2969" t="s">
        <v>3974</v>
      </c>
      <c r="F2969" s="2">
        <v>100</v>
      </c>
    </row>
    <row r="2970" spans="1:6" x14ac:dyDescent="0.3">
      <c r="A2970" s="1">
        <v>43776</v>
      </c>
      <c r="B2970" t="s">
        <v>6959</v>
      </c>
      <c r="C2970" t="s">
        <v>3991</v>
      </c>
      <c r="D2970" t="s">
        <v>3963</v>
      </c>
      <c r="E2970" t="s">
        <v>3996</v>
      </c>
      <c r="F2970" s="2">
        <v>90</v>
      </c>
    </row>
    <row r="2971" spans="1:6" x14ac:dyDescent="0.3">
      <c r="A2971" s="1">
        <v>43776</v>
      </c>
      <c r="B2971" t="s">
        <v>6960</v>
      </c>
      <c r="C2971" t="s">
        <v>4010</v>
      </c>
      <c r="D2971" t="s">
        <v>4002</v>
      </c>
      <c r="E2971" t="s">
        <v>3977</v>
      </c>
      <c r="F2971" s="2">
        <v>150</v>
      </c>
    </row>
    <row r="2972" spans="1:6" x14ac:dyDescent="0.3">
      <c r="A2972" s="1">
        <v>43776</v>
      </c>
      <c r="B2972" t="s">
        <v>6961</v>
      </c>
      <c r="C2972" t="s">
        <v>3995</v>
      </c>
      <c r="D2972" t="s">
        <v>3984</v>
      </c>
      <c r="E2972" t="s">
        <v>3970</v>
      </c>
      <c r="F2972" s="2">
        <v>180</v>
      </c>
    </row>
    <row r="2973" spans="1:6" x14ac:dyDescent="0.3">
      <c r="A2973" s="1">
        <v>43776</v>
      </c>
      <c r="B2973" t="s">
        <v>6962</v>
      </c>
      <c r="C2973" t="s">
        <v>4030</v>
      </c>
      <c r="D2973" t="s">
        <v>3963</v>
      </c>
      <c r="E2973" t="s">
        <v>3977</v>
      </c>
      <c r="F2973" s="2">
        <v>90</v>
      </c>
    </row>
    <row r="2974" spans="1:6" x14ac:dyDescent="0.3">
      <c r="A2974" s="1">
        <v>43776</v>
      </c>
      <c r="B2974" t="s">
        <v>6963</v>
      </c>
      <c r="C2974" t="s">
        <v>4030</v>
      </c>
      <c r="D2974" t="s">
        <v>3969</v>
      </c>
      <c r="E2974" t="s">
        <v>3974</v>
      </c>
      <c r="F2974" s="2">
        <v>160</v>
      </c>
    </row>
    <row r="2975" spans="1:6" x14ac:dyDescent="0.3">
      <c r="A2975" s="1">
        <v>43776</v>
      </c>
      <c r="B2975" t="s">
        <v>6964</v>
      </c>
      <c r="C2975" t="s">
        <v>3988</v>
      </c>
      <c r="D2975" t="s">
        <v>3982</v>
      </c>
      <c r="E2975" t="s">
        <v>3996</v>
      </c>
      <c r="F2975" s="2">
        <v>80</v>
      </c>
    </row>
    <row r="2976" spans="1:6" x14ac:dyDescent="0.3">
      <c r="A2976" s="1">
        <v>43777</v>
      </c>
      <c r="B2976" t="s">
        <v>6965</v>
      </c>
      <c r="C2976" t="s">
        <v>4007</v>
      </c>
      <c r="D2976" t="s">
        <v>3969</v>
      </c>
      <c r="E2976" t="s">
        <v>3964</v>
      </c>
      <c r="F2976" s="2">
        <v>160</v>
      </c>
    </row>
    <row r="2977" spans="1:6" x14ac:dyDescent="0.3">
      <c r="A2977" s="1">
        <v>43777</v>
      </c>
      <c r="B2977" t="s">
        <v>6966</v>
      </c>
      <c r="C2977" t="s">
        <v>3972</v>
      </c>
      <c r="D2977" t="s">
        <v>3982</v>
      </c>
      <c r="E2977" t="s">
        <v>3964</v>
      </c>
      <c r="F2977" s="2">
        <v>80</v>
      </c>
    </row>
    <row r="2978" spans="1:6" x14ac:dyDescent="0.3">
      <c r="A2978" s="1">
        <v>43777</v>
      </c>
      <c r="B2978" t="s">
        <v>6967</v>
      </c>
      <c r="C2978" t="s">
        <v>4010</v>
      </c>
      <c r="D2978" t="s">
        <v>3989</v>
      </c>
      <c r="E2978" t="s">
        <v>3970</v>
      </c>
      <c r="F2978" s="2">
        <v>50</v>
      </c>
    </row>
    <row r="2979" spans="1:6" x14ac:dyDescent="0.3">
      <c r="A2979" s="1">
        <v>43777</v>
      </c>
      <c r="B2979" t="s">
        <v>6968</v>
      </c>
      <c r="C2979" t="s">
        <v>4007</v>
      </c>
      <c r="D2979" t="s">
        <v>3969</v>
      </c>
      <c r="E2979" t="s">
        <v>3977</v>
      </c>
      <c r="F2979" s="2">
        <v>160</v>
      </c>
    </row>
    <row r="2980" spans="1:6" x14ac:dyDescent="0.3">
      <c r="A2980" s="1">
        <v>43777</v>
      </c>
      <c r="B2980" t="s">
        <v>6969</v>
      </c>
      <c r="C2980" t="s">
        <v>3995</v>
      </c>
      <c r="D2980" t="s">
        <v>3976</v>
      </c>
      <c r="E2980" t="s">
        <v>3977</v>
      </c>
      <c r="F2980" s="2">
        <v>30</v>
      </c>
    </row>
    <row r="2981" spans="1:6" x14ac:dyDescent="0.3">
      <c r="A2981" s="1">
        <v>43777</v>
      </c>
      <c r="B2981" t="s">
        <v>6970</v>
      </c>
      <c r="C2981" t="s">
        <v>3981</v>
      </c>
      <c r="D2981" t="s">
        <v>3976</v>
      </c>
      <c r="E2981" t="s">
        <v>3996</v>
      </c>
      <c r="F2981" s="2">
        <v>30</v>
      </c>
    </row>
    <row r="2982" spans="1:6" x14ac:dyDescent="0.3">
      <c r="A2982" s="1">
        <v>43777</v>
      </c>
      <c r="B2982" t="s">
        <v>6971</v>
      </c>
      <c r="C2982" t="s">
        <v>3991</v>
      </c>
      <c r="D2982" t="s">
        <v>3963</v>
      </c>
      <c r="E2982" t="s">
        <v>3977</v>
      </c>
      <c r="F2982" s="2">
        <v>90</v>
      </c>
    </row>
    <row r="2983" spans="1:6" x14ac:dyDescent="0.3">
      <c r="A2983" s="1">
        <v>43777</v>
      </c>
      <c r="B2983" t="s">
        <v>6972</v>
      </c>
      <c r="C2983" t="s">
        <v>4030</v>
      </c>
      <c r="D2983" t="s">
        <v>3969</v>
      </c>
      <c r="E2983" t="s">
        <v>3964</v>
      </c>
      <c r="F2983" s="2">
        <v>160</v>
      </c>
    </row>
    <row r="2984" spans="1:6" x14ac:dyDescent="0.3">
      <c r="A2984" s="1">
        <v>43777</v>
      </c>
      <c r="B2984" t="s">
        <v>6973</v>
      </c>
      <c r="C2984" t="s">
        <v>3995</v>
      </c>
      <c r="D2984" t="s">
        <v>4002</v>
      </c>
      <c r="E2984" t="s">
        <v>3996</v>
      </c>
      <c r="F2984" s="2">
        <v>150</v>
      </c>
    </row>
    <row r="2985" spans="1:6" x14ac:dyDescent="0.3">
      <c r="A2985" s="1">
        <v>43777</v>
      </c>
      <c r="B2985" t="s">
        <v>6974</v>
      </c>
      <c r="C2985" t="s">
        <v>4066</v>
      </c>
      <c r="D2985" t="s">
        <v>3989</v>
      </c>
      <c r="E2985" t="s">
        <v>3974</v>
      </c>
      <c r="F2985" s="2">
        <v>50</v>
      </c>
    </row>
    <row r="2986" spans="1:6" x14ac:dyDescent="0.3">
      <c r="A2986" s="1">
        <v>43778</v>
      </c>
      <c r="B2986" t="s">
        <v>6975</v>
      </c>
      <c r="C2986" t="s">
        <v>3986</v>
      </c>
      <c r="D2986" t="s">
        <v>3984</v>
      </c>
      <c r="E2986" t="s">
        <v>3977</v>
      </c>
      <c r="F2986" s="2">
        <v>180</v>
      </c>
    </row>
    <row r="2987" spans="1:6" x14ac:dyDescent="0.3">
      <c r="A2987" s="1">
        <v>43778</v>
      </c>
      <c r="B2987" t="s">
        <v>6976</v>
      </c>
      <c r="C2987" t="s">
        <v>4032</v>
      </c>
      <c r="D2987" t="s">
        <v>3976</v>
      </c>
      <c r="E2987" t="s">
        <v>3970</v>
      </c>
      <c r="F2987" s="2">
        <v>30</v>
      </c>
    </row>
    <row r="2988" spans="1:6" x14ac:dyDescent="0.3">
      <c r="A2988" s="1">
        <v>43778</v>
      </c>
      <c r="B2988" t="s">
        <v>6977</v>
      </c>
      <c r="C2988" t="s">
        <v>3986</v>
      </c>
      <c r="D2988" t="s">
        <v>3989</v>
      </c>
      <c r="E2988" t="s">
        <v>3974</v>
      </c>
      <c r="F2988" s="2">
        <v>50</v>
      </c>
    </row>
    <row r="2989" spans="1:6" x14ac:dyDescent="0.3">
      <c r="A2989" s="1">
        <v>43778</v>
      </c>
      <c r="B2989" t="s">
        <v>6978</v>
      </c>
      <c r="C2989" t="s">
        <v>4007</v>
      </c>
      <c r="D2989" t="s">
        <v>3976</v>
      </c>
      <c r="E2989" t="s">
        <v>3970</v>
      </c>
      <c r="F2989" s="2">
        <v>30</v>
      </c>
    </row>
    <row r="2990" spans="1:6" x14ac:dyDescent="0.3">
      <c r="A2990" s="1">
        <v>43778</v>
      </c>
      <c r="B2990" t="s">
        <v>6979</v>
      </c>
      <c r="C2990" t="s">
        <v>3968</v>
      </c>
      <c r="D2990" t="s">
        <v>4002</v>
      </c>
      <c r="E2990" t="s">
        <v>3974</v>
      </c>
      <c r="F2990" s="2">
        <v>150</v>
      </c>
    </row>
    <row r="2991" spans="1:6" x14ac:dyDescent="0.3">
      <c r="A2991" s="1">
        <v>43778</v>
      </c>
      <c r="B2991" t="s">
        <v>6980</v>
      </c>
      <c r="C2991" t="s">
        <v>3966</v>
      </c>
      <c r="D2991" t="s">
        <v>3984</v>
      </c>
      <c r="E2991" t="s">
        <v>3977</v>
      </c>
      <c r="F2991" s="2">
        <v>180</v>
      </c>
    </row>
    <row r="2992" spans="1:6" x14ac:dyDescent="0.3">
      <c r="A2992" s="1">
        <v>43778</v>
      </c>
      <c r="B2992" t="s">
        <v>6981</v>
      </c>
      <c r="C2992" t="s">
        <v>3966</v>
      </c>
      <c r="D2992" t="s">
        <v>4002</v>
      </c>
      <c r="E2992" t="s">
        <v>3996</v>
      </c>
      <c r="F2992" s="2">
        <v>150</v>
      </c>
    </row>
    <row r="2993" spans="1:6" x14ac:dyDescent="0.3">
      <c r="A2993" s="1">
        <v>43778</v>
      </c>
      <c r="B2993" t="s">
        <v>6982</v>
      </c>
      <c r="C2993" t="s">
        <v>3962</v>
      </c>
      <c r="D2993" t="s">
        <v>3963</v>
      </c>
      <c r="E2993" t="s">
        <v>3974</v>
      </c>
      <c r="F2993" s="2">
        <v>90</v>
      </c>
    </row>
    <row r="2994" spans="1:6" x14ac:dyDescent="0.3">
      <c r="A2994" s="1">
        <v>43778</v>
      </c>
      <c r="B2994" t="s">
        <v>6983</v>
      </c>
      <c r="C2994" t="s">
        <v>4066</v>
      </c>
      <c r="D2994" t="s">
        <v>3989</v>
      </c>
      <c r="E2994" t="s">
        <v>3964</v>
      </c>
      <c r="F2994" s="2">
        <v>50</v>
      </c>
    </row>
    <row r="2995" spans="1:6" x14ac:dyDescent="0.3">
      <c r="A2995" s="1">
        <v>43778</v>
      </c>
      <c r="B2995" t="s">
        <v>6984</v>
      </c>
      <c r="C2995" t="s">
        <v>4025</v>
      </c>
      <c r="D2995" t="s">
        <v>3982</v>
      </c>
      <c r="E2995" t="s">
        <v>3970</v>
      </c>
      <c r="F2995" s="2">
        <v>80</v>
      </c>
    </row>
    <row r="2996" spans="1:6" x14ac:dyDescent="0.3">
      <c r="A2996" s="1">
        <v>43778</v>
      </c>
      <c r="B2996" t="s">
        <v>6985</v>
      </c>
      <c r="C2996" t="s">
        <v>4000</v>
      </c>
      <c r="D2996" t="s">
        <v>3963</v>
      </c>
      <c r="E2996" t="s">
        <v>3996</v>
      </c>
      <c r="F2996" s="2">
        <v>90</v>
      </c>
    </row>
    <row r="2997" spans="1:6" x14ac:dyDescent="0.3">
      <c r="A2997" s="1">
        <v>43778</v>
      </c>
      <c r="B2997" t="s">
        <v>6986</v>
      </c>
      <c r="C2997" t="s">
        <v>4025</v>
      </c>
      <c r="D2997" t="s">
        <v>3973</v>
      </c>
      <c r="E2997" t="s">
        <v>3977</v>
      </c>
      <c r="F2997" s="2">
        <v>100</v>
      </c>
    </row>
    <row r="2998" spans="1:6" x14ac:dyDescent="0.3">
      <c r="A2998" s="1">
        <v>43778</v>
      </c>
      <c r="B2998" t="s">
        <v>6987</v>
      </c>
      <c r="C2998" t="s">
        <v>4025</v>
      </c>
      <c r="D2998" t="s">
        <v>4002</v>
      </c>
      <c r="E2998" t="s">
        <v>3974</v>
      </c>
      <c r="F2998" s="2">
        <v>150</v>
      </c>
    </row>
    <row r="2999" spans="1:6" x14ac:dyDescent="0.3">
      <c r="A2999" s="1">
        <v>43778</v>
      </c>
      <c r="B2999" t="s">
        <v>6988</v>
      </c>
      <c r="C2999" t="s">
        <v>4000</v>
      </c>
      <c r="D2999" t="s">
        <v>3969</v>
      </c>
      <c r="E2999" t="s">
        <v>3977</v>
      </c>
      <c r="F2999" s="2">
        <v>160</v>
      </c>
    </row>
    <row r="3000" spans="1:6" x14ac:dyDescent="0.3">
      <c r="A3000" s="1">
        <v>43778</v>
      </c>
      <c r="B3000" t="s">
        <v>6989</v>
      </c>
      <c r="C3000" t="s">
        <v>3988</v>
      </c>
      <c r="D3000" t="s">
        <v>4002</v>
      </c>
      <c r="E3000" t="s">
        <v>3974</v>
      </c>
      <c r="F3000" s="2">
        <v>150</v>
      </c>
    </row>
    <row r="3001" spans="1:6" x14ac:dyDescent="0.3">
      <c r="A3001" s="1">
        <v>43778</v>
      </c>
      <c r="B3001" t="s">
        <v>6990</v>
      </c>
      <c r="C3001" t="s">
        <v>4030</v>
      </c>
      <c r="D3001" t="s">
        <v>3982</v>
      </c>
      <c r="E3001" t="s">
        <v>3964</v>
      </c>
      <c r="F3001" s="2">
        <v>80</v>
      </c>
    </row>
    <row r="3002" spans="1:6" x14ac:dyDescent="0.3">
      <c r="A3002" s="1">
        <v>43778</v>
      </c>
      <c r="B3002" t="s">
        <v>6991</v>
      </c>
      <c r="C3002" t="s">
        <v>4007</v>
      </c>
      <c r="D3002" t="s">
        <v>3969</v>
      </c>
      <c r="E3002" t="s">
        <v>3996</v>
      </c>
      <c r="F3002" s="2">
        <v>160</v>
      </c>
    </row>
    <row r="3003" spans="1:6" x14ac:dyDescent="0.3">
      <c r="A3003" s="1">
        <v>43779</v>
      </c>
      <c r="B3003" t="s">
        <v>6992</v>
      </c>
      <c r="C3003" t="s">
        <v>3988</v>
      </c>
      <c r="D3003" t="s">
        <v>3982</v>
      </c>
      <c r="E3003" t="s">
        <v>3996</v>
      </c>
      <c r="F3003" s="2">
        <v>80</v>
      </c>
    </row>
    <row r="3004" spans="1:6" x14ac:dyDescent="0.3">
      <c r="A3004" s="1">
        <v>43779</v>
      </c>
      <c r="B3004" t="s">
        <v>6993</v>
      </c>
      <c r="C3004" t="s">
        <v>3979</v>
      </c>
      <c r="D3004" t="s">
        <v>3984</v>
      </c>
      <c r="E3004" t="s">
        <v>3964</v>
      </c>
      <c r="F3004" s="2">
        <v>180</v>
      </c>
    </row>
    <row r="3005" spans="1:6" x14ac:dyDescent="0.3">
      <c r="A3005" s="1">
        <v>43779</v>
      </c>
      <c r="B3005" t="s">
        <v>6994</v>
      </c>
      <c r="C3005" t="s">
        <v>3995</v>
      </c>
      <c r="D3005" t="s">
        <v>3969</v>
      </c>
      <c r="E3005" t="s">
        <v>3964</v>
      </c>
      <c r="F3005" s="2">
        <v>160</v>
      </c>
    </row>
    <row r="3006" spans="1:6" x14ac:dyDescent="0.3">
      <c r="A3006" s="1">
        <v>43779</v>
      </c>
      <c r="B3006" t="s">
        <v>6995</v>
      </c>
      <c r="C3006" t="s">
        <v>4000</v>
      </c>
      <c r="D3006" t="s">
        <v>3982</v>
      </c>
      <c r="E3006" t="s">
        <v>3974</v>
      </c>
      <c r="F3006" s="2">
        <v>80</v>
      </c>
    </row>
    <row r="3007" spans="1:6" x14ac:dyDescent="0.3">
      <c r="A3007" s="1">
        <v>43779</v>
      </c>
      <c r="B3007" t="s">
        <v>6996</v>
      </c>
      <c r="C3007" t="s">
        <v>3986</v>
      </c>
      <c r="D3007" t="s">
        <v>3969</v>
      </c>
      <c r="E3007" t="s">
        <v>3977</v>
      </c>
      <c r="F3007" s="2">
        <v>160</v>
      </c>
    </row>
    <row r="3008" spans="1:6" x14ac:dyDescent="0.3">
      <c r="A3008" s="1">
        <v>43779</v>
      </c>
      <c r="B3008" t="s">
        <v>6997</v>
      </c>
      <c r="C3008" t="s">
        <v>3966</v>
      </c>
      <c r="D3008" t="s">
        <v>3969</v>
      </c>
      <c r="E3008" t="s">
        <v>3996</v>
      </c>
      <c r="F3008" s="2">
        <v>160</v>
      </c>
    </row>
    <row r="3009" spans="1:6" x14ac:dyDescent="0.3">
      <c r="A3009" s="1">
        <v>43779</v>
      </c>
      <c r="B3009" t="s">
        <v>6998</v>
      </c>
      <c r="C3009" t="s">
        <v>3991</v>
      </c>
      <c r="D3009" t="s">
        <v>3963</v>
      </c>
      <c r="E3009" t="s">
        <v>3964</v>
      </c>
      <c r="F3009" s="2">
        <v>90</v>
      </c>
    </row>
    <row r="3010" spans="1:6" x14ac:dyDescent="0.3">
      <c r="A3010" s="1">
        <v>43779</v>
      </c>
      <c r="B3010" t="s">
        <v>6999</v>
      </c>
      <c r="C3010" t="s">
        <v>3962</v>
      </c>
      <c r="D3010" t="s">
        <v>3976</v>
      </c>
      <c r="E3010" t="s">
        <v>3974</v>
      </c>
      <c r="F3010" s="2">
        <v>30</v>
      </c>
    </row>
    <row r="3011" spans="1:6" x14ac:dyDescent="0.3">
      <c r="A3011" s="1">
        <v>43779</v>
      </c>
      <c r="B3011" t="s">
        <v>7000</v>
      </c>
      <c r="C3011" t="s">
        <v>3991</v>
      </c>
      <c r="D3011" t="s">
        <v>3982</v>
      </c>
      <c r="E3011" t="s">
        <v>3970</v>
      </c>
      <c r="F3011" s="2">
        <v>80</v>
      </c>
    </row>
    <row r="3012" spans="1:6" x14ac:dyDescent="0.3">
      <c r="A3012" s="1">
        <v>43779</v>
      </c>
      <c r="B3012" t="s">
        <v>7001</v>
      </c>
      <c r="C3012" t="s">
        <v>3986</v>
      </c>
      <c r="D3012" t="s">
        <v>3989</v>
      </c>
      <c r="E3012" t="s">
        <v>3996</v>
      </c>
      <c r="F3012" s="2">
        <v>50</v>
      </c>
    </row>
    <row r="3013" spans="1:6" x14ac:dyDescent="0.3">
      <c r="A3013" s="1">
        <v>43779</v>
      </c>
      <c r="B3013" t="s">
        <v>7002</v>
      </c>
      <c r="C3013" t="s">
        <v>3972</v>
      </c>
      <c r="D3013" t="s">
        <v>3989</v>
      </c>
      <c r="E3013" t="s">
        <v>3996</v>
      </c>
      <c r="F3013" s="2">
        <v>50</v>
      </c>
    </row>
    <row r="3014" spans="1:6" x14ac:dyDescent="0.3">
      <c r="A3014" s="1">
        <v>43780</v>
      </c>
      <c r="B3014" t="s">
        <v>7003</v>
      </c>
      <c r="C3014" t="s">
        <v>4032</v>
      </c>
      <c r="D3014" t="s">
        <v>3969</v>
      </c>
      <c r="E3014" t="s">
        <v>3977</v>
      </c>
      <c r="F3014" s="2">
        <v>160</v>
      </c>
    </row>
    <row r="3015" spans="1:6" x14ac:dyDescent="0.3">
      <c r="A3015" s="1">
        <v>43780</v>
      </c>
      <c r="B3015" t="s">
        <v>7004</v>
      </c>
      <c r="C3015" t="s">
        <v>3981</v>
      </c>
      <c r="D3015" t="s">
        <v>3976</v>
      </c>
      <c r="E3015" t="s">
        <v>3964</v>
      </c>
      <c r="F3015" s="2">
        <v>30</v>
      </c>
    </row>
    <row r="3016" spans="1:6" x14ac:dyDescent="0.3">
      <c r="A3016" s="1">
        <v>43780</v>
      </c>
      <c r="B3016" t="s">
        <v>7005</v>
      </c>
      <c r="C3016" t="s">
        <v>3962</v>
      </c>
      <c r="D3016" t="s">
        <v>4002</v>
      </c>
      <c r="E3016" t="s">
        <v>3996</v>
      </c>
      <c r="F3016" s="2">
        <v>150</v>
      </c>
    </row>
    <row r="3017" spans="1:6" x14ac:dyDescent="0.3">
      <c r="A3017" s="1">
        <v>43780</v>
      </c>
      <c r="B3017" t="s">
        <v>7006</v>
      </c>
      <c r="C3017" t="s">
        <v>3962</v>
      </c>
      <c r="D3017" t="s">
        <v>3963</v>
      </c>
      <c r="E3017" t="s">
        <v>3977</v>
      </c>
      <c r="F3017" s="2">
        <v>90</v>
      </c>
    </row>
    <row r="3018" spans="1:6" x14ac:dyDescent="0.3">
      <c r="A3018" s="1">
        <v>43780</v>
      </c>
      <c r="B3018" t="s">
        <v>7007</v>
      </c>
      <c r="C3018" t="s">
        <v>3966</v>
      </c>
      <c r="D3018" t="s">
        <v>3984</v>
      </c>
      <c r="E3018" t="s">
        <v>3974</v>
      </c>
      <c r="F3018" s="2">
        <v>180</v>
      </c>
    </row>
    <row r="3019" spans="1:6" x14ac:dyDescent="0.3">
      <c r="A3019" s="1">
        <v>43780</v>
      </c>
      <c r="B3019" t="s">
        <v>7008</v>
      </c>
      <c r="C3019" t="s">
        <v>3995</v>
      </c>
      <c r="D3019" t="s">
        <v>3976</v>
      </c>
      <c r="E3019" t="s">
        <v>3996</v>
      </c>
      <c r="F3019" s="2">
        <v>30</v>
      </c>
    </row>
    <row r="3020" spans="1:6" x14ac:dyDescent="0.3">
      <c r="A3020" s="1">
        <v>43780</v>
      </c>
      <c r="B3020" t="s">
        <v>7009</v>
      </c>
      <c r="C3020" t="s">
        <v>3968</v>
      </c>
      <c r="D3020" t="s">
        <v>3963</v>
      </c>
      <c r="E3020" t="s">
        <v>3964</v>
      </c>
      <c r="F3020" s="2">
        <v>90</v>
      </c>
    </row>
    <row r="3021" spans="1:6" x14ac:dyDescent="0.3">
      <c r="A3021" s="1">
        <v>43780</v>
      </c>
      <c r="B3021" t="s">
        <v>7010</v>
      </c>
      <c r="C3021" t="s">
        <v>3966</v>
      </c>
      <c r="D3021" t="s">
        <v>3973</v>
      </c>
      <c r="E3021" t="s">
        <v>3964</v>
      </c>
      <c r="F3021" s="2">
        <v>100</v>
      </c>
    </row>
    <row r="3022" spans="1:6" x14ac:dyDescent="0.3">
      <c r="A3022" s="1">
        <v>43780</v>
      </c>
      <c r="B3022" t="s">
        <v>7011</v>
      </c>
      <c r="C3022" t="s">
        <v>3991</v>
      </c>
      <c r="D3022" t="s">
        <v>3989</v>
      </c>
      <c r="E3022" t="s">
        <v>3996</v>
      </c>
      <c r="F3022" s="2">
        <v>50</v>
      </c>
    </row>
    <row r="3023" spans="1:6" x14ac:dyDescent="0.3">
      <c r="A3023" s="1">
        <v>43780</v>
      </c>
      <c r="B3023" t="s">
        <v>7012</v>
      </c>
      <c r="C3023" t="s">
        <v>3995</v>
      </c>
      <c r="D3023" t="s">
        <v>3982</v>
      </c>
      <c r="E3023" t="s">
        <v>3974</v>
      </c>
      <c r="F3023" s="2">
        <v>80</v>
      </c>
    </row>
    <row r="3024" spans="1:6" x14ac:dyDescent="0.3">
      <c r="A3024" s="1">
        <v>43780</v>
      </c>
      <c r="B3024" t="s">
        <v>7013</v>
      </c>
      <c r="C3024" t="s">
        <v>3986</v>
      </c>
      <c r="D3024" t="s">
        <v>3969</v>
      </c>
      <c r="E3024" t="s">
        <v>3964</v>
      </c>
      <c r="F3024" s="2">
        <v>160</v>
      </c>
    </row>
    <row r="3025" spans="1:6" x14ac:dyDescent="0.3">
      <c r="A3025" s="1">
        <v>43780</v>
      </c>
      <c r="B3025" t="s">
        <v>7014</v>
      </c>
      <c r="C3025" t="s">
        <v>4007</v>
      </c>
      <c r="D3025" t="s">
        <v>3984</v>
      </c>
      <c r="E3025" t="s">
        <v>3964</v>
      </c>
      <c r="F3025" s="2">
        <v>180</v>
      </c>
    </row>
    <row r="3026" spans="1:6" x14ac:dyDescent="0.3">
      <c r="A3026" s="1">
        <v>43780</v>
      </c>
      <c r="B3026" t="s">
        <v>7015</v>
      </c>
      <c r="C3026" t="s">
        <v>4000</v>
      </c>
      <c r="D3026" t="s">
        <v>3969</v>
      </c>
      <c r="E3026" t="s">
        <v>3970</v>
      </c>
      <c r="F3026" s="2">
        <v>160</v>
      </c>
    </row>
    <row r="3027" spans="1:6" x14ac:dyDescent="0.3">
      <c r="A3027" s="1">
        <v>43781</v>
      </c>
      <c r="B3027" t="s">
        <v>7016</v>
      </c>
      <c r="C3027" t="s">
        <v>3995</v>
      </c>
      <c r="D3027" t="s">
        <v>3989</v>
      </c>
      <c r="E3027" t="s">
        <v>3970</v>
      </c>
      <c r="F3027" s="2">
        <v>50</v>
      </c>
    </row>
    <row r="3028" spans="1:6" x14ac:dyDescent="0.3">
      <c r="A3028" s="1">
        <v>43781</v>
      </c>
      <c r="B3028" t="s">
        <v>7017</v>
      </c>
      <c r="C3028" t="s">
        <v>3988</v>
      </c>
      <c r="D3028" t="s">
        <v>3984</v>
      </c>
      <c r="E3028" t="s">
        <v>3977</v>
      </c>
      <c r="F3028" s="2">
        <v>180</v>
      </c>
    </row>
    <row r="3029" spans="1:6" x14ac:dyDescent="0.3">
      <c r="A3029" s="1">
        <v>43781</v>
      </c>
      <c r="B3029" t="s">
        <v>7018</v>
      </c>
      <c r="C3029" t="s">
        <v>3972</v>
      </c>
      <c r="D3029" t="s">
        <v>3969</v>
      </c>
      <c r="E3029" t="s">
        <v>3974</v>
      </c>
      <c r="F3029" s="2">
        <v>160</v>
      </c>
    </row>
    <row r="3030" spans="1:6" x14ac:dyDescent="0.3">
      <c r="A3030" s="1">
        <v>43781</v>
      </c>
      <c r="B3030" t="s">
        <v>7019</v>
      </c>
      <c r="C3030" t="s">
        <v>3962</v>
      </c>
      <c r="D3030" t="s">
        <v>3989</v>
      </c>
      <c r="E3030" t="s">
        <v>3964</v>
      </c>
      <c r="F3030" s="2">
        <v>50</v>
      </c>
    </row>
    <row r="3031" spans="1:6" x14ac:dyDescent="0.3">
      <c r="A3031" s="1">
        <v>43781</v>
      </c>
      <c r="B3031" t="s">
        <v>7020</v>
      </c>
      <c r="C3031" t="s">
        <v>3986</v>
      </c>
      <c r="D3031" t="s">
        <v>3963</v>
      </c>
      <c r="E3031" t="s">
        <v>3996</v>
      </c>
      <c r="F3031" s="2">
        <v>90</v>
      </c>
    </row>
    <row r="3032" spans="1:6" x14ac:dyDescent="0.3">
      <c r="A3032" s="1">
        <v>43781</v>
      </c>
      <c r="B3032" t="s">
        <v>7021</v>
      </c>
      <c r="C3032" t="s">
        <v>3968</v>
      </c>
      <c r="D3032" t="s">
        <v>3984</v>
      </c>
      <c r="E3032" t="s">
        <v>3977</v>
      </c>
      <c r="F3032" s="2">
        <v>180</v>
      </c>
    </row>
    <row r="3033" spans="1:6" x14ac:dyDescent="0.3">
      <c r="A3033" s="1">
        <v>43781</v>
      </c>
      <c r="B3033" t="s">
        <v>7022</v>
      </c>
      <c r="C3033" t="s">
        <v>3979</v>
      </c>
      <c r="D3033" t="s">
        <v>3976</v>
      </c>
      <c r="E3033" t="s">
        <v>3977</v>
      </c>
      <c r="F3033" s="2">
        <v>30</v>
      </c>
    </row>
    <row r="3034" spans="1:6" x14ac:dyDescent="0.3">
      <c r="A3034" s="1">
        <v>43781</v>
      </c>
      <c r="B3034" t="s">
        <v>7023</v>
      </c>
      <c r="C3034" t="s">
        <v>3991</v>
      </c>
      <c r="D3034" t="s">
        <v>3989</v>
      </c>
      <c r="E3034" t="s">
        <v>3977</v>
      </c>
      <c r="F3034" s="2">
        <v>50</v>
      </c>
    </row>
    <row r="3035" spans="1:6" x14ac:dyDescent="0.3">
      <c r="A3035" s="1">
        <v>43781</v>
      </c>
      <c r="B3035" t="s">
        <v>7024</v>
      </c>
      <c r="C3035" t="s">
        <v>3962</v>
      </c>
      <c r="D3035" t="s">
        <v>3973</v>
      </c>
      <c r="E3035" t="s">
        <v>3970</v>
      </c>
      <c r="F3035" s="2">
        <v>100</v>
      </c>
    </row>
    <row r="3036" spans="1:6" x14ac:dyDescent="0.3">
      <c r="A3036" s="1">
        <v>43782</v>
      </c>
      <c r="B3036" t="s">
        <v>7025</v>
      </c>
      <c r="C3036" t="s">
        <v>3995</v>
      </c>
      <c r="D3036" t="s">
        <v>3984</v>
      </c>
      <c r="E3036" t="s">
        <v>3974</v>
      </c>
      <c r="F3036" s="2">
        <v>180</v>
      </c>
    </row>
    <row r="3037" spans="1:6" x14ac:dyDescent="0.3">
      <c r="A3037" s="1">
        <v>43782</v>
      </c>
      <c r="B3037" t="s">
        <v>7026</v>
      </c>
      <c r="C3037" t="s">
        <v>4025</v>
      </c>
      <c r="D3037" t="s">
        <v>3982</v>
      </c>
      <c r="E3037" t="s">
        <v>3970</v>
      </c>
      <c r="F3037" s="2">
        <v>80</v>
      </c>
    </row>
    <row r="3038" spans="1:6" x14ac:dyDescent="0.3">
      <c r="A3038" s="1">
        <v>43782</v>
      </c>
      <c r="B3038" t="s">
        <v>7027</v>
      </c>
      <c r="C3038" t="s">
        <v>3986</v>
      </c>
      <c r="D3038" t="s">
        <v>3982</v>
      </c>
      <c r="E3038" t="s">
        <v>3996</v>
      </c>
      <c r="F3038" s="2">
        <v>80</v>
      </c>
    </row>
    <row r="3039" spans="1:6" x14ac:dyDescent="0.3">
      <c r="A3039" s="1">
        <v>43782</v>
      </c>
      <c r="B3039" t="s">
        <v>7028</v>
      </c>
      <c r="C3039" t="s">
        <v>4066</v>
      </c>
      <c r="D3039" t="s">
        <v>4002</v>
      </c>
      <c r="E3039" t="s">
        <v>3964</v>
      </c>
      <c r="F3039" s="2">
        <v>150</v>
      </c>
    </row>
    <row r="3040" spans="1:6" x14ac:dyDescent="0.3">
      <c r="A3040" s="1">
        <v>43782</v>
      </c>
      <c r="B3040" t="s">
        <v>7029</v>
      </c>
      <c r="C3040" t="s">
        <v>3986</v>
      </c>
      <c r="D3040" t="s">
        <v>4002</v>
      </c>
      <c r="E3040" t="s">
        <v>3964</v>
      </c>
      <c r="F3040" s="2">
        <v>150</v>
      </c>
    </row>
    <row r="3041" spans="1:6" x14ac:dyDescent="0.3">
      <c r="A3041" s="1">
        <v>43782</v>
      </c>
      <c r="B3041" t="s">
        <v>7030</v>
      </c>
      <c r="C3041" t="s">
        <v>4007</v>
      </c>
      <c r="D3041" t="s">
        <v>3982</v>
      </c>
      <c r="E3041" t="s">
        <v>3996</v>
      </c>
      <c r="F3041" s="2">
        <v>80</v>
      </c>
    </row>
    <row r="3042" spans="1:6" x14ac:dyDescent="0.3">
      <c r="A3042" s="1">
        <v>43782</v>
      </c>
      <c r="B3042" t="s">
        <v>7031</v>
      </c>
      <c r="C3042" t="s">
        <v>4007</v>
      </c>
      <c r="D3042" t="s">
        <v>3982</v>
      </c>
      <c r="E3042" t="s">
        <v>3964</v>
      </c>
      <c r="F3042" s="2">
        <v>80</v>
      </c>
    </row>
    <row r="3043" spans="1:6" x14ac:dyDescent="0.3">
      <c r="A3043" s="1">
        <v>43782</v>
      </c>
      <c r="B3043" t="s">
        <v>7032</v>
      </c>
      <c r="C3043" t="s">
        <v>3972</v>
      </c>
      <c r="D3043" t="s">
        <v>3963</v>
      </c>
      <c r="E3043" t="s">
        <v>3970</v>
      </c>
      <c r="F3043" s="2">
        <v>90</v>
      </c>
    </row>
    <row r="3044" spans="1:6" x14ac:dyDescent="0.3">
      <c r="A3044" s="1">
        <v>43782</v>
      </c>
      <c r="B3044" t="s">
        <v>7033</v>
      </c>
      <c r="C3044" t="s">
        <v>4030</v>
      </c>
      <c r="D3044" t="s">
        <v>3984</v>
      </c>
      <c r="E3044" t="s">
        <v>3970</v>
      </c>
      <c r="F3044" s="2">
        <v>180</v>
      </c>
    </row>
    <row r="3045" spans="1:6" x14ac:dyDescent="0.3">
      <c r="A3045" s="1">
        <v>43782</v>
      </c>
      <c r="B3045" t="s">
        <v>7034</v>
      </c>
      <c r="C3045" t="s">
        <v>4025</v>
      </c>
      <c r="D3045" t="s">
        <v>3984</v>
      </c>
      <c r="E3045" t="s">
        <v>3996</v>
      </c>
      <c r="F3045" s="2">
        <v>180</v>
      </c>
    </row>
    <row r="3046" spans="1:6" x14ac:dyDescent="0.3">
      <c r="A3046" s="1">
        <v>43782</v>
      </c>
      <c r="B3046" t="s">
        <v>7035</v>
      </c>
      <c r="C3046" t="s">
        <v>3966</v>
      </c>
      <c r="D3046" t="s">
        <v>3976</v>
      </c>
      <c r="E3046" t="s">
        <v>3977</v>
      </c>
      <c r="F3046" s="2">
        <v>30</v>
      </c>
    </row>
    <row r="3047" spans="1:6" x14ac:dyDescent="0.3">
      <c r="A3047" s="1">
        <v>43783</v>
      </c>
      <c r="B3047" t="s">
        <v>7036</v>
      </c>
      <c r="C3047" t="s">
        <v>3995</v>
      </c>
      <c r="D3047" t="s">
        <v>3982</v>
      </c>
      <c r="E3047" t="s">
        <v>3970</v>
      </c>
      <c r="F3047" s="2">
        <v>80</v>
      </c>
    </row>
    <row r="3048" spans="1:6" x14ac:dyDescent="0.3">
      <c r="A3048" s="1">
        <v>43783</v>
      </c>
      <c r="B3048" t="s">
        <v>7037</v>
      </c>
      <c r="C3048" t="s">
        <v>4030</v>
      </c>
      <c r="D3048" t="s">
        <v>3982</v>
      </c>
      <c r="E3048" t="s">
        <v>3996</v>
      </c>
      <c r="F3048" s="2">
        <v>80</v>
      </c>
    </row>
    <row r="3049" spans="1:6" x14ac:dyDescent="0.3">
      <c r="A3049" s="1">
        <v>43783</v>
      </c>
      <c r="B3049" t="s">
        <v>7038</v>
      </c>
      <c r="C3049" t="s">
        <v>4025</v>
      </c>
      <c r="D3049" t="s">
        <v>3982</v>
      </c>
      <c r="E3049" t="s">
        <v>3970</v>
      </c>
      <c r="F3049" s="2">
        <v>80</v>
      </c>
    </row>
    <row r="3050" spans="1:6" x14ac:dyDescent="0.3">
      <c r="A3050" s="1">
        <v>43783</v>
      </c>
      <c r="B3050" t="s">
        <v>7039</v>
      </c>
      <c r="C3050" t="s">
        <v>4025</v>
      </c>
      <c r="D3050" t="s">
        <v>3984</v>
      </c>
      <c r="E3050" t="s">
        <v>3977</v>
      </c>
      <c r="F3050" s="2">
        <v>180</v>
      </c>
    </row>
    <row r="3051" spans="1:6" x14ac:dyDescent="0.3">
      <c r="A3051" s="1">
        <v>43783</v>
      </c>
      <c r="B3051" t="s">
        <v>7040</v>
      </c>
      <c r="C3051" t="s">
        <v>3995</v>
      </c>
      <c r="D3051" t="s">
        <v>3969</v>
      </c>
      <c r="E3051" t="s">
        <v>3964</v>
      </c>
      <c r="F3051" s="2">
        <v>160</v>
      </c>
    </row>
    <row r="3052" spans="1:6" x14ac:dyDescent="0.3">
      <c r="A3052" s="1">
        <v>43783</v>
      </c>
      <c r="B3052" t="s">
        <v>7041</v>
      </c>
      <c r="C3052" t="s">
        <v>3968</v>
      </c>
      <c r="D3052" t="s">
        <v>3973</v>
      </c>
      <c r="E3052" t="s">
        <v>3977</v>
      </c>
      <c r="F3052" s="2">
        <v>100</v>
      </c>
    </row>
    <row r="3053" spans="1:6" x14ac:dyDescent="0.3">
      <c r="A3053" s="1">
        <v>43783</v>
      </c>
      <c r="B3053" t="s">
        <v>7042</v>
      </c>
      <c r="C3053" t="s">
        <v>3986</v>
      </c>
      <c r="D3053" t="s">
        <v>4002</v>
      </c>
      <c r="E3053" t="s">
        <v>3970</v>
      </c>
      <c r="F3053" s="2">
        <v>150</v>
      </c>
    </row>
    <row r="3054" spans="1:6" x14ac:dyDescent="0.3">
      <c r="A3054" s="1">
        <v>43783</v>
      </c>
      <c r="B3054" t="s">
        <v>7043</v>
      </c>
      <c r="C3054" t="s">
        <v>3991</v>
      </c>
      <c r="D3054" t="s">
        <v>3969</v>
      </c>
      <c r="E3054" t="s">
        <v>3970</v>
      </c>
      <c r="F3054" s="2">
        <v>160</v>
      </c>
    </row>
    <row r="3055" spans="1:6" x14ac:dyDescent="0.3">
      <c r="A3055" s="1">
        <v>43783</v>
      </c>
      <c r="B3055" t="s">
        <v>7044</v>
      </c>
      <c r="C3055" t="s">
        <v>3962</v>
      </c>
      <c r="D3055" t="s">
        <v>3963</v>
      </c>
      <c r="E3055" t="s">
        <v>3970</v>
      </c>
      <c r="F3055" s="2">
        <v>90</v>
      </c>
    </row>
    <row r="3056" spans="1:6" x14ac:dyDescent="0.3">
      <c r="A3056" s="1">
        <v>43783</v>
      </c>
      <c r="B3056" t="s">
        <v>7045</v>
      </c>
      <c r="C3056" t="s">
        <v>3968</v>
      </c>
      <c r="D3056" t="s">
        <v>3969</v>
      </c>
      <c r="E3056" t="s">
        <v>3970</v>
      </c>
      <c r="F3056" s="2">
        <v>160</v>
      </c>
    </row>
    <row r="3057" spans="1:6" x14ac:dyDescent="0.3">
      <c r="A3057" s="1">
        <v>43783</v>
      </c>
      <c r="B3057" t="s">
        <v>7046</v>
      </c>
      <c r="C3057" t="s">
        <v>4025</v>
      </c>
      <c r="D3057" t="s">
        <v>3982</v>
      </c>
      <c r="E3057" t="s">
        <v>3996</v>
      </c>
      <c r="F3057" s="2">
        <v>80</v>
      </c>
    </row>
    <row r="3058" spans="1:6" x14ac:dyDescent="0.3">
      <c r="A3058" s="1">
        <v>43783</v>
      </c>
      <c r="B3058" t="s">
        <v>7047</v>
      </c>
      <c r="C3058" t="s">
        <v>4066</v>
      </c>
      <c r="D3058" t="s">
        <v>3982</v>
      </c>
      <c r="E3058" t="s">
        <v>3970</v>
      </c>
      <c r="F3058" s="2">
        <v>80</v>
      </c>
    </row>
    <row r="3059" spans="1:6" x14ac:dyDescent="0.3">
      <c r="A3059" s="1">
        <v>43783</v>
      </c>
      <c r="B3059" t="s">
        <v>7048</v>
      </c>
      <c r="C3059" t="s">
        <v>4010</v>
      </c>
      <c r="D3059" t="s">
        <v>3963</v>
      </c>
      <c r="E3059" t="s">
        <v>3964</v>
      </c>
      <c r="F3059" s="2">
        <v>90</v>
      </c>
    </row>
    <row r="3060" spans="1:6" x14ac:dyDescent="0.3">
      <c r="A3060" s="1">
        <v>43783</v>
      </c>
      <c r="B3060" t="s">
        <v>7049</v>
      </c>
      <c r="C3060" t="s">
        <v>3986</v>
      </c>
      <c r="D3060" t="s">
        <v>3973</v>
      </c>
      <c r="E3060" t="s">
        <v>3970</v>
      </c>
      <c r="F3060" s="2">
        <v>100</v>
      </c>
    </row>
    <row r="3061" spans="1:6" x14ac:dyDescent="0.3">
      <c r="A3061" s="1">
        <v>43784</v>
      </c>
      <c r="B3061" t="s">
        <v>7050</v>
      </c>
      <c r="C3061" t="s">
        <v>4030</v>
      </c>
      <c r="D3061" t="s">
        <v>3989</v>
      </c>
      <c r="E3061" t="s">
        <v>3964</v>
      </c>
      <c r="F3061" s="2">
        <v>50</v>
      </c>
    </row>
    <row r="3062" spans="1:6" x14ac:dyDescent="0.3">
      <c r="A3062" s="1">
        <v>43784</v>
      </c>
      <c r="B3062" t="s">
        <v>7051</v>
      </c>
      <c r="C3062" t="s">
        <v>3979</v>
      </c>
      <c r="D3062" t="s">
        <v>3989</v>
      </c>
      <c r="E3062" t="s">
        <v>3974</v>
      </c>
      <c r="F3062" s="2">
        <v>50</v>
      </c>
    </row>
    <row r="3063" spans="1:6" x14ac:dyDescent="0.3">
      <c r="A3063" s="1">
        <v>43784</v>
      </c>
      <c r="B3063" t="s">
        <v>7052</v>
      </c>
      <c r="C3063" t="s">
        <v>4032</v>
      </c>
      <c r="D3063" t="s">
        <v>3973</v>
      </c>
      <c r="E3063" t="s">
        <v>3970</v>
      </c>
      <c r="F3063" s="2">
        <v>100</v>
      </c>
    </row>
    <row r="3064" spans="1:6" x14ac:dyDescent="0.3">
      <c r="A3064" s="1">
        <v>43784</v>
      </c>
      <c r="B3064" t="s">
        <v>7053</v>
      </c>
      <c r="C3064" t="s">
        <v>3968</v>
      </c>
      <c r="D3064" t="s">
        <v>3963</v>
      </c>
      <c r="E3064" t="s">
        <v>3996</v>
      </c>
      <c r="F3064" s="2">
        <v>90</v>
      </c>
    </row>
    <row r="3065" spans="1:6" x14ac:dyDescent="0.3">
      <c r="A3065" s="1">
        <v>43784</v>
      </c>
      <c r="B3065" t="s">
        <v>7054</v>
      </c>
      <c r="C3065" t="s">
        <v>4030</v>
      </c>
      <c r="D3065" t="s">
        <v>4002</v>
      </c>
      <c r="E3065" t="s">
        <v>3974</v>
      </c>
      <c r="F3065" s="2">
        <v>150</v>
      </c>
    </row>
    <row r="3066" spans="1:6" x14ac:dyDescent="0.3">
      <c r="A3066" s="1">
        <v>43784</v>
      </c>
      <c r="B3066" t="s">
        <v>7055</v>
      </c>
      <c r="C3066" t="s">
        <v>3979</v>
      </c>
      <c r="D3066" t="s">
        <v>3973</v>
      </c>
      <c r="E3066" t="s">
        <v>3977</v>
      </c>
      <c r="F3066" s="2">
        <v>100</v>
      </c>
    </row>
    <row r="3067" spans="1:6" x14ac:dyDescent="0.3">
      <c r="A3067" s="1">
        <v>43784</v>
      </c>
      <c r="B3067" t="s">
        <v>7056</v>
      </c>
      <c r="C3067" t="s">
        <v>3988</v>
      </c>
      <c r="D3067" t="s">
        <v>3973</v>
      </c>
      <c r="E3067" t="s">
        <v>3977</v>
      </c>
      <c r="F3067" s="2">
        <v>100</v>
      </c>
    </row>
    <row r="3068" spans="1:6" x14ac:dyDescent="0.3">
      <c r="A3068" s="1">
        <v>43784</v>
      </c>
      <c r="B3068" t="s">
        <v>7057</v>
      </c>
      <c r="C3068" t="s">
        <v>3988</v>
      </c>
      <c r="D3068" t="s">
        <v>4002</v>
      </c>
      <c r="E3068" t="s">
        <v>3964</v>
      </c>
      <c r="F3068" s="2">
        <v>150</v>
      </c>
    </row>
    <row r="3069" spans="1:6" x14ac:dyDescent="0.3">
      <c r="A3069" s="1">
        <v>43784</v>
      </c>
      <c r="B3069" t="s">
        <v>7058</v>
      </c>
      <c r="C3069" t="s">
        <v>4030</v>
      </c>
      <c r="D3069" t="s">
        <v>3984</v>
      </c>
      <c r="E3069" t="s">
        <v>3977</v>
      </c>
      <c r="F3069" s="2">
        <v>180</v>
      </c>
    </row>
    <row r="3070" spans="1:6" x14ac:dyDescent="0.3">
      <c r="A3070" s="1">
        <v>43784</v>
      </c>
      <c r="B3070" t="s">
        <v>7059</v>
      </c>
      <c r="C3070" t="s">
        <v>4025</v>
      </c>
      <c r="D3070" t="s">
        <v>3963</v>
      </c>
      <c r="E3070" t="s">
        <v>3974</v>
      </c>
      <c r="F3070" s="2">
        <v>90</v>
      </c>
    </row>
    <row r="3071" spans="1:6" x14ac:dyDescent="0.3">
      <c r="A3071" s="1">
        <v>43784</v>
      </c>
      <c r="B3071" t="s">
        <v>7060</v>
      </c>
      <c r="C3071" t="s">
        <v>4032</v>
      </c>
      <c r="D3071" t="s">
        <v>3973</v>
      </c>
      <c r="E3071" t="s">
        <v>3970</v>
      </c>
      <c r="F3071" s="2">
        <v>100</v>
      </c>
    </row>
    <row r="3072" spans="1:6" x14ac:dyDescent="0.3">
      <c r="A3072" s="1">
        <v>43784</v>
      </c>
      <c r="B3072" t="s">
        <v>7061</v>
      </c>
      <c r="C3072" t="s">
        <v>3995</v>
      </c>
      <c r="D3072" t="s">
        <v>3973</v>
      </c>
      <c r="E3072" t="s">
        <v>3977</v>
      </c>
      <c r="F3072" s="2">
        <v>100</v>
      </c>
    </row>
    <row r="3073" spans="1:6" x14ac:dyDescent="0.3">
      <c r="A3073" s="1">
        <v>43784</v>
      </c>
      <c r="B3073" t="s">
        <v>7062</v>
      </c>
      <c r="C3073" t="s">
        <v>4066</v>
      </c>
      <c r="D3073" t="s">
        <v>3982</v>
      </c>
      <c r="E3073" t="s">
        <v>3977</v>
      </c>
      <c r="F3073" s="2">
        <v>80</v>
      </c>
    </row>
    <row r="3074" spans="1:6" x14ac:dyDescent="0.3">
      <c r="A3074" s="1">
        <v>43784</v>
      </c>
      <c r="B3074" t="s">
        <v>7063</v>
      </c>
      <c r="C3074" t="s">
        <v>3972</v>
      </c>
      <c r="D3074" t="s">
        <v>3984</v>
      </c>
      <c r="E3074" t="s">
        <v>3964</v>
      </c>
      <c r="F3074" s="2">
        <v>180</v>
      </c>
    </row>
    <row r="3075" spans="1:6" x14ac:dyDescent="0.3">
      <c r="A3075" s="1">
        <v>43785</v>
      </c>
      <c r="B3075" t="s">
        <v>7064</v>
      </c>
      <c r="C3075" t="s">
        <v>4030</v>
      </c>
      <c r="D3075" t="s">
        <v>3963</v>
      </c>
      <c r="E3075" t="s">
        <v>3996</v>
      </c>
      <c r="F3075" s="2">
        <v>90</v>
      </c>
    </row>
    <row r="3076" spans="1:6" x14ac:dyDescent="0.3">
      <c r="A3076" s="1">
        <v>43785</v>
      </c>
      <c r="B3076" t="s">
        <v>7065</v>
      </c>
      <c r="C3076" t="s">
        <v>3962</v>
      </c>
      <c r="D3076" t="s">
        <v>3982</v>
      </c>
      <c r="E3076" t="s">
        <v>3974</v>
      </c>
      <c r="F3076" s="2">
        <v>80</v>
      </c>
    </row>
    <row r="3077" spans="1:6" x14ac:dyDescent="0.3">
      <c r="A3077" s="1">
        <v>43785</v>
      </c>
      <c r="B3077" t="s">
        <v>7066</v>
      </c>
      <c r="C3077" t="s">
        <v>3986</v>
      </c>
      <c r="D3077" t="s">
        <v>3969</v>
      </c>
      <c r="E3077" t="s">
        <v>3996</v>
      </c>
      <c r="F3077" s="2">
        <v>160</v>
      </c>
    </row>
    <row r="3078" spans="1:6" x14ac:dyDescent="0.3">
      <c r="A3078" s="1">
        <v>43785</v>
      </c>
      <c r="B3078" t="s">
        <v>7067</v>
      </c>
      <c r="C3078" t="s">
        <v>4032</v>
      </c>
      <c r="D3078" t="s">
        <v>3969</v>
      </c>
      <c r="E3078" t="s">
        <v>3964</v>
      </c>
      <c r="F3078" s="2">
        <v>160</v>
      </c>
    </row>
    <row r="3079" spans="1:6" x14ac:dyDescent="0.3">
      <c r="A3079" s="1">
        <v>43785</v>
      </c>
      <c r="B3079" t="s">
        <v>7068</v>
      </c>
      <c r="C3079" t="s">
        <v>3972</v>
      </c>
      <c r="D3079" t="s">
        <v>3989</v>
      </c>
      <c r="E3079" t="s">
        <v>3974</v>
      </c>
      <c r="F3079" s="2">
        <v>50</v>
      </c>
    </row>
    <row r="3080" spans="1:6" x14ac:dyDescent="0.3">
      <c r="A3080" s="1">
        <v>43785</v>
      </c>
      <c r="B3080" t="s">
        <v>7069</v>
      </c>
      <c r="C3080" t="s">
        <v>3966</v>
      </c>
      <c r="D3080" t="s">
        <v>3989</v>
      </c>
      <c r="E3080" t="s">
        <v>3977</v>
      </c>
      <c r="F3080" s="2">
        <v>50</v>
      </c>
    </row>
    <row r="3081" spans="1:6" x14ac:dyDescent="0.3">
      <c r="A3081" s="1">
        <v>43786</v>
      </c>
      <c r="B3081" t="s">
        <v>7070</v>
      </c>
      <c r="C3081" t="s">
        <v>4025</v>
      </c>
      <c r="D3081" t="s">
        <v>3976</v>
      </c>
      <c r="E3081" t="s">
        <v>3964</v>
      </c>
      <c r="F3081" s="2">
        <v>30</v>
      </c>
    </row>
    <row r="3082" spans="1:6" x14ac:dyDescent="0.3">
      <c r="A3082" s="1">
        <v>43786</v>
      </c>
      <c r="B3082" t="s">
        <v>7071</v>
      </c>
      <c r="C3082" t="s">
        <v>3986</v>
      </c>
      <c r="D3082" t="s">
        <v>3976</v>
      </c>
      <c r="E3082" t="s">
        <v>3974</v>
      </c>
      <c r="F3082" s="2">
        <v>30</v>
      </c>
    </row>
    <row r="3083" spans="1:6" x14ac:dyDescent="0.3">
      <c r="A3083" s="1">
        <v>43786</v>
      </c>
      <c r="B3083" t="s">
        <v>7072</v>
      </c>
      <c r="C3083" t="s">
        <v>4000</v>
      </c>
      <c r="D3083" t="s">
        <v>3989</v>
      </c>
      <c r="E3083" t="s">
        <v>3964</v>
      </c>
      <c r="F3083" s="2">
        <v>50</v>
      </c>
    </row>
    <row r="3084" spans="1:6" x14ac:dyDescent="0.3">
      <c r="A3084" s="1">
        <v>43786</v>
      </c>
      <c r="B3084" t="s">
        <v>7073</v>
      </c>
      <c r="C3084" t="s">
        <v>3962</v>
      </c>
      <c r="D3084" t="s">
        <v>3984</v>
      </c>
      <c r="E3084" t="s">
        <v>3996</v>
      </c>
      <c r="F3084" s="2">
        <v>180</v>
      </c>
    </row>
    <row r="3085" spans="1:6" x14ac:dyDescent="0.3">
      <c r="A3085" s="1">
        <v>43787</v>
      </c>
      <c r="B3085" t="s">
        <v>7074</v>
      </c>
      <c r="C3085" t="s">
        <v>4000</v>
      </c>
      <c r="D3085" t="s">
        <v>3982</v>
      </c>
      <c r="E3085" t="s">
        <v>3977</v>
      </c>
      <c r="F3085" s="2">
        <v>80</v>
      </c>
    </row>
    <row r="3086" spans="1:6" x14ac:dyDescent="0.3">
      <c r="A3086" s="1">
        <v>43787</v>
      </c>
      <c r="B3086" t="s">
        <v>7075</v>
      </c>
      <c r="C3086" t="s">
        <v>3979</v>
      </c>
      <c r="D3086" t="s">
        <v>3969</v>
      </c>
      <c r="E3086" t="s">
        <v>3977</v>
      </c>
      <c r="F3086" s="2">
        <v>160</v>
      </c>
    </row>
    <row r="3087" spans="1:6" x14ac:dyDescent="0.3">
      <c r="A3087" s="1">
        <v>43787</v>
      </c>
      <c r="B3087" t="s">
        <v>7076</v>
      </c>
      <c r="C3087" t="s">
        <v>3966</v>
      </c>
      <c r="D3087" t="s">
        <v>3982</v>
      </c>
      <c r="E3087" t="s">
        <v>3974</v>
      </c>
      <c r="F3087" s="2">
        <v>80</v>
      </c>
    </row>
    <row r="3088" spans="1:6" x14ac:dyDescent="0.3">
      <c r="A3088" s="1">
        <v>43787</v>
      </c>
      <c r="B3088" t="s">
        <v>7077</v>
      </c>
      <c r="C3088" t="s">
        <v>3979</v>
      </c>
      <c r="D3088" t="s">
        <v>3989</v>
      </c>
      <c r="E3088" t="s">
        <v>3974</v>
      </c>
      <c r="F3088" s="2">
        <v>50</v>
      </c>
    </row>
    <row r="3089" spans="1:6" x14ac:dyDescent="0.3">
      <c r="A3089" s="1">
        <v>43787</v>
      </c>
      <c r="B3089" t="s">
        <v>7078</v>
      </c>
      <c r="C3089" t="s">
        <v>3995</v>
      </c>
      <c r="D3089" t="s">
        <v>3963</v>
      </c>
      <c r="E3089" t="s">
        <v>3996</v>
      </c>
      <c r="F3089" s="2">
        <v>90</v>
      </c>
    </row>
    <row r="3090" spans="1:6" x14ac:dyDescent="0.3">
      <c r="A3090" s="1">
        <v>43787</v>
      </c>
      <c r="B3090" t="s">
        <v>7079</v>
      </c>
      <c r="C3090" t="s">
        <v>4025</v>
      </c>
      <c r="D3090" t="s">
        <v>3973</v>
      </c>
      <c r="E3090" t="s">
        <v>3964</v>
      </c>
      <c r="F3090" s="2">
        <v>100</v>
      </c>
    </row>
    <row r="3091" spans="1:6" x14ac:dyDescent="0.3">
      <c r="A3091" s="1">
        <v>43787</v>
      </c>
      <c r="B3091" t="s">
        <v>7080</v>
      </c>
      <c r="C3091" t="s">
        <v>3972</v>
      </c>
      <c r="D3091" t="s">
        <v>3976</v>
      </c>
      <c r="E3091" t="s">
        <v>3977</v>
      </c>
      <c r="F3091" s="2">
        <v>30</v>
      </c>
    </row>
    <row r="3092" spans="1:6" x14ac:dyDescent="0.3">
      <c r="A3092" s="1">
        <v>43787</v>
      </c>
      <c r="B3092" t="s">
        <v>7081</v>
      </c>
      <c r="C3092" t="s">
        <v>3968</v>
      </c>
      <c r="D3092" t="s">
        <v>3963</v>
      </c>
      <c r="E3092" t="s">
        <v>3964</v>
      </c>
      <c r="F3092" s="2">
        <v>90</v>
      </c>
    </row>
    <row r="3093" spans="1:6" x14ac:dyDescent="0.3">
      <c r="A3093" s="1">
        <v>43787</v>
      </c>
      <c r="B3093" t="s">
        <v>7082</v>
      </c>
      <c r="C3093" t="s">
        <v>4025</v>
      </c>
      <c r="D3093" t="s">
        <v>3969</v>
      </c>
      <c r="E3093" t="s">
        <v>3964</v>
      </c>
      <c r="F3093" s="2">
        <v>160</v>
      </c>
    </row>
    <row r="3094" spans="1:6" x14ac:dyDescent="0.3">
      <c r="A3094" s="1">
        <v>43788</v>
      </c>
      <c r="B3094" t="s">
        <v>7083</v>
      </c>
      <c r="C3094" t="s">
        <v>4025</v>
      </c>
      <c r="D3094" t="s">
        <v>3976</v>
      </c>
      <c r="E3094" t="s">
        <v>3964</v>
      </c>
      <c r="F3094" s="2">
        <v>30</v>
      </c>
    </row>
    <row r="3095" spans="1:6" x14ac:dyDescent="0.3">
      <c r="A3095" s="1">
        <v>43788</v>
      </c>
      <c r="B3095" t="s">
        <v>7084</v>
      </c>
      <c r="C3095" t="s">
        <v>3988</v>
      </c>
      <c r="D3095" t="s">
        <v>4002</v>
      </c>
      <c r="E3095" t="s">
        <v>3996</v>
      </c>
      <c r="F3095" s="2">
        <v>150</v>
      </c>
    </row>
    <row r="3096" spans="1:6" x14ac:dyDescent="0.3">
      <c r="A3096" s="1">
        <v>43788</v>
      </c>
      <c r="B3096" t="s">
        <v>7085</v>
      </c>
      <c r="C3096" t="s">
        <v>3966</v>
      </c>
      <c r="D3096" t="s">
        <v>3989</v>
      </c>
      <c r="E3096" t="s">
        <v>3996</v>
      </c>
      <c r="F3096" s="2">
        <v>50</v>
      </c>
    </row>
    <row r="3097" spans="1:6" x14ac:dyDescent="0.3">
      <c r="A3097" s="1">
        <v>43788</v>
      </c>
      <c r="B3097" t="s">
        <v>7086</v>
      </c>
      <c r="C3097" t="s">
        <v>4007</v>
      </c>
      <c r="D3097" t="s">
        <v>3963</v>
      </c>
      <c r="E3097" t="s">
        <v>3974</v>
      </c>
      <c r="F3097" s="2">
        <v>90</v>
      </c>
    </row>
    <row r="3098" spans="1:6" x14ac:dyDescent="0.3">
      <c r="A3098" s="1">
        <v>43788</v>
      </c>
      <c r="B3098" t="s">
        <v>7087</v>
      </c>
      <c r="C3098" t="s">
        <v>3966</v>
      </c>
      <c r="D3098" t="s">
        <v>4002</v>
      </c>
      <c r="E3098" t="s">
        <v>3970</v>
      </c>
      <c r="F3098" s="2">
        <v>150</v>
      </c>
    </row>
    <row r="3099" spans="1:6" x14ac:dyDescent="0.3">
      <c r="A3099" s="1">
        <v>43788</v>
      </c>
      <c r="B3099" t="s">
        <v>7088</v>
      </c>
      <c r="C3099" t="s">
        <v>4010</v>
      </c>
      <c r="D3099" t="s">
        <v>3982</v>
      </c>
      <c r="E3099" t="s">
        <v>3974</v>
      </c>
      <c r="F3099" s="2">
        <v>80</v>
      </c>
    </row>
    <row r="3100" spans="1:6" x14ac:dyDescent="0.3">
      <c r="A3100" s="1">
        <v>43788</v>
      </c>
      <c r="B3100" t="s">
        <v>7089</v>
      </c>
      <c r="C3100" t="s">
        <v>3968</v>
      </c>
      <c r="D3100" t="s">
        <v>3984</v>
      </c>
      <c r="E3100" t="s">
        <v>3970</v>
      </c>
      <c r="F3100" s="2">
        <v>180</v>
      </c>
    </row>
    <row r="3101" spans="1:6" x14ac:dyDescent="0.3">
      <c r="A3101" s="1">
        <v>43789</v>
      </c>
      <c r="B3101" t="s">
        <v>7090</v>
      </c>
      <c r="C3101" t="s">
        <v>3981</v>
      </c>
      <c r="D3101" t="s">
        <v>3989</v>
      </c>
      <c r="E3101" t="s">
        <v>3970</v>
      </c>
      <c r="F3101" s="2">
        <v>50</v>
      </c>
    </row>
    <row r="3102" spans="1:6" x14ac:dyDescent="0.3">
      <c r="A3102" s="1">
        <v>43789</v>
      </c>
      <c r="B3102" t="s">
        <v>7091</v>
      </c>
      <c r="C3102" t="s">
        <v>4025</v>
      </c>
      <c r="D3102" t="s">
        <v>3984</v>
      </c>
      <c r="E3102" t="s">
        <v>3974</v>
      </c>
      <c r="F3102" s="2">
        <v>180</v>
      </c>
    </row>
    <row r="3103" spans="1:6" x14ac:dyDescent="0.3">
      <c r="A3103" s="1">
        <v>43789</v>
      </c>
      <c r="B3103" t="s">
        <v>7092</v>
      </c>
      <c r="C3103" t="s">
        <v>3991</v>
      </c>
      <c r="D3103" t="s">
        <v>3984</v>
      </c>
      <c r="E3103" t="s">
        <v>3964</v>
      </c>
      <c r="F3103" s="2">
        <v>180</v>
      </c>
    </row>
    <row r="3104" spans="1:6" x14ac:dyDescent="0.3">
      <c r="A3104" s="1">
        <v>43789</v>
      </c>
      <c r="B3104" t="s">
        <v>7093</v>
      </c>
      <c r="C3104" t="s">
        <v>4030</v>
      </c>
      <c r="D3104" t="s">
        <v>3976</v>
      </c>
      <c r="E3104" t="s">
        <v>3996</v>
      </c>
      <c r="F3104" s="2">
        <v>30</v>
      </c>
    </row>
    <row r="3105" spans="1:6" x14ac:dyDescent="0.3">
      <c r="A3105" s="1">
        <v>43789</v>
      </c>
      <c r="B3105" t="s">
        <v>7094</v>
      </c>
      <c r="C3105" t="s">
        <v>4007</v>
      </c>
      <c r="D3105" t="s">
        <v>3969</v>
      </c>
      <c r="E3105" t="s">
        <v>3970</v>
      </c>
      <c r="F3105" s="2">
        <v>160</v>
      </c>
    </row>
    <row r="3106" spans="1:6" x14ac:dyDescent="0.3">
      <c r="A3106" s="1">
        <v>43789</v>
      </c>
      <c r="B3106" t="s">
        <v>7095</v>
      </c>
      <c r="C3106" t="s">
        <v>4032</v>
      </c>
      <c r="D3106" t="s">
        <v>3984</v>
      </c>
      <c r="E3106" t="s">
        <v>3974</v>
      </c>
      <c r="F3106" s="2">
        <v>180</v>
      </c>
    </row>
    <row r="3107" spans="1:6" x14ac:dyDescent="0.3">
      <c r="A3107" s="1">
        <v>43789</v>
      </c>
      <c r="B3107" t="s">
        <v>7096</v>
      </c>
      <c r="C3107" t="s">
        <v>3981</v>
      </c>
      <c r="D3107" t="s">
        <v>4002</v>
      </c>
      <c r="E3107" t="s">
        <v>3970</v>
      </c>
      <c r="F3107" s="2">
        <v>150</v>
      </c>
    </row>
    <row r="3108" spans="1:6" x14ac:dyDescent="0.3">
      <c r="A3108" s="1">
        <v>43789</v>
      </c>
      <c r="B3108" t="s">
        <v>7097</v>
      </c>
      <c r="C3108" t="s">
        <v>4007</v>
      </c>
      <c r="D3108" t="s">
        <v>3963</v>
      </c>
      <c r="E3108" t="s">
        <v>3996</v>
      </c>
      <c r="F3108" s="2">
        <v>90</v>
      </c>
    </row>
    <row r="3109" spans="1:6" x14ac:dyDescent="0.3">
      <c r="A3109" s="1">
        <v>43789</v>
      </c>
      <c r="B3109" t="s">
        <v>7098</v>
      </c>
      <c r="C3109" t="s">
        <v>4000</v>
      </c>
      <c r="D3109" t="s">
        <v>4002</v>
      </c>
      <c r="E3109" t="s">
        <v>3977</v>
      </c>
      <c r="F3109" s="2">
        <v>150</v>
      </c>
    </row>
    <row r="3110" spans="1:6" x14ac:dyDescent="0.3">
      <c r="A3110" s="1">
        <v>43789</v>
      </c>
      <c r="B3110" t="s">
        <v>7099</v>
      </c>
      <c r="C3110" t="s">
        <v>3986</v>
      </c>
      <c r="D3110" t="s">
        <v>3989</v>
      </c>
      <c r="E3110" t="s">
        <v>3974</v>
      </c>
      <c r="F3110" s="2">
        <v>50</v>
      </c>
    </row>
    <row r="3111" spans="1:6" x14ac:dyDescent="0.3">
      <c r="A3111" s="1">
        <v>43790</v>
      </c>
      <c r="B3111" t="s">
        <v>7100</v>
      </c>
      <c r="C3111" t="s">
        <v>3966</v>
      </c>
      <c r="D3111" t="s">
        <v>3982</v>
      </c>
      <c r="E3111" t="s">
        <v>3964</v>
      </c>
      <c r="F3111" s="2">
        <v>80</v>
      </c>
    </row>
    <row r="3112" spans="1:6" x14ac:dyDescent="0.3">
      <c r="A3112" s="1">
        <v>43790</v>
      </c>
      <c r="B3112" t="s">
        <v>7101</v>
      </c>
      <c r="C3112" t="s">
        <v>3968</v>
      </c>
      <c r="D3112" t="s">
        <v>3984</v>
      </c>
      <c r="E3112" t="s">
        <v>3996</v>
      </c>
      <c r="F3112" s="2">
        <v>180</v>
      </c>
    </row>
    <row r="3113" spans="1:6" x14ac:dyDescent="0.3">
      <c r="A3113" s="1">
        <v>43790</v>
      </c>
      <c r="B3113" t="s">
        <v>7102</v>
      </c>
      <c r="C3113" t="s">
        <v>4010</v>
      </c>
      <c r="D3113" t="s">
        <v>3963</v>
      </c>
      <c r="E3113" t="s">
        <v>3970</v>
      </c>
      <c r="F3113" s="2">
        <v>90</v>
      </c>
    </row>
    <row r="3114" spans="1:6" x14ac:dyDescent="0.3">
      <c r="A3114" s="1">
        <v>43790</v>
      </c>
      <c r="B3114" t="s">
        <v>7103</v>
      </c>
      <c r="C3114" t="s">
        <v>3995</v>
      </c>
      <c r="D3114" t="s">
        <v>3973</v>
      </c>
      <c r="E3114" t="s">
        <v>3964</v>
      </c>
      <c r="F3114" s="2">
        <v>100</v>
      </c>
    </row>
    <row r="3115" spans="1:6" x14ac:dyDescent="0.3">
      <c r="A3115" s="1">
        <v>43790</v>
      </c>
      <c r="B3115" t="s">
        <v>7104</v>
      </c>
      <c r="C3115" t="s">
        <v>3972</v>
      </c>
      <c r="D3115" t="s">
        <v>3989</v>
      </c>
      <c r="E3115" t="s">
        <v>3970</v>
      </c>
      <c r="F3115" s="2">
        <v>50</v>
      </c>
    </row>
    <row r="3116" spans="1:6" x14ac:dyDescent="0.3">
      <c r="A3116" s="1">
        <v>43790</v>
      </c>
      <c r="B3116" t="s">
        <v>7105</v>
      </c>
      <c r="C3116" t="s">
        <v>4007</v>
      </c>
      <c r="D3116" t="s">
        <v>3989</v>
      </c>
      <c r="E3116" t="s">
        <v>3977</v>
      </c>
      <c r="F3116" s="2">
        <v>50</v>
      </c>
    </row>
    <row r="3117" spans="1:6" x14ac:dyDescent="0.3">
      <c r="A3117" s="1">
        <v>43790</v>
      </c>
      <c r="B3117" t="s">
        <v>7106</v>
      </c>
      <c r="C3117" t="s">
        <v>3972</v>
      </c>
      <c r="D3117" t="s">
        <v>3989</v>
      </c>
      <c r="E3117" t="s">
        <v>3977</v>
      </c>
      <c r="F3117" s="2">
        <v>50</v>
      </c>
    </row>
    <row r="3118" spans="1:6" x14ac:dyDescent="0.3">
      <c r="A3118" s="1">
        <v>43790</v>
      </c>
      <c r="B3118" t="s">
        <v>7107</v>
      </c>
      <c r="C3118" t="s">
        <v>4007</v>
      </c>
      <c r="D3118" t="s">
        <v>3973</v>
      </c>
      <c r="E3118" t="s">
        <v>3964</v>
      </c>
      <c r="F3118" s="2">
        <v>100</v>
      </c>
    </row>
    <row r="3119" spans="1:6" x14ac:dyDescent="0.3">
      <c r="A3119" s="1">
        <v>43790</v>
      </c>
      <c r="B3119" t="s">
        <v>7108</v>
      </c>
      <c r="C3119" t="s">
        <v>3995</v>
      </c>
      <c r="D3119" t="s">
        <v>3984</v>
      </c>
      <c r="E3119" t="s">
        <v>3964</v>
      </c>
      <c r="F3119" s="2">
        <v>180</v>
      </c>
    </row>
    <row r="3120" spans="1:6" x14ac:dyDescent="0.3">
      <c r="A3120" s="1">
        <v>43790</v>
      </c>
      <c r="B3120" t="s">
        <v>7109</v>
      </c>
      <c r="C3120" t="s">
        <v>3962</v>
      </c>
      <c r="D3120" t="s">
        <v>3976</v>
      </c>
      <c r="E3120" t="s">
        <v>3977</v>
      </c>
      <c r="F3120" s="2">
        <v>30</v>
      </c>
    </row>
    <row r="3121" spans="1:6" x14ac:dyDescent="0.3">
      <c r="A3121" s="1">
        <v>43791</v>
      </c>
      <c r="B3121" t="s">
        <v>7110</v>
      </c>
      <c r="C3121" t="s">
        <v>4032</v>
      </c>
      <c r="D3121" t="s">
        <v>4002</v>
      </c>
      <c r="E3121" t="s">
        <v>3974</v>
      </c>
      <c r="F3121" s="2">
        <v>150</v>
      </c>
    </row>
    <row r="3122" spans="1:6" x14ac:dyDescent="0.3">
      <c r="A3122" s="1">
        <v>43791</v>
      </c>
      <c r="B3122" t="s">
        <v>7111</v>
      </c>
      <c r="C3122" t="s">
        <v>4025</v>
      </c>
      <c r="D3122" t="s">
        <v>3976</v>
      </c>
      <c r="E3122" t="s">
        <v>3977</v>
      </c>
      <c r="F3122" s="2">
        <v>30</v>
      </c>
    </row>
    <row r="3123" spans="1:6" x14ac:dyDescent="0.3">
      <c r="A3123" s="1">
        <v>43791</v>
      </c>
      <c r="B3123" t="s">
        <v>7112</v>
      </c>
      <c r="C3123" t="s">
        <v>3981</v>
      </c>
      <c r="D3123" t="s">
        <v>3973</v>
      </c>
      <c r="E3123" t="s">
        <v>3974</v>
      </c>
      <c r="F3123" s="2">
        <v>100</v>
      </c>
    </row>
    <row r="3124" spans="1:6" x14ac:dyDescent="0.3">
      <c r="A3124" s="1">
        <v>43791</v>
      </c>
      <c r="B3124" t="s">
        <v>7113</v>
      </c>
      <c r="C3124" t="s">
        <v>3981</v>
      </c>
      <c r="D3124" t="s">
        <v>3982</v>
      </c>
      <c r="E3124" t="s">
        <v>3977</v>
      </c>
      <c r="F3124" s="2">
        <v>80</v>
      </c>
    </row>
    <row r="3125" spans="1:6" x14ac:dyDescent="0.3">
      <c r="A3125" s="1">
        <v>43791</v>
      </c>
      <c r="B3125" t="s">
        <v>7114</v>
      </c>
      <c r="C3125" t="s">
        <v>4030</v>
      </c>
      <c r="D3125" t="s">
        <v>3989</v>
      </c>
      <c r="E3125" t="s">
        <v>3964</v>
      </c>
      <c r="F3125" s="2">
        <v>50</v>
      </c>
    </row>
    <row r="3126" spans="1:6" x14ac:dyDescent="0.3">
      <c r="A3126" s="1">
        <v>43791</v>
      </c>
      <c r="B3126" t="s">
        <v>7115</v>
      </c>
      <c r="C3126" t="s">
        <v>4007</v>
      </c>
      <c r="D3126" t="s">
        <v>3973</v>
      </c>
      <c r="E3126" t="s">
        <v>3964</v>
      </c>
      <c r="F3126" s="2">
        <v>100</v>
      </c>
    </row>
    <row r="3127" spans="1:6" x14ac:dyDescent="0.3">
      <c r="A3127" s="1">
        <v>43791</v>
      </c>
      <c r="B3127" t="s">
        <v>7116</v>
      </c>
      <c r="C3127" t="s">
        <v>3968</v>
      </c>
      <c r="D3127" t="s">
        <v>4002</v>
      </c>
      <c r="E3127" t="s">
        <v>3964</v>
      </c>
      <c r="F3127" s="2">
        <v>150</v>
      </c>
    </row>
    <row r="3128" spans="1:6" x14ac:dyDescent="0.3">
      <c r="A3128" s="1">
        <v>43791</v>
      </c>
      <c r="B3128" t="s">
        <v>7117</v>
      </c>
      <c r="C3128" t="s">
        <v>3962</v>
      </c>
      <c r="D3128" t="s">
        <v>4002</v>
      </c>
      <c r="E3128" t="s">
        <v>3974</v>
      </c>
      <c r="F3128" s="2">
        <v>150</v>
      </c>
    </row>
    <row r="3129" spans="1:6" x14ac:dyDescent="0.3">
      <c r="A3129" s="1">
        <v>43791</v>
      </c>
      <c r="B3129" t="s">
        <v>7118</v>
      </c>
      <c r="C3129" t="s">
        <v>3972</v>
      </c>
      <c r="D3129" t="s">
        <v>3989</v>
      </c>
      <c r="E3129" t="s">
        <v>3974</v>
      </c>
      <c r="F3129" s="2">
        <v>50</v>
      </c>
    </row>
    <row r="3130" spans="1:6" x14ac:dyDescent="0.3">
      <c r="A3130" s="1">
        <v>43791</v>
      </c>
      <c r="B3130" t="s">
        <v>7119</v>
      </c>
      <c r="C3130" t="s">
        <v>3962</v>
      </c>
      <c r="D3130" t="s">
        <v>3973</v>
      </c>
      <c r="E3130" t="s">
        <v>3970</v>
      </c>
      <c r="F3130" s="2">
        <v>100</v>
      </c>
    </row>
    <row r="3131" spans="1:6" x14ac:dyDescent="0.3">
      <c r="A3131" s="1">
        <v>43791</v>
      </c>
      <c r="B3131" t="s">
        <v>7120</v>
      </c>
      <c r="C3131" t="s">
        <v>3986</v>
      </c>
      <c r="D3131" t="s">
        <v>3976</v>
      </c>
      <c r="E3131" t="s">
        <v>3974</v>
      </c>
      <c r="F3131" s="2">
        <v>30</v>
      </c>
    </row>
    <row r="3132" spans="1:6" x14ac:dyDescent="0.3">
      <c r="A3132" s="1">
        <v>43792</v>
      </c>
      <c r="B3132" t="s">
        <v>7121</v>
      </c>
      <c r="C3132" t="s">
        <v>4030</v>
      </c>
      <c r="D3132" t="s">
        <v>3989</v>
      </c>
      <c r="E3132" t="s">
        <v>3996</v>
      </c>
      <c r="F3132" s="2">
        <v>50</v>
      </c>
    </row>
    <row r="3133" spans="1:6" x14ac:dyDescent="0.3">
      <c r="A3133" s="1">
        <v>43792</v>
      </c>
      <c r="B3133" t="s">
        <v>7122</v>
      </c>
      <c r="C3133" t="s">
        <v>4025</v>
      </c>
      <c r="D3133" t="s">
        <v>3973</v>
      </c>
      <c r="E3133" t="s">
        <v>3970</v>
      </c>
      <c r="F3133" s="2">
        <v>100</v>
      </c>
    </row>
    <row r="3134" spans="1:6" x14ac:dyDescent="0.3">
      <c r="A3134" s="1">
        <v>43792</v>
      </c>
      <c r="B3134" t="s">
        <v>7123</v>
      </c>
      <c r="C3134" t="s">
        <v>3962</v>
      </c>
      <c r="D3134" t="s">
        <v>3969</v>
      </c>
      <c r="E3134" t="s">
        <v>3974</v>
      </c>
      <c r="F3134" s="2">
        <v>160</v>
      </c>
    </row>
    <row r="3135" spans="1:6" x14ac:dyDescent="0.3">
      <c r="A3135" s="1">
        <v>43792</v>
      </c>
      <c r="B3135" t="s">
        <v>7124</v>
      </c>
      <c r="C3135" t="s">
        <v>4007</v>
      </c>
      <c r="D3135" t="s">
        <v>3984</v>
      </c>
      <c r="E3135" t="s">
        <v>3964</v>
      </c>
      <c r="F3135" s="2">
        <v>180</v>
      </c>
    </row>
    <row r="3136" spans="1:6" x14ac:dyDescent="0.3">
      <c r="A3136" s="1">
        <v>43792</v>
      </c>
      <c r="B3136" t="s">
        <v>7125</v>
      </c>
      <c r="C3136" t="s">
        <v>4030</v>
      </c>
      <c r="D3136" t="s">
        <v>3982</v>
      </c>
      <c r="E3136" t="s">
        <v>3996</v>
      </c>
      <c r="F3136" s="2">
        <v>80</v>
      </c>
    </row>
    <row r="3137" spans="1:6" x14ac:dyDescent="0.3">
      <c r="A3137" s="1">
        <v>43792</v>
      </c>
      <c r="B3137" t="s">
        <v>7126</v>
      </c>
      <c r="C3137" t="s">
        <v>4000</v>
      </c>
      <c r="D3137" t="s">
        <v>3969</v>
      </c>
      <c r="E3137" t="s">
        <v>3996</v>
      </c>
      <c r="F3137" s="2">
        <v>160</v>
      </c>
    </row>
    <row r="3138" spans="1:6" x14ac:dyDescent="0.3">
      <c r="A3138" s="1">
        <v>43792</v>
      </c>
      <c r="B3138" t="s">
        <v>7127</v>
      </c>
      <c r="C3138" t="s">
        <v>4030</v>
      </c>
      <c r="D3138" t="s">
        <v>3984</v>
      </c>
      <c r="E3138" t="s">
        <v>3974</v>
      </c>
      <c r="F3138" s="2">
        <v>180</v>
      </c>
    </row>
    <row r="3139" spans="1:6" x14ac:dyDescent="0.3">
      <c r="A3139" s="1">
        <v>43792</v>
      </c>
      <c r="B3139" t="s">
        <v>7128</v>
      </c>
      <c r="C3139" t="s">
        <v>3991</v>
      </c>
      <c r="D3139" t="s">
        <v>3973</v>
      </c>
      <c r="E3139" t="s">
        <v>3996</v>
      </c>
      <c r="F3139" s="2">
        <v>100</v>
      </c>
    </row>
    <row r="3140" spans="1:6" x14ac:dyDescent="0.3">
      <c r="A3140" s="1">
        <v>43792</v>
      </c>
      <c r="B3140" t="s">
        <v>7129</v>
      </c>
      <c r="C3140" t="s">
        <v>3972</v>
      </c>
      <c r="D3140" t="s">
        <v>3984</v>
      </c>
      <c r="E3140" t="s">
        <v>3996</v>
      </c>
      <c r="F3140" s="2">
        <v>180</v>
      </c>
    </row>
    <row r="3141" spans="1:6" x14ac:dyDescent="0.3">
      <c r="A3141" s="1">
        <v>43792</v>
      </c>
      <c r="B3141" t="s">
        <v>7130</v>
      </c>
      <c r="C3141" t="s">
        <v>3962</v>
      </c>
      <c r="D3141" t="s">
        <v>3976</v>
      </c>
      <c r="E3141" t="s">
        <v>3977</v>
      </c>
      <c r="F3141" s="2">
        <v>30</v>
      </c>
    </row>
    <row r="3142" spans="1:6" x14ac:dyDescent="0.3">
      <c r="A3142" s="1">
        <v>43792</v>
      </c>
      <c r="B3142" t="s">
        <v>7131</v>
      </c>
      <c r="C3142" t="s">
        <v>4025</v>
      </c>
      <c r="D3142" t="s">
        <v>3989</v>
      </c>
      <c r="E3142" t="s">
        <v>3977</v>
      </c>
      <c r="F3142" s="2">
        <v>50</v>
      </c>
    </row>
    <row r="3143" spans="1:6" x14ac:dyDescent="0.3">
      <c r="A3143" s="1">
        <v>43792</v>
      </c>
      <c r="B3143" t="s">
        <v>7132</v>
      </c>
      <c r="C3143" t="s">
        <v>4032</v>
      </c>
      <c r="D3143" t="s">
        <v>3984</v>
      </c>
      <c r="E3143" t="s">
        <v>3974</v>
      </c>
      <c r="F3143" s="2">
        <v>180</v>
      </c>
    </row>
    <row r="3144" spans="1:6" x14ac:dyDescent="0.3">
      <c r="A3144" s="1">
        <v>43792</v>
      </c>
      <c r="B3144" t="s">
        <v>7133</v>
      </c>
      <c r="C3144" t="s">
        <v>3986</v>
      </c>
      <c r="D3144" t="s">
        <v>3969</v>
      </c>
      <c r="E3144" t="s">
        <v>3977</v>
      </c>
      <c r="F3144" s="2">
        <v>160</v>
      </c>
    </row>
    <row r="3145" spans="1:6" x14ac:dyDescent="0.3">
      <c r="A3145" s="1">
        <v>43793</v>
      </c>
      <c r="B3145" t="s">
        <v>7134</v>
      </c>
      <c r="C3145" t="s">
        <v>3972</v>
      </c>
      <c r="D3145" t="s">
        <v>3984</v>
      </c>
      <c r="E3145" t="s">
        <v>3970</v>
      </c>
      <c r="F3145" s="2">
        <v>180</v>
      </c>
    </row>
    <row r="3146" spans="1:6" x14ac:dyDescent="0.3">
      <c r="A3146" s="1">
        <v>43793</v>
      </c>
      <c r="B3146" t="s">
        <v>7135</v>
      </c>
      <c r="C3146" t="s">
        <v>3962</v>
      </c>
      <c r="D3146" t="s">
        <v>3973</v>
      </c>
      <c r="E3146" t="s">
        <v>3996</v>
      </c>
      <c r="F3146" s="2">
        <v>100</v>
      </c>
    </row>
    <row r="3147" spans="1:6" x14ac:dyDescent="0.3">
      <c r="A3147" s="1">
        <v>43793</v>
      </c>
      <c r="B3147" t="s">
        <v>7136</v>
      </c>
      <c r="C3147" t="s">
        <v>3986</v>
      </c>
      <c r="D3147" t="s">
        <v>3982</v>
      </c>
      <c r="E3147" t="s">
        <v>3977</v>
      </c>
      <c r="F3147" s="2">
        <v>80</v>
      </c>
    </row>
    <row r="3148" spans="1:6" x14ac:dyDescent="0.3">
      <c r="A3148" s="1">
        <v>43793</v>
      </c>
      <c r="B3148" t="s">
        <v>7137</v>
      </c>
      <c r="C3148" t="s">
        <v>3995</v>
      </c>
      <c r="D3148" t="s">
        <v>3973</v>
      </c>
      <c r="E3148" t="s">
        <v>3996</v>
      </c>
      <c r="F3148" s="2">
        <v>100</v>
      </c>
    </row>
    <row r="3149" spans="1:6" x14ac:dyDescent="0.3">
      <c r="A3149" s="1">
        <v>43793</v>
      </c>
      <c r="B3149" t="s">
        <v>7138</v>
      </c>
      <c r="C3149" t="s">
        <v>3995</v>
      </c>
      <c r="D3149" t="s">
        <v>3969</v>
      </c>
      <c r="E3149" t="s">
        <v>3970</v>
      </c>
      <c r="F3149" s="2">
        <v>160</v>
      </c>
    </row>
    <row r="3150" spans="1:6" x14ac:dyDescent="0.3">
      <c r="A3150" s="1">
        <v>43793</v>
      </c>
      <c r="B3150" t="s">
        <v>7139</v>
      </c>
      <c r="C3150" t="s">
        <v>3995</v>
      </c>
      <c r="D3150" t="s">
        <v>3963</v>
      </c>
      <c r="E3150" t="s">
        <v>3964</v>
      </c>
      <c r="F3150" s="2">
        <v>90</v>
      </c>
    </row>
    <row r="3151" spans="1:6" x14ac:dyDescent="0.3">
      <c r="A3151" s="1">
        <v>43793</v>
      </c>
      <c r="B3151" t="s">
        <v>7140</v>
      </c>
      <c r="C3151" t="s">
        <v>3972</v>
      </c>
      <c r="D3151" t="s">
        <v>3973</v>
      </c>
      <c r="E3151" t="s">
        <v>3996</v>
      </c>
      <c r="F3151" s="2">
        <v>100</v>
      </c>
    </row>
    <row r="3152" spans="1:6" x14ac:dyDescent="0.3">
      <c r="A3152" s="1">
        <v>43793</v>
      </c>
      <c r="B3152" t="s">
        <v>7141</v>
      </c>
      <c r="C3152" t="s">
        <v>3991</v>
      </c>
      <c r="D3152" t="s">
        <v>3982</v>
      </c>
      <c r="E3152" t="s">
        <v>3974</v>
      </c>
      <c r="F3152" s="2">
        <v>80</v>
      </c>
    </row>
    <row r="3153" spans="1:6" x14ac:dyDescent="0.3">
      <c r="A3153" s="1">
        <v>43793</v>
      </c>
      <c r="B3153" t="s">
        <v>7142</v>
      </c>
      <c r="C3153" t="s">
        <v>4030</v>
      </c>
      <c r="D3153" t="s">
        <v>3984</v>
      </c>
      <c r="E3153" t="s">
        <v>3996</v>
      </c>
      <c r="F3153" s="2">
        <v>180</v>
      </c>
    </row>
    <row r="3154" spans="1:6" x14ac:dyDescent="0.3">
      <c r="A3154" s="1">
        <v>43793</v>
      </c>
      <c r="B3154" t="s">
        <v>7143</v>
      </c>
      <c r="C3154" t="s">
        <v>4007</v>
      </c>
      <c r="D3154" t="s">
        <v>3976</v>
      </c>
      <c r="E3154" t="s">
        <v>3970</v>
      </c>
      <c r="F3154" s="2">
        <v>30</v>
      </c>
    </row>
    <row r="3155" spans="1:6" x14ac:dyDescent="0.3">
      <c r="A3155" s="1">
        <v>43793</v>
      </c>
      <c r="B3155" t="s">
        <v>7144</v>
      </c>
      <c r="C3155" t="s">
        <v>3972</v>
      </c>
      <c r="D3155" t="s">
        <v>3963</v>
      </c>
      <c r="E3155" t="s">
        <v>3977</v>
      </c>
      <c r="F3155" s="2">
        <v>90</v>
      </c>
    </row>
    <row r="3156" spans="1:6" x14ac:dyDescent="0.3">
      <c r="A3156" s="1">
        <v>43794</v>
      </c>
      <c r="B3156" t="s">
        <v>7145</v>
      </c>
      <c r="C3156" t="s">
        <v>4030</v>
      </c>
      <c r="D3156" t="s">
        <v>3982</v>
      </c>
      <c r="E3156" t="s">
        <v>3974</v>
      </c>
      <c r="F3156" s="2">
        <v>80</v>
      </c>
    </row>
    <row r="3157" spans="1:6" x14ac:dyDescent="0.3">
      <c r="A3157" s="1">
        <v>43794</v>
      </c>
      <c r="B3157" t="s">
        <v>7146</v>
      </c>
      <c r="C3157" t="s">
        <v>4007</v>
      </c>
      <c r="D3157" t="s">
        <v>3989</v>
      </c>
      <c r="E3157" t="s">
        <v>3996</v>
      </c>
      <c r="F3157" s="2">
        <v>50</v>
      </c>
    </row>
    <row r="3158" spans="1:6" x14ac:dyDescent="0.3">
      <c r="A3158" s="1">
        <v>43794</v>
      </c>
      <c r="B3158" t="s">
        <v>7147</v>
      </c>
      <c r="C3158" t="s">
        <v>3979</v>
      </c>
      <c r="D3158" t="s">
        <v>3963</v>
      </c>
      <c r="E3158" t="s">
        <v>3970</v>
      </c>
      <c r="F3158" s="2">
        <v>90</v>
      </c>
    </row>
    <row r="3159" spans="1:6" x14ac:dyDescent="0.3">
      <c r="A3159" s="1">
        <v>43794</v>
      </c>
      <c r="B3159" t="s">
        <v>7148</v>
      </c>
      <c r="C3159" t="s">
        <v>4066</v>
      </c>
      <c r="D3159" t="s">
        <v>3963</v>
      </c>
      <c r="E3159" t="s">
        <v>3964</v>
      </c>
      <c r="F3159" s="2">
        <v>90</v>
      </c>
    </row>
    <row r="3160" spans="1:6" x14ac:dyDescent="0.3">
      <c r="A3160" s="1">
        <v>43794</v>
      </c>
      <c r="B3160" t="s">
        <v>7149</v>
      </c>
      <c r="C3160" t="s">
        <v>4010</v>
      </c>
      <c r="D3160" t="s">
        <v>3982</v>
      </c>
      <c r="E3160" t="s">
        <v>3970</v>
      </c>
      <c r="F3160" s="2">
        <v>80</v>
      </c>
    </row>
    <row r="3161" spans="1:6" x14ac:dyDescent="0.3">
      <c r="A3161" s="1">
        <v>43794</v>
      </c>
      <c r="B3161" t="s">
        <v>7150</v>
      </c>
      <c r="C3161" t="s">
        <v>4007</v>
      </c>
      <c r="D3161" t="s">
        <v>3982</v>
      </c>
      <c r="E3161" t="s">
        <v>3964</v>
      </c>
      <c r="F3161" s="2">
        <v>80</v>
      </c>
    </row>
    <row r="3162" spans="1:6" x14ac:dyDescent="0.3">
      <c r="A3162" s="1">
        <v>43794</v>
      </c>
      <c r="B3162" t="s">
        <v>7151</v>
      </c>
      <c r="C3162" t="s">
        <v>3962</v>
      </c>
      <c r="D3162" t="s">
        <v>3982</v>
      </c>
      <c r="E3162" t="s">
        <v>3970</v>
      </c>
      <c r="F3162" s="2">
        <v>80</v>
      </c>
    </row>
    <row r="3163" spans="1:6" x14ac:dyDescent="0.3">
      <c r="A3163" s="1">
        <v>43794</v>
      </c>
      <c r="B3163" t="s">
        <v>7152</v>
      </c>
      <c r="C3163" t="s">
        <v>4025</v>
      </c>
      <c r="D3163" t="s">
        <v>4002</v>
      </c>
      <c r="E3163" t="s">
        <v>3974</v>
      </c>
      <c r="F3163" s="2">
        <v>150</v>
      </c>
    </row>
    <row r="3164" spans="1:6" x14ac:dyDescent="0.3">
      <c r="A3164" s="1">
        <v>43794</v>
      </c>
      <c r="B3164" t="s">
        <v>7153</v>
      </c>
      <c r="C3164" t="s">
        <v>3986</v>
      </c>
      <c r="D3164" t="s">
        <v>4002</v>
      </c>
      <c r="E3164" t="s">
        <v>3970</v>
      </c>
      <c r="F3164" s="2">
        <v>150</v>
      </c>
    </row>
    <row r="3165" spans="1:6" x14ac:dyDescent="0.3">
      <c r="A3165" s="1">
        <v>43794</v>
      </c>
      <c r="B3165" t="s">
        <v>7154</v>
      </c>
      <c r="C3165" t="s">
        <v>3981</v>
      </c>
      <c r="D3165" t="s">
        <v>3976</v>
      </c>
      <c r="E3165" t="s">
        <v>3970</v>
      </c>
      <c r="F3165" s="2">
        <v>30</v>
      </c>
    </row>
    <row r="3166" spans="1:6" x14ac:dyDescent="0.3">
      <c r="A3166" s="1">
        <v>43794</v>
      </c>
      <c r="B3166" t="s">
        <v>7155</v>
      </c>
      <c r="C3166" t="s">
        <v>3991</v>
      </c>
      <c r="D3166" t="s">
        <v>3963</v>
      </c>
      <c r="E3166" t="s">
        <v>3977</v>
      </c>
      <c r="F3166" s="2">
        <v>90</v>
      </c>
    </row>
    <row r="3167" spans="1:6" x14ac:dyDescent="0.3">
      <c r="A3167" s="1">
        <v>43794</v>
      </c>
      <c r="B3167" t="s">
        <v>7156</v>
      </c>
      <c r="C3167" t="s">
        <v>3995</v>
      </c>
      <c r="D3167" t="s">
        <v>3973</v>
      </c>
      <c r="E3167" t="s">
        <v>3996</v>
      </c>
      <c r="F3167" s="2">
        <v>100</v>
      </c>
    </row>
    <row r="3168" spans="1:6" x14ac:dyDescent="0.3">
      <c r="A3168" s="1">
        <v>43794</v>
      </c>
      <c r="B3168" t="s">
        <v>7157</v>
      </c>
      <c r="C3168" t="s">
        <v>4032</v>
      </c>
      <c r="D3168" t="s">
        <v>3969</v>
      </c>
      <c r="E3168" t="s">
        <v>3974</v>
      </c>
      <c r="F3168" s="2">
        <v>160</v>
      </c>
    </row>
    <row r="3169" spans="1:6" x14ac:dyDescent="0.3">
      <c r="A3169" s="1">
        <v>43794</v>
      </c>
      <c r="B3169" t="s">
        <v>7158</v>
      </c>
      <c r="C3169" t="s">
        <v>4025</v>
      </c>
      <c r="D3169" t="s">
        <v>3973</v>
      </c>
      <c r="E3169" t="s">
        <v>3970</v>
      </c>
      <c r="F3169" s="2">
        <v>100</v>
      </c>
    </row>
    <row r="3170" spans="1:6" x14ac:dyDescent="0.3">
      <c r="A3170" s="1">
        <v>43795</v>
      </c>
      <c r="B3170" t="s">
        <v>7159</v>
      </c>
      <c r="C3170" t="s">
        <v>4066</v>
      </c>
      <c r="D3170" t="s">
        <v>3982</v>
      </c>
      <c r="E3170" t="s">
        <v>3996</v>
      </c>
      <c r="F3170" s="2">
        <v>80</v>
      </c>
    </row>
    <row r="3171" spans="1:6" x14ac:dyDescent="0.3">
      <c r="A3171" s="1">
        <v>43795</v>
      </c>
      <c r="B3171" t="s">
        <v>7160</v>
      </c>
      <c r="C3171" t="s">
        <v>4032</v>
      </c>
      <c r="D3171" t="s">
        <v>3982</v>
      </c>
      <c r="E3171" t="s">
        <v>3977</v>
      </c>
      <c r="F3171" s="2">
        <v>80</v>
      </c>
    </row>
    <row r="3172" spans="1:6" x14ac:dyDescent="0.3">
      <c r="A3172" s="1">
        <v>43795</v>
      </c>
      <c r="B3172" t="s">
        <v>7161</v>
      </c>
      <c r="C3172" t="s">
        <v>3991</v>
      </c>
      <c r="D3172" t="s">
        <v>3984</v>
      </c>
      <c r="E3172" t="s">
        <v>3974</v>
      </c>
      <c r="F3172" s="2">
        <v>180</v>
      </c>
    </row>
    <row r="3173" spans="1:6" x14ac:dyDescent="0.3">
      <c r="A3173" s="1">
        <v>43795</v>
      </c>
      <c r="B3173" t="s">
        <v>7162</v>
      </c>
      <c r="C3173" t="s">
        <v>3979</v>
      </c>
      <c r="D3173" t="s">
        <v>3989</v>
      </c>
      <c r="E3173" t="s">
        <v>3996</v>
      </c>
      <c r="F3173" s="2">
        <v>50</v>
      </c>
    </row>
    <row r="3174" spans="1:6" x14ac:dyDescent="0.3">
      <c r="A3174" s="1">
        <v>43796</v>
      </c>
      <c r="B3174" t="s">
        <v>7163</v>
      </c>
      <c r="C3174" t="s">
        <v>4025</v>
      </c>
      <c r="D3174" t="s">
        <v>3989</v>
      </c>
      <c r="E3174" t="s">
        <v>3964</v>
      </c>
      <c r="F3174" s="2">
        <v>50</v>
      </c>
    </row>
    <row r="3175" spans="1:6" x14ac:dyDescent="0.3">
      <c r="A3175" s="1">
        <v>43796</v>
      </c>
      <c r="B3175" t="s">
        <v>7164</v>
      </c>
      <c r="C3175" t="s">
        <v>4066</v>
      </c>
      <c r="D3175" t="s">
        <v>3976</v>
      </c>
      <c r="E3175" t="s">
        <v>3970</v>
      </c>
      <c r="F3175" s="2">
        <v>30</v>
      </c>
    </row>
    <row r="3176" spans="1:6" x14ac:dyDescent="0.3">
      <c r="A3176" s="1">
        <v>43796</v>
      </c>
      <c r="B3176" t="s">
        <v>7165</v>
      </c>
      <c r="C3176" t="s">
        <v>3962</v>
      </c>
      <c r="D3176" t="s">
        <v>3984</v>
      </c>
      <c r="E3176" t="s">
        <v>3974</v>
      </c>
      <c r="F3176" s="2">
        <v>180</v>
      </c>
    </row>
    <row r="3177" spans="1:6" x14ac:dyDescent="0.3">
      <c r="A3177" s="1">
        <v>43796</v>
      </c>
      <c r="B3177" t="s">
        <v>7166</v>
      </c>
      <c r="C3177" t="s">
        <v>4010</v>
      </c>
      <c r="D3177" t="s">
        <v>4002</v>
      </c>
      <c r="E3177" t="s">
        <v>3996</v>
      </c>
      <c r="F3177" s="2">
        <v>150</v>
      </c>
    </row>
    <row r="3178" spans="1:6" x14ac:dyDescent="0.3">
      <c r="A3178" s="1">
        <v>43796</v>
      </c>
      <c r="B3178" t="s">
        <v>7167</v>
      </c>
      <c r="C3178" t="s">
        <v>3988</v>
      </c>
      <c r="D3178" t="s">
        <v>3984</v>
      </c>
      <c r="E3178" t="s">
        <v>3964</v>
      </c>
      <c r="F3178" s="2">
        <v>180</v>
      </c>
    </row>
    <row r="3179" spans="1:6" x14ac:dyDescent="0.3">
      <c r="A3179" s="1">
        <v>43796</v>
      </c>
      <c r="B3179" t="s">
        <v>7168</v>
      </c>
      <c r="C3179" t="s">
        <v>4032</v>
      </c>
      <c r="D3179" t="s">
        <v>3976</v>
      </c>
      <c r="E3179" t="s">
        <v>3964</v>
      </c>
      <c r="F3179" s="2">
        <v>30</v>
      </c>
    </row>
    <row r="3180" spans="1:6" x14ac:dyDescent="0.3">
      <c r="A3180" s="1">
        <v>43796</v>
      </c>
      <c r="B3180" t="s">
        <v>7169</v>
      </c>
      <c r="C3180" t="s">
        <v>3962</v>
      </c>
      <c r="D3180" t="s">
        <v>3989</v>
      </c>
      <c r="E3180" t="s">
        <v>3974</v>
      </c>
      <c r="F3180" s="2">
        <v>50</v>
      </c>
    </row>
    <row r="3181" spans="1:6" x14ac:dyDescent="0.3">
      <c r="A3181" s="1">
        <v>43796</v>
      </c>
      <c r="B3181" t="s">
        <v>7170</v>
      </c>
      <c r="C3181" t="s">
        <v>3988</v>
      </c>
      <c r="D3181" t="s">
        <v>3976</v>
      </c>
      <c r="E3181" t="s">
        <v>3977</v>
      </c>
      <c r="F3181" s="2">
        <v>30</v>
      </c>
    </row>
    <row r="3182" spans="1:6" x14ac:dyDescent="0.3">
      <c r="A3182" s="1">
        <v>43796</v>
      </c>
      <c r="B3182" t="s">
        <v>7171</v>
      </c>
      <c r="C3182" t="s">
        <v>3981</v>
      </c>
      <c r="D3182" t="s">
        <v>4002</v>
      </c>
      <c r="E3182" t="s">
        <v>3996</v>
      </c>
      <c r="F3182" s="2">
        <v>150</v>
      </c>
    </row>
    <row r="3183" spans="1:6" x14ac:dyDescent="0.3">
      <c r="A3183" s="1">
        <v>43796</v>
      </c>
      <c r="B3183" t="s">
        <v>7172</v>
      </c>
      <c r="C3183" t="s">
        <v>4025</v>
      </c>
      <c r="D3183" t="s">
        <v>3963</v>
      </c>
      <c r="E3183" t="s">
        <v>3977</v>
      </c>
      <c r="F3183" s="2">
        <v>90</v>
      </c>
    </row>
    <row r="3184" spans="1:6" x14ac:dyDescent="0.3">
      <c r="A3184" s="1">
        <v>43797</v>
      </c>
      <c r="B3184" t="s">
        <v>7173</v>
      </c>
      <c r="C3184" t="s">
        <v>3979</v>
      </c>
      <c r="D3184" t="s">
        <v>4002</v>
      </c>
      <c r="E3184" t="s">
        <v>3970</v>
      </c>
      <c r="F3184" s="2">
        <v>150</v>
      </c>
    </row>
    <row r="3185" spans="1:6" x14ac:dyDescent="0.3">
      <c r="A3185" s="1">
        <v>43797</v>
      </c>
      <c r="B3185" t="s">
        <v>7174</v>
      </c>
      <c r="C3185" t="s">
        <v>3962</v>
      </c>
      <c r="D3185" t="s">
        <v>4002</v>
      </c>
      <c r="E3185" t="s">
        <v>3977</v>
      </c>
      <c r="F3185" s="2">
        <v>150</v>
      </c>
    </row>
    <row r="3186" spans="1:6" x14ac:dyDescent="0.3">
      <c r="A3186" s="1">
        <v>43797</v>
      </c>
      <c r="B3186" t="s">
        <v>7175</v>
      </c>
      <c r="C3186" t="s">
        <v>3995</v>
      </c>
      <c r="D3186" t="s">
        <v>3989</v>
      </c>
      <c r="E3186" t="s">
        <v>3964</v>
      </c>
      <c r="F3186" s="2">
        <v>50</v>
      </c>
    </row>
    <row r="3187" spans="1:6" x14ac:dyDescent="0.3">
      <c r="A3187" s="1">
        <v>43797</v>
      </c>
      <c r="B3187" t="s">
        <v>7176</v>
      </c>
      <c r="C3187" t="s">
        <v>3991</v>
      </c>
      <c r="D3187" t="s">
        <v>3969</v>
      </c>
      <c r="E3187" t="s">
        <v>3996</v>
      </c>
      <c r="F3187" s="2">
        <v>160</v>
      </c>
    </row>
    <row r="3188" spans="1:6" x14ac:dyDescent="0.3">
      <c r="A3188" s="1">
        <v>43797</v>
      </c>
      <c r="B3188" t="s">
        <v>7177</v>
      </c>
      <c r="C3188" t="s">
        <v>3972</v>
      </c>
      <c r="D3188" t="s">
        <v>3963</v>
      </c>
      <c r="E3188" t="s">
        <v>3974</v>
      </c>
      <c r="F3188" s="2">
        <v>90</v>
      </c>
    </row>
    <row r="3189" spans="1:6" x14ac:dyDescent="0.3">
      <c r="A3189" s="1">
        <v>43798</v>
      </c>
      <c r="B3189" t="s">
        <v>7178</v>
      </c>
      <c r="C3189" t="s">
        <v>3986</v>
      </c>
      <c r="D3189" t="s">
        <v>3969</v>
      </c>
      <c r="E3189" t="s">
        <v>3996</v>
      </c>
      <c r="F3189" s="2">
        <v>160</v>
      </c>
    </row>
    <row r="3190" spans="1:6" x14ac:dyDescent="0.3">
      <c r="A3190" s="1">
        <v>43798</v>
      </c>
      <c r="B3190" t="s">
        <v>7179</v>
      </c>
      <c r="C3190" t="s">
        <v>4010</v>
      </c>
      <c r="D3190" t="s">
        <v>3982</v>
      </c>
      <c r="E3190" t="s">
        <v>3964</v>
      </c>
      <c r="F3190" s="2">
        <v>80</v>
      </c>
    </row>
    <row r="3191" spans="1:6" x14ac:dyDescent="0.3">
      <c r="A3191" s="1">
        <v>43798</v>
      </c>
      <c r="B3191" t="s">
        <v>7180</v>
      </c>
      <c r="C3191" t="s">
        <v>3991</v>
      </c>
      <c r="D3191" t="s">
        <v>3973</v>
      </c>
      <c r="E3191" t="s">
        <v>3974</v>
      </c>
      <c r="F3191" s="2">
        <v>100</v>
      </c>
    </row>
    <row r="3192" spans="1:6" x14ac:dyDescent="0.3">
      <c r="A3192" s="1">
        <v>43798</v>
      </c>
      <c r="B3192" t="s">
        <v>7181</v>
      </c>
      <c r="C3192" t="s">
        <v>3979</v>
      </c>
      <c r="D3192" t="s">
        <v>3982</v>
      </c>
      <c r="E3192" t="s">
        <v>3977</v>
      </c>
      <c r="F3192" s="2">
        <v>80</v>
      </c>
    </row>
    <row r="3193" spans="1:6" x14ac:dyDescent="0.3">
      <c r="A3193" s="1">
        <v>43798</v>
      </c>
      <c r="B3193" t="s">
        <v>7182</v>
      </c>
      <c r="C3193" t="s">
        <v>4066</v>
      </c>
      <c r="D3193" t="s">
        <v>3973</v>
      </c>
      <c r="E3193" t="s">
        <v>3974</v>
      </c>
      <c r="F3193" s="2">
        <v>100</v>
      </c>
    </row>
    <row r="3194" spans="1:6" x14ac:dyDescent="0.3">
      <c r="A3194" s="1">
        <v>43798</v>
      </c>
      <c r="B3194" t="s">
        <v>7183</v>
      </c>
      <c r="C3194" t="s">
        <v>3972</v>
      </c>
      <c r="D3194" t="s">
        <v>3984</v>
      </c>
      <c r="E3194" t="s">
        <v>3974</v>
      </c>
      <c r="F3194" s="2">
        <v>180</v>
      </c>
    </row>
    <row r="3195" spans="1:6" x14ac:dyDescent="0.3">
      <c r="A3195" s="1">
        <v>43798</v>
      </c>
      <c r="B3195" t="s">
        <v>7184</v>
      </c>
      <c r="C3195" t="s">
        <v>3986</v>
      </c>
      <c r="D3195" t="s">
        <v>3982</v>
      </c>
      <c r="E3195" t="s">
        <v>3977</v>
      </c>
      <c r="F3195" s="2">
        <v>80</v>
      </c>
    </row>
    <row r="3196" spans="1:6" x14ac:dyDescent="0.3">
      <c r="A3196" s="1">
        <v>43798</v>
      </c>
      <c r="B3196" t="s">
        <v>7185</v>
      </c>
      <c r="C3196" t="s">
        <v>3986</v>
      </c>
      <c r="D3196" t="s">
        <v>3989</v>
      </c>
      <c r="E3196" t="s">
        <v>3977</v>
      </c>
      <c r="F3196" s="2">
        <v>50</v>
      </c>
    </row>
    <row r="3197" spans="1:6" x14ac:dyDescent="0.3">
      <c r="A3197" s="1">
        <v>43798</v>
      </c>
      <c r="B3197" t="s">
        <v>7186</v>
      </c>
      <c r="C3197" t="s">
        <v>3991</v>
      </c>
      <c r="D3197" t="s">
        <v>3969</v>
      </c>
      <c r="E3197" t="s">
        <v>3964</v>
      </c>
      <c r="F3197" s="2">
        <v>160</v>
      </c>
    </row>
    <row r="3198" spans="1:6" x14ac:dyDescent="0.3">
      <c r="A3198" s="1">
        <v>43798</v>
      </c>
      <c r="B3198" t="s">
        <v>7187</v>
      </c>
      <c r="C3198" t="s">
        <v>3986</v>
      </c>
      <c r="D3198" t="s">
        <v>3984</v>
      </c>
      <c r="E3198" t="s">
        <v>3977</v>
      </c>
      <c r="F3198" s="2">
        <v>180</v>
      </c>
    </row>
    <row r="3199" spans="1:6" x14ac:dyDescent="0.3">
      <c r="A3199" s="1">
        <v>43798</v>
      </c>
      <c r="B3199" t="s">
        <v>7188</v>
      </c>
      <c r="C3199" t="s">
        <v>3991</v>
      </c>
      <c r="D3199" t="s">
        <v>3969</v>
      </c>
      <c r="E3199" t="s">
        <v>3964</v>
      </c>
      <c r="F3199" s="2">
        <v>160</v>
      </c>
    </row>
    <row r="3200" spans="1:6" x14ac:dyDescent="0.3">
      <c r="A3200" s="1">
        <v>43799</v>
      </c>
      <c r="B3200" t="s">
        <v>7189</v>
      </c>
      <c r="C3200" t="s">
        <v>3968</v>
      </c>
      <c r="D3200" t="s">
        <v>3976</v>
      </c>
      <c r="E3200" t="s">
        <v>3996</v>
      </c>
      <c r="F3200" s="2">
        <v>30</v>
      </c>
    </row>
    <row r="3201" spans="1:6" x14ac:dyDescent="0.3">
      <c r="A3201" s="1">
        <v>43799</v>
      </c>
      <c r="B3201" t="s">
        <v>7190</v>
      </c>
      <c r="C3201" t="s">
        <v>3968</v>
      </c>
      <c r="D3201" t="s">
        <v>3973</v>
      </c>
      <c r="E3201" t="s">
        <v>3977</v>
      </c>
      <c r="F3201" s="2">
        <v>100</v>
      </c>
    </row>
    <row r="3202" spans="1:6" x14ac:dyDescent="0.3">
      <c r="A3202" s="1">
        <v>43799</v>
      </c>
      <c r="B3202" t="s">
        <v>7191</v>
      </c>
      <c r="C3202" t="s">
        <v>3991</v>
      </c>
      <c r="D3202" t="s">
        <v>4002</v>
      </c>
      <c r="E3202" t="s">
        <v>3977</v>
      </c>
      <c r="F3202" s="2">
        <v>150</v>
      </c>
    </row>
    <row r="3203" spans="1:6" x14ac:dyDescent="0.3">
      <c r="A3203" s="1">
        <v>43799</v>
      </c>
      <c r="B3203" t="s">
        <v>7192</v>
      </c>
      <c r="C3203" t="s">
        <v>3988</v>
      </c>
      <c r="D3203" t="s">
        <v>3976</v>
      </c>
      <c r="E3203" t="s">
        <v>3977</v>
      </c>
      <c r="F3203" s="2">
        <v>30</v>
      </c>
    </row>
    <row r="3204" spans="1:6" x14ac:dyDescent="0.3">
      <c r="A3204" s="1">
        <v>43799</v>
      </c>
      <c r="B3204" t="s">
        <v>7193</v>
      </c>
      <c r="C3204" t="s">
        <v>3981</v>
      </c>
      <c r="D3204" t="s">
        <v>3963</v>
      </c>
      <c r="E3204" t="s">
        <v>3974</v>
      </c>
      <c r="F3204" s="2">
        <v>90</v>
      </c>
    </row>
    <row r="3205" spans="1:6" x14ac:dyDescent="0.3">
      <c r="A3205" s="1">
        <v>43799</v>
      </c>
      <c r="B3205" t="s">
        <v>7194</v>
      </c>
      <c r="C3205" t="s">
        <v>4010</v>
      </c>
      <c r="D3205" t="s">
        <v>3963</v>
      </c>
      <c r="E3205" t="s">
        <v>3964</v>
      </c>
      <c r="F3205" s="2">
        <v>90</v>
      </c>
    </row>
    <row r="3206" spans="1:6" x14ac:dyDescent="0.3">
      <c r="A3206" s="1">
        <v>43799</v>
      </c>
      <c r="B3206" t="s">
        <v>7195</v>
      </c>
      <c r="C3206" t="s">
        <v>4025</v>
      </c>
      <c r="D3206" t="s">
        <v>3976</v>
      </c>
      <c r="E3206" t="s">
        <v>3974</v>
      </c>
      <c r="F3206" s="2">
        <v>30</v>
      </c>
    </row>
    <row r="3207" spans="1:6" x14ac:dyDescent="0.3">
      <c r="A3207" s="1">
        <v>43799</v>
      </c>
      <c r="B3207" t="s">
        <v>7196</v>
      </c>
      <c r="C3207" t="s">
        <v>3981</v>
      </c>
      <c r="D3207" t="s">
        <v>3982</v>
      </c>
      <c r="E3207" t="s">
        <v>3974</v>
      </c>
      <c r="F3207" s="2">
        <v>80</v>
      </c>
    </row>
    <row r="3208" spans="1:6" x14ac:dyDescent="0.3">
      <c r="A3208" s="1">
        <v>43799</v>
      </c>
      <c r="B3208" t="s">
        <v>7197</v>
      </c>
      <c r="C3208" t="s">
        <v>4025</v>
      </c>
      <c r="D3208" t="s">
        <v>3969</v>
      </c>
      <c r="E3208" t="s">
        <v>3974</v>
      </c>
      <c r="F3208" s="2">
        <v>160</v>
      </c>
    </row>
    <row r="3209" spans="1:6" x14ac:dyDescent="0.3">
      <c r="A3209" s="1">
        <v>43799</v>
      </c>
      <c r="B3209" t="s">
        <v>7198</v>
      </c>
      <c r="C3209" t="s">
        <v>4007</v>
      </c>
      <c r="D3209" t="s">
        <v>3984</v>
      </c>
      <c r="E3209" t="s">
        <v>3977</v>
      </c>
      <c r="F3209" s="2">
        <v>180</v>
      </c>
    </row>
    <row r="3210" spans="1:6" x14ac:dyDescent="0.3">
      <c r="A3210" s="1">
        <v>43799</v>
      </c>
      <c r="B3210" t="s">
        <v>7199</v>
      </c>
      <c r="C3210" t="s">
        <v>4000</v>
      </c>
      <c r="D3210" t="s">
        <v>3982</v>
      </c>
      <c r="E3210" t="s">
        <v>3977</v>
      </c>
      <c r="F3210" s="2">
        <v>80</v>
      </c>
    </row>
    <row r="3211" spans="1:6" x14ac:dyDescent="0.3">
      <c r="A3211" s="1">
        <v>43800</v>
      </c>
      <c r="B3211" t="s">
        <v>7200</v>
      </c>
      <c r="C3211" t="s">
        <v>3972</v>
      </c>
      <c r="D3211" t="s">
        <v>3963</v>
      </c>
      <c r="E3211" t="s">
        <v>3974</v>
      </c>
      <c r="F3211" s="2">
        <v>90</v>
      </c>
    </row>
    <row r="3212" spans="1:6" x14ac:dyDescent="0.3">
      <c r="A3212" s="1">
        <v>43800</v>
      </c>
      <c r="B3212" t="s">
        <v>7201</v>
      </c>
      <c r="C3212" t="s">
        <v>3962</v>
      </c>
      <c r="D3212" t="s">
        <v>3982</v>
      </c>
      <c r="E3212" t="s">
        <v>3964</v>
      </c>
      <c r="F3212" s="2">
        <v>80</v>
      </c>
    </row>
    <row r="3213" spans="1:6" x14ac:dyDescent="0.3">
      <c r="A3213" s="1">
        <v>43800</v>
      </c>
      <c r="B3213" t="s">
        <v>7202</v>
      </c>
      <c r="C3213" t="s">
        <v>4032</v>
      </c>
      <c r="D3213" t="s">
        <v>3989</v>
      </c>
      <c r="E3213" t="s">
        <v>3977</v>
      </c>
      <c r="F3213" s="2">
        <v>50</v>
      </c>
    </row>
    <row r="3214" spans="1:6" x14ac:dyDescent="0.3">
      <c r="A3214" s="1">
        <v>43800</v>
      </c>
      <c r="B3214" t="s">
        <v>7203</v>
      </c>
      <c r="C3214" t="s">
        <v>3972</v>
      </c>
      <c r="D3214" t="s">
        <v>3982</v>
      </c>
      <c r="E3214" t="s">
        <v>3970</v>
      </c>
      <c r="F3214" s="2">
        <v>80</v>
      </c>
    </row>
    <row r="3215" spans="1:6" x14ac:dyDescent="0.3">
      <c r="A3215" s="1">
        <v>43800</v>
      </c>
      <c r="B3215" t="s">
        <v>7204</v>
      </c>
      <c r="C3215" t="s">
        <v>4025</v>
      </c>
      <c r="D3215" t="s">
        <v>3989</v>
      </c>
      <c r="E3215" t="s">
        <v>3970</v>
      </c>
      <c r="F3215" s="2">
        <v>50</v>
      </c>
    </row>
    <row r="3216" spans="1:6" x14ac:dyDescent="0.3">
      <c r="A3216" s="1">
        <v>43800</v>
      </c>
      <c r="B3216" t="s">
        <v>7205</v>
      </c>
      <c r="C3216" t="s">
        <v>3991</v>
      </c>
      <c r="D3216" t="s">
        <v>4002</v>
      </c>
      <c r="E3216" t="s">
        <v>3964</v>
      </c>
      <c r="F3216" s="2">
        <v>150</v>
      </c>
    </row>
    <row r="3217" spans="1:6" x14ac:dyDescent="0.3">
      <c r="A3217" s="1">
        <v>43800</v>
      </c>
      <c r="B3217" t="s">
        <v>7206</v>
      </c>
      <c r="C3217" t="s">
        <v>4032</v>
      </c>
      <c r="D3217" t="s">
        <v>3982</v>
      </c>
      <c r="E3217" t="s">
        <v>3977</v>
      </c>
      <c r="F3217" s="2">
        <v>80</v>
      </c>
    </row>
    <row r="3218" spans="1:6" x14ac:dyDescent="0.3">
      <c r="A3218" s="1">
        <v>43800</v>
      </c>
      <c r="B3218" t="s">
        <v>7207</v>
      </c>
      <c r="C3218" t="s">
        <v>3979</v>
      </c>
      <c r="D3218" t="s">
        <v>3984</v>
      </c>
      <c r="E3218" t="s">
        <v>3970</v>
      </c>
      <c r="F3218" s="2">
        <v>180</v>
      </c>
    </row>
    <row r="3219" spans="1:6" x14ac:dyDescent="0.3">
      <c r="A3219" s="1">
        <v>43800</v>
      </c>
      <c r="B3219" t="s">
        <v>7208</v>
      </c>
      <c r="C3219" t="s">
        <v>3981</v>
      </c>
      <c r="D3219" t="s">
        <v>3973</v>
      </c>
      <c r="E3219" t="s">
        <v>3974</v>
      </c>
      <c r="F3219" s="2">
        <v>100</v>
      </c>
    </row>
    <row r="3220" spans="1:6" x14ac:dyDescent="0.3">
      <c r="A3220" s="1">
        <v>43800</v>
      </c>
      <c r="B3220" t="s">
        <v>7209</v>
      </c>
      <c r="C3220" t="s">
        <v>3962</v>
      </c>
      <c r="D3220" t="s">
        <v>3969</v>
      </c>
      <c r="E3220" t="s">
        <v>3970</v>
      </c>
      <c r="F3220" s="2">
        <v>160</v>
      </c>
    </row>
    <row r="3221" spans="1:6" x14ac:dyDescent="0.3">
      <c r="A3221" s="1">
        <v>43800</v>
      </c>
      <c r="B3221" t="s">
        <v>7210</v>
      </c>
      <c r="C3221" t="s">
        <v>3966</v>
      </c>
      <c r="D3221" t="s">
        <v>3963</v>
      </c>
      <c r="E3221" t="s">
        <v>3974</v>
      </c>
      <c r="F3221" s="2">
        <v>90</v>
      </c>
    </row>
    <row r="3222" spans="1:6" x14ac:dyDescent="0.3">
      <c r="A3222" s="1">
        <v>43800</v>
      </c>
      <c r="B3222" t="s">
        <v>7211</v>
      </c>
      <c r="C3222" t="s">
        <v>4010</v>
      </c>
      <c r="D3222" t="s">
        <v>3984</v>
      </c>
      <c r="E3222" t="s">
        <v>3964</v>
      </c>
      <c r="F3222" s="2">
        <v>180</v>
      </c>
    </row>
    <row r="3223" spans="1:6" x14ac:dyDescent="0.3">
      <c r="A3223" s="1">
        <v>43800</v>
      </c>
      <c r="B3223" t="s">
        <v>7212</v>
      </c>
      <c r="C3223" t="s">
        <v>4000</v>
      </c>
      <c r="D3223" t="s">
        <v>3989</v>
      </c>
      <c r="E3223" t="s">
        <v>3970</v>
      </c>
      <c r="F3223" s="2">
        <v>50</v>
      </c>
    </row>
    <row r="3224" spans="1:6" x14ac:dyDescent="0.3">
      <c r="A3224" s="1">
        <v>43801</v>
      </c>
      <c r="B3224" t="s">
        <v>7213</v>
      </c>
      <c r="C3224" t="s">
        <v>4025</v>
      </c>
      <c r="D3224" t="s">
        <v>3973</v>
      </c>
      <c r="E3224" t="s">
        <v>3977</v>
      </c>
      <c r="F3224" s="2">
        <v>100</v>
      </c>
    </row>
    <row r="3225" spans="1:6" x14ac:dyDescent="0.3">
      <c r="A3225" s="1">
        <v>43801</v>
      </c>
      <c r="B3225" t="s">
        <v>7214</v>
      </c>
      <c r="C3225" t="s">
        <v>4025</v>
      </c>
      <c r="D3225" t="s">
        <v>4002</v>
      </c>
      <c r="E3225" t="s">
        <v>3977</v>
      </c>
      <c r="F3225" s="2">
        <v>150</v>
      </c>
    </row>
    <row r="3226" spans="1:6" x14ac:dyDescent="0.3">
      <c r="A3226" s="1">
        <v>43801</v>
      </c>
      <c r="B3226" t="s">
        <v>7215</v>
      </c>
      <c r="C3226" t="s">
        <v>4030</v>
      </c>
      <c r="D3226" t="s">
        <v>3982</v>
      </c>
      <c r="E3226" t="s">
        <v>3996</v>
      </c>
      <c r="F3226" s="2">
        <v>80</v>
      </c>
    </row>
    <row r="3227" spans="1:6" x14ac:dyDescent="0.3">
      <c r="A3227" s="1">
        <v>43801</v>
      </c>
      <c r="B3227" t="s">
        <v>7216</v>
      </c>
      <c r="C3227" t="s">
        <v>4007</v>
      </c>
      <c r="D3227" t="s">
        <v>3973</v>
      </c>
      <c r="E3227" t="s">
        <v>3970</v>
      </c>
      <c r="F3227" s="2">
        <v>100</v>
      </c>
    </row>
    <row r="3228" spans="1:6" x14ac:dyDescent="0.3">
      <c r="A3228" s="1">
        <v>43801</v>
      </c>
      <c r="B3228" t="s">
        <v>7217</v>
      </c>
      <c r="C3228" t="s">
        <v>4030</v>
      </c>
      <c r="D3228" t="s">
        <v>4002</v>
      </c>
      <c r="E3228" t="s">
        <v>3974</v>
      </c>
      <c r="F3228" s="2">
        <v>150</v>
      </c>
    </row>
    <row r="3229" spans="1:6" x14ac:dyDescent="0.3">
      <c r="A3229" s="1">
        <v>43801</v>
      </c>
      <c r="B3229" t="s">
        <v>7218</v>
      </c>
      <c r="C3229" t="s">
        <v>4030</v>
      </c>
      <c r="D3229" t="s">
        <v>3969</v>
      </c>
      <c r="E3229" t="s">
        <v>3996</v>
      </c>
      <c r="F3229" s="2">
        <v>160</v>
      </c>
    </row>
    <row r="3230" spans="1:6" x14ac:dyDescent="0.3">
      <c r="A3230" s="1">
        <v>43801</v>
      </c>
      <c r="B3230" t="s">
        <v>7219</v>
      </c>
      <c r="C3230" t="s">
        <v>3995</v>
      </c>
      <c r="D3230" t="s">
        <v>3976</v>
      </c>
      <c r="E3230" t="s">
        <v>3964</v>
      </c>
      <c r="F3230" s="2">
        <v>30</v>
      </c>
    </row>
    <row r="3231" spans="1:6" x14ac:dyDescent="0.3">
      <c r="A3231" s="1">
        <v>43801</v>
      </c>
      <c r="B3231" t="s">
        <v>7220</v>
      </c>
      <c r="C3231" t="s">
        <v>3988</v>
      </c>
      <c r="D3231" t="s">
        <v>3982</v>
      </c>
      <c r="E3231" t="s">
        <v>3964</v>
      </c>
      <c r="F3231" s="2">
        <v>80</v>
      </c>
    </row>
    <row r="3232" spans="1:6" x14ac:dyDescent="0.3">
      <c r="A3232" s="1">
        <v>43802</v>
      </c>
      <c r="B3232" t="s">
        <v>7221</v>
      </c>
      <c r="C3232" t="s">
        <v>4025</v>
      </c>
      <c r="D3232" t="s">
        <v>3976</v>
      </c>
      <c r="E3232" t="s">
        <v>3970</v>
      </c>
      <c r="F3232" s="2">
        <v>30</v>
      </c>
    </row>
    <row r="3233" spans="1:6" x14ac:dyDescent="0.3">
      <c r="A3233" s="1">
        <v>43802</v>
      </c>
      <c r="B3233" t="s">
        <v>7222</v>
      </c>
      <c r="C3233" t="s">
        <v>3991</v>
      </c>
      <c r="D3233" t="s">
        <v>3982</v>
      </c>
      <c r="E3233" t="s">
        <v>3977</v>
      </c>
      <c r="F3233" s="2">
        <v>80</v>
      </c>
    </row>
    <row r="3234" spans="1:6" x14ac:dyDescent="0.3">
      <c r="A3234" s="1">
        <v>43802</v>
      </c>
      <c r="B3234" t="s">
        <v>7223</v>
      </c>
      <c r="C3234" t="s">
        <v>4066</v>
      </c>
      <c r="D3234" t="s">
        <v>3969</v>
      </c>
      <c r="E3234" t="s">
        <v>3964</v>
      </c>
      <c r="F3234" s="2">
        <v>160</v>
      </c>
    </row>
    <row r="3235" spans="1:6" x14ac:dyDescent="0.3">
      <c r="A3235" s="1">
        <v>43802</v>
      </c>
      <c r="B3235" t="s">
        <v>7224</v>
      </c>
      <c r="C3235" t="s">
        <v>3986</v>
      </c>
      <c r="D3235" t="s">
        <v>4002</v>
      </c>
      <c r="E3235" t="s">
        <v>3974</v>
      </c>
      <c r="F3235" s="2">
        <v>150</v>
      </c>
    </row>
    <row r="3236" spans="1:6" x14ac:dyDescent="0.3">
      <c r="A3236" s="1">
        <v>43802</v>
      </c>
      <c r="B3236" t="s">
        <v>7225</v>
      </c>
      <c r="C3236" t="s">
        <v>3962</v>
      </c>
      <c r="D3236" t="s">
        <v>3984</v>
      </c>
      <c r="E3236" t="s">
        <v>3970</v>
      </c>
      <c r="F3236" s="2">
        <v>180</v>
      </c>
    </row>
    <row r="3237" spans="1:6" x14ac:dyDescent="0.3">
      <c r="A3237" s="1">
        <v>43802</v>
      </c>
      <c r="B3237" t="s">
        <v>7226</v>
      </c>
      <c r="C3237" t="s">
        <v>3995</v>
      </c>
      <c r="D3237" t="s">
        <v>3973</v>
      </c>
      <c r="E3237" t="s">
        <v>3974</v>
      </c>
      <c r="F3237" s="2">
        <v>100</v>
      </c>
    </row>
    <row r="3238" spans="1:6" x14ac:dyDescent="0.3">
      <c r="A3238" s="1">
        <v>43802</v>
      </c>
      <c r="B3238" t="s">
        <v>7227</v>
      </c>
      <c r="C3238" t="s">
        <v>4000</v>
      </c>
      <c r="D3238" t="s">
        <v>3963</v>
      </c>
      <c r="E3238" t="s">
        <v>3977</v>
      </c>
      <c r="F3238" s="2">
        <v>90</v>
      </c>
    </row>
    <row r="3239" spans="1:6" x14ac:dyDescent="0.3">
      <c r="A3239" s="1">
        <v>43802</v>
      </c>
      <c r="B3239" t="s">
        <v>7228</v>
      </c>
      <c r="C3239" t="s">
        <v>4032</v>
      </c>
      <c r="D3239" t="s">
        <v>3982</v>
      </c>
      <c r="E3239" t="s">
        <v>3964</v>
      </c>
      <c r="F3239" s="2">
        <v>80</v>
      </c>
    </row>
    <row r="3240" spans="1:6" x14ac:dyDescent="0.3">
      <c r="A3240" s="1">
        <v>43802</v>
      </c>
      <c r="B3240" t="s">
        <v>7229</v>
      </c>
      <c r="C3240" t="s">
        <v>4025</v>
      </c>
      <c r="D3240" t="s">
        <v>3984</v>
      </c>
      <c r="E3240" t="s">
        <v>3974</v>
      </c>
      <c r="F3240" s="2">
        <v>180</v>
      </c>
    </row>
    <row r="3241" spans="1:6" x14ac:dyDescent="0.3">
      <c r="A3241" s="1">
        <v>43802</v>
      </c>
      <c r="B3241" t="s">
        <v>7230</v>
      </c>
      <c r="C3241" t="s">
        <v>3986</v>
      </c>
      <c r="D3241" t="s">
        <v>3989</v>
      </c>
      <c r="E3241" t="s">
        <v>3996</v>
      </c>
      <c r="F3241" s="2">
        <v>50</v>
      </c>
    </row>
    <row r="3242" spans="1:6" x14ac:dyDescent="0.3">
      <c r="A3242" s="1">
        <v>43802</v>
      </c>
      <c r="B3242" t="s">
        <v>7231</v>
      </c>
      <c r="C3242" t="s">
        <v>4025</v>
      </c>
      <c r="D3242" t="s">
        <v>3973</v>
      </c>
      <c r="E3242" t="s">
        <v>3996</v>
      </c>
      <c r="F3242" s="2">
        <v>100</v>
      </c>
    </row>
    <row r="3243" spans="1:6" x14ac:dyDescent="0.3">
      <c r="A3243" s="1">
        <v>43802</v>
      </c>
      <c r="B3243" t="s">
        <v>7232</v>
      </c>
      <c r="C3243" t="s">
        <v>4032</v>
      </c>
      <c r="D3243" t="s">
        <v>3963</v>
      </c>
      <c r="E3243" t="s">
        <v>3970</v>
      </c>
      <c r="F3243" s="2">
        <v>90</v>
      </c>
    </row>
    <row r="3244" spans="1:6" x14ac:dyDescent="0.3">
      <c r="A3244" s="1">
        <v>43802</v>
      </c>
      <c r="B3244" t="s">
        <v>7233</v>
      </c>
      <c r="C3244" t="s">
        <v>3991</v>
      </c>
      <c r="D3244" t="s">
        <v>3989</v>
      </c>
      <c r="E3244" t="s">
        <v>3996</v>
      </c>
      <c r="F3244" s="2">
        <v>50</v>
      </c>
    </row>
    <row r="3245" spans="1:6" x14ac:dyDescent="0.3">
      <c r="A3245" s="1">
        <v>43803</v>
      </c>
      <c r="B3245" t="s">
        <v>7234</v>
      </c>
      <c r="C3245" t="s">
        <v>3962</v>
      </c>
      <c r="D3245" t="s">
        <v>3976</v>
      </c>
      <c r="E3245" t="s">
        <v>3964</v>
      </c>
      <c r="F3245" s="2">
        <v>30</v>
      </c>
    </row>
    <row r="3246" spans="1:6" x14ac:dyDescent="0.3">
      <c r="A3246" s="1">
        <v>43803</v>
      </c>
      <c r="B3246" t="s">
        <v>7235</v>
      </c>
      <c r="C3246" t="s">
        <v>4007</v>
      </c>
      <c r="D3246" t="s">
        <v>3969</v>
      </c>
      <c r="E3246" t="s">
        <v>3970</v>
      </c>
      <c r="F3246" s="2">
        <v>160</v>
      </c>
    </row>
    <row r="3247" spans="1:6" x14ac:dyDescent="0.3">
      <c r="A3247" s="1">
        <v>43803</v>
      </c>
      <c r="B3247" t="s">
        <v>7236</v>
      </c>
      <c r="C3247" t="s">
        <v>3972</v>
      </c>
      <c r="D3247" t="s">
        <v>3989</v>
      </c>
      <c r="E3247" t="s">
        <v>3996</v>
      </c>
      <c r="F3247" s="2">
        <v>50</v>
      </c>
    </row>
    <row r="3248" spans="1:6" x14ac:dyDescent="0.3">
      <c r="A3248" s="1">
        <v>43803</v>
      </c>
      <c r="B3248" t="s">
        <v>7237</v>
      </c>
      <c r="C3248" t="s">
        <v>3979</v>
      </c>
      <c r="D3248" t="s">
        <v>3982</v>
      </c>
      <c r="E3248" t="s">
        <v>3996</v>
      </c>
      <c r="F3248" s="2">
        <v>80</v>
      </c>
    </row>
    <row r="3249" spans="1:6" x14ac:dyDescent="0.3">
      <c r="A3249" s="1">
        <v>43803</v>
      </c>
      <c r="B3249" t="s">
        <v>7238</v>
      </c>
      <c r="C3249" t="s">
        <v>3968</v>
      </c>
      <c r="D3249" t="s">
        <v>3989</v>
      </c>
      <c r="E3249" t="s">
        <v>3974</v>
      </c>
      <c r="F3249" s="2">
        <v>50</v>
      </c>
    </row>
    <row r="3250" spans="1:6" x14ac:dyDescent="0.3">
      <c r="A3250" s="1">
        <v>43803</v>
      </c>
      <c r="B3250" t="s">
        <v>7239</v>
      </c>
      <c r="C3250" t="s">
        <v>3988</v>
      </c>
      <c r="D3250" t="s">
        <v>3984</v>
      </c>
      <c r="E3250" t="s">
        <v>3977</v>
      </c>
      <c r="F3250" s="2">
        <v>180</v>
      </c>
    </row>
    <row r="3251" spans="1:6" x14ac:dyDescent="0.3">
      <c r="A3251" s="1">
        <v>43803</v>
      </c>
      <c r="B3251" t="s">
        <v>7240</v>
      </c>
      <c r="C3251" t="s">
        <v>4000</v>
      </c>
      <c r="D3251" t="s">
        <v>3984</v>
      </c>
      <c r="E3251" t="s">
        <v>3970</v>
      </c>
      <c r="F3251" s="2">
        <v>180</v>
      </c>
    </row>
    <row r="3252" spans="1:6" x14ac:dyDescent="0.3">
      <c r="A3252" s="1">
        <v>43803</v>
      </c>
      <c r="B3252" t="s">
        <v>7241</v>
      </c>
      <c r="C3252" t="s">
        <v>3986</v>
      </c>
      <c r="D3252" t="s">
        <v>3973</v>
      </c>
      <c r="E3252" t="s">
        <v>3996</v>
      </c>
      <c r="F3252" s="2">
        <v>100</v>
      </c>
    </row>
    <row r="3253" spans="1:6" x14ac:dyDescent="0.3">
      <c r="A3253" s="1">
        <v>43803</v>
      </c>
      <c r="B3253" t="s">
        <v>7242</v>
      </c>
      <c r="C3253" t="s">
        <v>3979</v>
      </c>
      <c r="D3253" t="s">
        <v>3976</v>
      </c>
      <c r="E3253" t="s">
        <v>3977</v>
      </c>
      <c r="F3253" s="2">
        <v>30</v>
      </c>
    </row>
    <row r="3254" spans="1:6" x14ac:dyDescent="0.3">
      <c r="A3254" s="1">
        <v>43803</v>
      </c>
      <c r="B3254" t="s">
        <v>7243</v>
      </c>
      <c r="C3254" t="s">
        <v>3988</v>
      </c>
      <c r="D3254" t="s">
        <v>3984</v>
      </c>
      <c r="E3254" t="s">
        <v>3970</v>
      </c>
      <c r="F3254" s="2">
        <v>180</v>
      </c>
    </row>
    <row r="3255" spans="1:6" x14ac:dyDescent="0.3">
      <c r="A3255" s="1">
        <v>43804</v>
      </c>
      <c r="B3255" t="s">
        <v>7244</v>
      </c>
      <c r="C3255" t="s">
        <v>3968</v>
      </c>
      <c r="D3255" t="s">
        <v>4002</v>
      </c>
      <c r="E3255" t="s">
        <v>3964</v>
      </c>
      <c r="F3255" s="2">
        <v>150</v>
      </c>
    </row>
    <row r="3256" spans="1:6" x14ac:dyDescent="0.3">
      <c r="A3256" s="1">
        <v>43804</v>
      </c>
      <c r="B3256" t="s">
        <v>7245</v>
      </c>
      <c r="C3256" t="s">
        <v>3986</v>
      </c>
      <c r="D3256" t="s">
        <v>3976</v>
      </c>
      <c r="E3256" t="s">
        <v>3977</v>
      </c>
      <c r="F3256" s="2">
        <v>30</v>
      </c>
    </row>
    <row r="3257" spans="1:6" x14ac:dyDescent="0.3">
      <c r="A3257" s="1">
        <v>43804</v>
      </c>
      <c r="B3257" t="s">
        <v>7246</v>
      </c>
      <c r="C3257" t="s">
        <v>4010</v>
      </c>
      <c r="D3257" t="s">
        <v>3982</v>
      </c>
      <c r="E3257" t="s">
        <v>3970</v>
      </c>
      <c r="F3257" s="2">
        <v>80</v>
      </c>
    </row>
    <row r="3258" spans="1:6" x14ac:dyDescent="0.3">
      <c r="A3258" s="1">
        <v>43804</v>
      </c>
      <c r="B3258" t="s">
        <v>7247</v>
      </c>
      <c r="C3258" t="s">
        <v>3986</v>
      </c>
      <c r="D3258" t="s">
        <v>4002</v>
      </c>
      <c r="E3258" t="s">
        <v>3964</v>
      </c>
      <c r="F3258" s="2">
        <v>150</v>
      </c>
    </row>
    <row r="3259" spans="1:6" x14ac:dyDescent="0.3">
      <c r="A3259" s="1">
        <v>43804</v>
      </c>
      <c r="B3259" t="s">
        <v>7248</v>
      </c>
      <c r="C3259" t="s">
        <v>3986</v>
      </c>
      <c r="D3259" t="s">
        <v>3969</v>
      </c>
      <c r="E3259" t="s">
        <v>3970</v>
      </c>
      <c r="F3259" s="2">
        <v>160</v>
      </c>
    </row>
    <row r="3260" spans="1:6" x14ac:dyDescent="0.3">
      <c r="A3260" s="1">
        <v>43804</v>
      </c>
      <c r="B3260" t="s">
        <v>7249</v>
      </c>
      <c r="C3260" t="s">
        <v>3979</v>
      </c>
      <c r="D3260" t="s">
        <v>3982</v>
      </c>
      <c r="E3260" t="s">
        <v>3977</v>
      </c>
      <c r="F3260" s="2">
        <v>80</v>
      </c>
    </row>
    <row r="3261" spans="1:6" x14ac:dyDescent="0.3">
      <c r="A3261" s="1">
        <v>43804</v>
      </c>
      <c r="B3261" t="s">
        <v>7250</v>
      </c>
      <c r="C3261" t="s">
        <v>4066</v>
      </c>
      <c r="D3261" t="s">
        <v>3984</v>
      </c>
      <c r="E3261" t="s">
        <v>3970</v>
      </c>
      <c r="F3261" s="2">
        <v>180</v>
      </c>
    </row>
    <row r="3262" spans="1:6" x14ac:dyDescent="0.3">
      <c r="A3262" s="1">
        <v>43804</v>
      </c>
      <c r="B3262" t="s">
        <v>7251</v>
      </c>
      <c r="C3262" t="s">
        <v>4007</v>
      </c>
      <c r="D3262" t="s">
        <v>3989</v>
      </c>
      <c r="E3262" t="s">
        <v>3977</v>
      </c>
      <c r="F3262" s="2">
        <v>50</v>
      </c>
    </row>
    <row r="3263" spans="1:6" x14ac:dyDescent="0.3">
      <c r="A3263" s="1">
        <v>43804</v>
      </c>
      <c r="B3263" t="s">
        <v>7252</v>
      </c>
      <c r="C3263" t="s">
        <v>3995</v>
      </c>
      <c r="D3263" t="s">
        <v>3989</v>
      </c>
      <c r="E3263" t="s">
        <v>3996</v>
      </c>
      <c r="F3263" s="2">
        <v>50</v>
      </c>
    </row>
    <row r="3264" spans="1:6" x14ac:dyDescent="0.3">
      <c r="A3264" s="1">
        <v>43804</v>
      </c>
      <c r="B3264" t="s">
        <v>7253</v>
      </c>
      <c r="C3264" t="s">
        <v>4030</v>
      </c>
      <c r="D3264" t="s">
        <v>3963</v>
      </c>
      <c r="E3264" t="s">
        <v>3964</v>
      </c>
      <c r="F3264" s="2">
        <v>90</v>
      </c>
    </row>
    <row r="3265" spans="1:6" x14ac:dyDescent="0.3">
      <c r="A3265" s="1">
        <v>43804</v>
      </c>
      <c r="B3265" t="s">
        <v>7254</v>
      </c>
      <c r="C3265" t="s">
        <v>3991</v>
      </c>
      <c r="D3265" t="s">
        <v>3973</v>
      </c>
      <c r="E3265" t="s">
        <v>3977</v>
      </c>
      <c r="F3265" s="2">
        <v>100</v>
      </c>
    </row>
    <row r="3266" spans="1:6" x14ac:dyDescent="0.3">
      <c r="A3266" s="1">
        <v>43804</v>
      </c>
      <c r="B3266" t="s">
        <v>7255</v>
      </c>
      <c r="C3266" t="s">
        <v>4025</v>
      </c>
      <c r="D3266" t="s">
        <v>3989</v>
      </c>
      <c r="E3266" t="s">
        <v>3974</v>
      </c>
      <c r="F3266" s="2">
        <v>50</v>
      </c>
    </row>
    <row r="3267" spans="1:6" x14ac:dyDescent="0.3">
      <c r="A3267" s="1">
        <v>43805</v>
      </c>
      <c r="B3267" t="s">
        <v>7256</v>
      </c>
      <c r="C3267" t="s">
        <v>3972</v>
      </c>
      <c r="D3267" t="s">
        <v>3989</v>
      </c>
      <c r="E3267" t="s">
        <v>3996</v>
      </c>
      <c r="F3267" s="2">
        <v>50</v>
      </c>
    </row>
    <row r="3268" spans="1:6" x14ac:dyDescent="0.3">
      <c r="A3268" s="1">
        <v>43805</v>
      </c>
      <c r="B3268" t="s">
        <v>7257</v>
      </c>
      <c r="C3268" t="s">
        <v>4007</v>
      </c>
      <c r="D3268" t="s">
        <v>3969</v>
      </c>
      <c r="E3268" t="s">
        <v>3974</v>
      </c>
      <c r="F3268" s="2">
        <v>160</v>
      </c>
    </row>
    <row r="3269" spans="1:6" x14ac:dyDescent="0.3">
      <c r="A3269" s="1">
        <v>43805</v>
      </c>
      <c r="B3269" t="s">
        <v>7258</v>
      </c>
      <c r="C3269" t="s">
        <v>3962</v>
      </c>
      <c r="D3269" t="s">
        <v>4002</v>
      </c>
      <c r="E3269" t="s">
        <v>3970</v>
      </c>
      <c r="F3269" s="2">
        <v>150</v>
      </c>
    </row>
    <row r="3270" spans="1:6" x14ac:dyDescent="0.3">
      <c r="A3270" s="1">
        <v>43805</v>
      </c>
      <c r="B3270" t="s">
        <v>7259</v>
      </c>
      <c r="C3270" t="s">
        <v>3995</v>
      </c>
      <c r="D3270" t="s">
        <v>3989</v>
      </c>
      <c r="E3270" t="s">
        <v>3964</v>
      </c>
      <c r="F3270" s="2">
        <v>50</v>
      </c>
    </row>
    <row r="3271" spans="1:6" x14ac:dyDescent="0.3">
      <c r="A3271" s="1">
        <v>43805</v>
      </c>
      <c r="B3271" t="s">
        <v>7260</v>
      </c>
      <c r="C3271" t="s">
        <v>3991</v>
      </c>
      <c r="D3271" t="s">
        <v>3969</v>
      </c>
      <c r="E3271" t="s">
        <v>3974</v>
      </c>
      <c r="F3271" s="2">
        <v>160</v>
      </c>
    </row>
    <row r="3272" spans="1:6" x14ac:dyDescent="0.3">
      <c r="A3272" s="1">
        <v>43805</v>
      </c>
      <c r="B3272" t="s">
        <v>7261</v>
      </c>
      <c r="C3272" t="s">
        <v>3995</v>
      </c>
      <c r="D3272" t="s">
        <v>3973</v>
      </c>
      <c r="E3272" t="s">
        <v>3974</v>
      </c>
      <c r="F3272" s="2">
        <v>100</v>
      </c>
    </row>
    <row r="3273" spans="1:6" x14ac:dyDescent="0.3">
      <c r="A3273" s="1">
        <v>43805</v>
      </c>
      <c r="B3273" t="s">
        <v>7262</v>
      </c>
      <c r="C3273" t="s">
        <v>3988</v>
      </c>
      <c r="D3273" t="s">
        <v>3989</v>
      </c>
      <c r="E3273" t="s">
        <v>3974</v>
      </c>
      <c r="F3273" s="2">
        <v>50</v>
      </c>
    </row>
    <row r="3274" spans="1:6" x14ac:dyDescent="0.3">
      <c r="A3274" s="1">
        <v>43806</v>
      </c>
      <c r="B3274" t="s">
        <v>7263</v>
      </c>
      <c r="C3274" t="s">
        <v>4032</v>
      </c>
      <c r="D3274" t="s">
        <v>3963</v>
      </c>
      <c r="E3274" t="s">
        <v>3964</v>
      </c>
      <c r="F3274" s="2">
        <v>90</v>
      </c>
    </row>
    <row r="3275" spans="1:6" x14ac:dyDescent="0.3">
      <c r="A3275" s="1">
        <v>43806</v>
      </c>
      <c r="B3275" t="s">
        <v>7264</v>
      </c>
      <c r="C3275" t="s">
        <v>4025</v>
      </c>
      <c r="D3275" t="s">
        <v>3989</v>
      </c>
      <c r="E3275" t="s">
        <v>3974</v>
      </c>
      <c r="F3275" s="2">
        <v>50</v>
      </c>
    </row>
    <row r="3276" spans="1:6" x14ac:dyDescent="0.3">
      <c r="A3276" s="1">
        <v>43806</v>
      </c>
      <c r="B3276" t="s">
        <v>7265</v>
      </c>
      <c r="C3276" t="s">
        <v>3966</v>
      </c>
      <c r="D3276" t="s">
        <v>3982</v>
      </c>
      <c r="E3276" t="s">
        <v>3996</v>
      </c>
      <c r="F3276" s="2">
        <v>80</v>
      </c>
    </row>
    <row r="3277" spans="1:6" x14ac:dyDescent="0.3">
      <c r="A3277" s="1">
        <v>43806</v>
      </c>
      <c r="B3277" t="s">
        <v>7266</v>
      </c>
      <c r="C3277" t="s">
        <v>3986</v>
      </c>
      <c r="D3277" t="s">
        <v>3963</v>
      </c>
      <c r="E3277" t="s">
        <v>3977</v>
      </c>
      <c r="F3277" s="2">
        <v>90</v>
      </c>
    </row>
    <row r="3278" spans="1:6" x14ac:dyDescent="0.3">
      <c r="A3278" s="1">
        <v>43806</v>
      </c>
      <c r="B3278" t="s">
        <v>7267</v>
      </c>
      <c r="C3278" t="s">
        <v>4025</v>
      </c>
      <c r="D3278" t="s">
        <v>4002</v>
      </c>
      <c r="E3278" t="s">
        <v>3974</v>
      </c>
      <c r="F3278" s="2">
        <v>150</v>
      </c>
    </row>
    <row r="3279" spans="1:6" x14ac:dyDescent="0.3">
      <c r="A3279" s="1">
        <v>43806</v>
      </c>
      <c r="B3279" t="s">
        <v>7268</v>
      </c>
      <c r="C3279" t="s">
        <v>3991</v>
      </c>
      <c r="D3279" t="s">
        <v>3963</v>
      </c>
      <c r="E3279" t="s">
        <v>3977</v>
      </c>
      <c r="F3279" s="2">
        <v>90</v>
      </c>
    </row>
    <row r="3280" spans="1:6" x14ac:dyDescent="0.3">
      <c r="A3280" s="1">
        <v>43806</v>
      </c>
      <c r="B3280" t="s">
        <v>7269</v>
      </c>
      <c r="C3280" t="s">
        <v>3968</v>
      </c>
      <c r="D3280" t="s">
        <v>3989</v>
      </c>
      <c r="E3280" t="s">
        <v>3974</v>
      </c>
      <c r="F3280" s="2">
        <v>50</v>
      </c>
    </row>
    <row r="3281" spans="1:6" x14ac:dyDescent="0.3">
      <c r="A3281" s="1">
        <v>43806</v>
      </c>
      <c r="B3281" t="s">
        <v>7270</v>
      </c>
      <c r="C3281" t="s">
        <v>3995</v>
      </c>
      <c r="D3281" t="s">
        <v>3984</v>
      </c>
      <c r="E3281" t="s">
        <v>3974</v>
      </c>
      <c r="F3281" s="2">
        <v>180</v>
      </c>
    </row>
    <row r="3282" spans="1:6" x14ac:dyDescent="0.3">
      <c r="A3282" s="1">
        <v>43806</v>
      </c>
      <c r="B3282" t="s">
        <v>7271</v>
      </c>
      <c r="C3282" t="s">
        <v>3972</v>
      </c>
      <c r="D3282" t="s">
        <v>3984</v>
      </c>
      <c r="E3282" t="s">
        <v>3970</v>
      </c>
      <c r="F3282" s="2">
        <v>180</v>
      </c>
    </row>
    <row r="3283" spans="1:6" x14ac:dyDescent="0.3">
      <c r="A3283" s="1">
        <v>43807</v>
      </c>
      <c r="B3283" t="s">
        <v>7272</v>
      </c>
      <c r="C3283" t="s">
        <v>4010</v>
      </c>
      <c r="D3283" t="s">
        <v>3976</v>
      </c>
      <c r="E3283" t="s">
        <v>3970</v>
      </c>
      <c r="F3283" s="2">
        <v>30</v>
      </c>
    </row>
    <row r="3284" spans="1:6" x14ac:dyDescent="0.3">
      <c r="A3284" s="1">
        <v>43807</v>
      </c>
      <c r="B3284" t="s">
        <v>7273</v>
      </c>
      <c r="C3284" t="s">
        <v>3972</v>
      </c>
      <c r="D3284" t="s">
        <v>3973</v>
      </c>
      <c r="E3284" t="s">
        <v>3964</v>
      </c>
      <c r="F3284" s="2">
        <v>100</v>
      </c>
    </row>
    <row r="3285" spans="1:6" x14ac:dyDescent="0.3">
      <c r="A3285" s="1">
        <v>43807</v>
      </c>
      <c r="B3285" t="s">
        <v>7274</v>
      </c>
      <c r="C3285" t="s">
        <v>3962</v>
      </c>
      <c r="D3285" t="s">
        <v>4002</v>
      </c>
      <c r="E3285" t="s">
        <v>3977</v>
      </c>
      <c r="F3285" s="2">
        <v>150</v>
      </c>
    </row>
    <row r="3286" spans="1:6" x14ac:dyDescent="0.3">
      <c r="A3286" s="1">
        <v>43807</v>
      </c>
      <c r="B3286" t="s">
        <v>7275</v>
      </c>
      <c r="C3286" t="s">
        <v>4000</v>
      </c>
      <c r="D3286" t="s">
        <v>3976</v>
      </c>
      <c r="E3286" t="s">
        <v>3996</v>
      </c>
      <c r="F3286" s="2">
        <v>30</v>
      </c>
    </row>
    <row r="3287" spans="1:6" x14ac:dyDescent="0.3">
      <c r="A3287" s="1">
        <v>43807</v>
      </c>
      <c r="B3287" t="s">
        <v>7276</v>
      </c>
      <c r="C3287" t="s">
        <v>4030</v>
      </c>
      <c r="D3287" t="s">
        <v>3984</v>
      </c>
      <c r="E3287" t="s">
        <v>3964</v>
      </c>
      <c r="F3287" s="2">
        <v>180</v>
      </c>
    </row>
    <row r="3288" spans="1:6" x14ac:dyDescent="0.3">
      <c r="A3288" s="1">
        <v>43807</v>
      </c>
      <c r="B3288" t="s">
        <v>7277</v>
      </c>
      <c r="C3288" t="s">
        <v>3968</v>
      </c>
      <c r="D3288" t="s">
        <v>4002</v>
      </c>
      <c r="E3288" t="s">
        <v>3977</v>
      </c>
      <c r="F3288" s="2">
        <v>150</v>
      </c>
    </row>
    <row r="3289" spans="1:6" x14ac:dyDescent="0.3">
      <c r="A3289" s="1">
        <v>43807</v>
      </c>
      <c r="B3289" t="s">
        <v>7278</v>
      </c>
      <c r="C3289" t="s">
        <v>3968</v>
      </c>
      <c r="D3289" t="s">
        <v>3963</v>
      </c>
      <c r="E3289" t="s">
        <v>3964</v>
      </c>
      <c r="F3289" s="2">
        <v>90</v>
      </c>
    </row>
    <row r="3290" spans="1:6" x14ac:dyDescent="0.3">
      <c r="A3290" s="1">
        <v>43807</v>
      </c>
      <c r="B3290" t="s">
        <v>7279</v>
      </c>
      <c r="C3290" t="s">
        <v>3966</v>
      </c>
      <c r="D3290" t="s">
        <v>3969</v>
      </c>
      <c r="E3290" t="s">
        <v>3974</v>
      </c>
      <c r="F3290" s="2">
        <v>160</v>
      </c>
    </row>
    <row r="3291" spans="1:6" x14ac:dyDescent="0.3">
      <c r="A3291" s="1">
        <v>43807</v>
      </c>
      <c r="B3291" t="s">
        <v>7280</v>
      </c>
      <c r="C3291" t="s">
        <v>3979</v>
      </c>
      <c r="D3291" t="s">
        <v>4002</v>
      </c>
      <c r="E3291" t="s">
        <v>3970</v>
      </c>
      <c r="F3291" s="2">
        <v>150</v>
      </c>
    </row>
    <row r="3292" spans="1:6" x14ac:dyDescent="0.3">
      <c r="A3292" s="1">
        <v>43807</v>
      </c>
      <c r="B3292" t="s">
        <v>7281</v>
      </c>
      <c r="C3292" t="s">
        <v>4030</v>
      </c>
      <c r="D3292" t="s">
        <v>3984</v>
      </c>
      <c r="E3292" t="s">
        <v>3974</v>
      </c>
      <c r="F3292" s="2">
        <v>180</v>
      </c>
    </row>
    <row r="3293" spans="1:6" x14ac:dyDescent="0.3">
      <c r="A3293" s="1">
        <v>43807</v>
      </c>
      <c r="B3293" t="s">
        <v>7282</v>
      </c>
      <c r="C3293" t="s">
        <v>4066</v>
      </c>
      <c r="D3293" t="s">
        <v>3984</v>
      </c>
      <c r="E3293" t="s">
        <v>3996</v>
      </c>
      <c r="F3293" s="2">
        <v>180</v>
      </c>
    </row>
    <row r="3294" spans="1:6" x14ac:dyDescent="0.3">
      <c r="A3294" s="1">
        <v>43807</v>
      </c>
      <c r="B3294" t="s">
        <v>7283</v>
      </c>
      <c r="C3294" t="s">
        <v>3968</v>
      </c>
      <c r="D3294" t="s">
        <v>3984</v>
      </c>
      <c r="E3294" t="s">
        <v>3977</v>
      </c>
      <c r="F3294" s="2">
        <v>180</v>
      </c>
    </row>
    <row r="3295" spans="1:6" x14ac:dyDescent="0.3">
      <c r="A3295" s="1">
        <v>43807</v>
      </c>
      <c r="B3295" t="s">
        <v>7284</v>
      </c>
      <c r="C3295" t="s">
        <v>4030</v>
      </c>
      <c r="D3295" t="s">
        <v>3984</v>
      </c>
      <c r="E3295" t="s">
        <v>3964</v>
      </c>
      <c r="F3295" s="2">
        <v>180</v>
      </c>
    </row>
    <row r="3296" spans="1:6" x14ac:dyDescent="0.3">
      <c r="A3296" s="1">
        <v>43808</v>
      </c>
      <c r="B3296" t="s">
        <v>7285</v>
      </c>
      <c r="C3296" t="s">
        <v>4007</v>
      </c>
      <c r="D3296" t="s">
        <v>3973</v>
      </c>
      <c r="E3296" t="s">
        <v>3964</v>
      </c>
      <c r="F3296" s="2">
        <v>100</v>
      </c>
    </row>
    <row r="3297" spans="1:6" x14ac:dyDescent="0.3">
      <c r="A3297" s="1">
        <v>43808</v>
      </c>
      <c r="B3297" t="s">
        <v>7286</v>
      </c>
      <c r="C3297" t="s">
        <v>3995</v>
      </c>
      <c r="D3297" t="s">
        <v>3963</v>
      </c>
      <c r="E3297" t="s">
        <v>3977</v>
      </c>
      <c r="F3297" s="2">
        <v>90</v>
      </c>
    </row>
    <row r="3298" spans="1:6" x14ac:dyDescent="0.3">
      <c r="A3298" s="1">
        <v>43808</v>
      </c>
      <c r="B3298" t="s">
        <v>7287</v>
      </c>
      <c r="C3298" t="s">
        <v>4010</v>
      </c>
      <c r="D3298" t="s">
        <v>3973</v>
      </c>
      <c r="E3298" t="s">
        <v>3970</v>
      </c>
      <c r="F3298" s="2">
        <v>100</v>
      </c>
    </row>
    <row r="3299" spans="1:6" x14ac:dyDescent="0.3">
      <c r="A3299" s="1">
        <v>43808</v>
      </c>
      <c r="B3299" t="s">
        <v>7288</v>
      </c>
      <c r="C3299" t="s">
        <v>3968</v>
      </c>
      <c r="D3299" t="s">
        <v>3976</v>
      </c>
      <c r="E3299" t="s">
        <v>3996</v>
      </c>
      <c r="F3299" s="2">
        <v>30</v>
      </c>
    </row>
    <row r="3300" spans="1:6" x14ac:dyDescent="0.3">
      <c r="A3300" s="1">
        <v>43808</v>
      </c>
      <c r="B3300" t="s">
        <v>7289</v>
      </c>
      <c r="C3300" t="s">
        <v>3966</v>
      </c>
      <c r="D3300" t="s">
        <v>3984</v>
      </c>
      <c r="E3300" t="s">
        <v>3974</v>
      </c>
      <c r="F3300" s="2">
        <v>180</v>
      </c>
    </row>
    <row r="3301" spans="1:6" x14ac:dyDescent="0.3">
      <c r="A3301" s="1">
        <v>43808</v>
      </c>
      <c r="B3301" t="s">
        <v>7290</v>
      </c>
      <c r="C3301" t="s">
        <v>4030</v>
      </c>
      <c r="D3301" t="s">
        <v>4002</v>
      </c>
      <c r="E3301" t="s">
        <v>3964</v>
      </c>
      <c r="F3301" s="2">
        <v>150</v>
      </c>
    </row>
    <row r="3302" spans="1:6" x14ac:dyDescent="0.3">
      <c r="A3302" s="1">
        <v>43809</v>
      </c>
      <c r="B3302" t="s">
        <v>7291</v>
      </c>
      <c r="C3302" t="s">
        <v>3962</v>
      </c>
      <c r="D3302" t="s">
        <v>3984</v>
      </c>
      <c r="E3302" t="s">
        <v>3964</v>
      </c>
      <c r="F3302" s="2">
        <v>180</v>
      </c>
    </row>
    <row r="3303" spans="1:6" x14ac:dyDescent="0.3">
      <c r="A3303" s="1">
        <v>43809</v>
      </c>
      <c r="B3303" t="s">
        <v>7292</v>
      </c>
      <c r="C3303" t="s">
        <v>3966</v>
      </c>
      <c r="D3303" t="s">
        <v>3973</v>
      </c>
      <c r="E3303" t="s">
        <v>3996</v>
      </c>
      <c r="F3303" s="2">
        <v>100</v>
      </c>
    </row>
    <row r="3304" spans="1:6" x14ac:dyDescent="0.3">
      <c r="A3304" s="1">
        <v>43809</v>
      </c>
      <c r="B3304" t="s">
        <v>7293</v>
      </c>
      <c r="C3304" t="s">
        <v>3968</v>
      </c>
      <c r="D3304" t="s">
        <v>3989</v>
      </c>
      <c r="E3304" t="s">
        <v>3970</v>
      </c>
      <c r="F3304" s="2">
        <v>50</v>
      </c>
    </row>
    <row r="3305" spans="1:6" x14ac:dyDescent="0.3">
      <c r="A3305" s="1">
        <v>43809</v>
      </c>
      <c r="B3305" t="s">
        <v>7294</v>
      </c>
      <c r="C3305" t="s">
        <v>3981</v>
      </c>
      <c r="D3305" t="s">
        <v>3982</v>
      </c>
      <c r="E3305" t="s">
        <v>3974</v>
      </c>
      <c r="F3305" s="2">
        <v>80</v>
      </c>
    </row>
    <row r="3306" spans="1:6" x14ac:dyDescent="0.3">
      <c r="A3306" s="1">
        <v>43809</v>
      </c>
      <c r="B3306" t="s">
        <v>7295</v>
      </c>
      <c r="C3306" t="s">
        <v>3986</v>
      </c>
      <c r="D3306" t="s">
        <v>3976</v>
      </c>
      <c r="E3306" t="s">
        <v>3974</v>
      </c>
      <c r="F3306" s="2">
        <v>30</v>
      </c>
    </row>
    <row r="3307" spans="1:6" x14ac:dyDescent="0.3">
      <c r="A3307" s="1">
        <v>43809</v>
      </c>
      <c r="B3307" t="s">
        <v>7296</v>
      </c>
      <c r="C3307" t="s">
        <v>4007</v>
      </c>
      <c r="D3307" t="s">
        <v>3969</v>
      </c>
      <c r="E3307" t="s">
        <v>3970</v>
      </c>
      <c r="F3307" s="2">
        <v>160</v>
      </c>
    </row>
    <row r="3308" spans="1:6" x14ac:dyDescent="0.3">
      <c r="A3308" s="1">
        <v>43809</v>
      </c>
      <c r="B3308" t="s">
        <v>7297</v>
      </c>
      <c r="C3308" t="s">
        <v>4066</v>
      </c>
      <c r="D3308" t="s">
        <v>3973</v>
      </c>
      <c r="E3308" t="s">
        <v>3977</v>
      </c>
      <c r="F3308" s="2">
        <v>100</v>
      </c>
    </row>
    <row r="3309" spans="1:6" x14ac:dyDescent="0.3">
      <c r="A3309" s="1">
        <v>43809</v>
      </c>
      <c r="B3309" t="s">
        <v>7298</v>
      </c>
      <c r="C3309" t="s">
        <v>3966</v>
      </c>
      <c r="D3309" t="s">
        <v>3982</v>
      </c>
      <c r="E3309" t="s">
        <v>3970</v>
      </c>
      <c r="F3309" s="2">
        <v>80</v>
      </c>
    </row>
    <row r="3310" spans="1:6" x14ac:dyDescent="0.3">
      <c r="A3310" s="1">
        <v>43809</v>
      </c>
      <c r="B3310" t="s">
        <v>7299</v>
      </c>
      <c r="C3310" t="s">
        <v>3966</v>
      </c>
      <c r="D3310" t="s">
        <v>3989</v>
      </c>
      <c r="E3310" t="s">
        <v>3964</v>
      </c>
      <c r="F3310" s="2">
        <v>50</v>
      </c>
    </row>
    <row r="3311" spans="1:6" x14ac:dyDescent="0.3">
      <c r="A3311" s="1">
        <v>43809</v>
      </c>
      <c r="B3311" t="s">
        <v>7300</v>
      </c>
      <c r="C3311" t="s">
        <v>3988</v>
      </c>
      <c r="D3311" t="s">
        <v>3963</v>
      </c>
      <c r="E3311" t="s">
        <v>3964</v>
      </c>
      <c r="F3311" s="2">
        <v>90</v>
      </c>
    </row>
    <row r="3312" spans="1:6" x14ac:dyDescent="0.3">
      <c r="A3312" s="1">
        <v>43809</v>
      </c>
      <c r="B3312" t="s">
        <v>7301</v>
      </c>
      <c r="C3312" t="s">
        <v>3981</v>
      </c>
      <c r="D3312" t="s">
        <v>3982</v>
      </c>
      <c r="E3312" t="s">
        <v>3970</v>
      </c>
      <c r="F3312" s="2">
        <v>80</v>
      </c>
    </row>
    <row r="3313" spans="1:6" x14ac:dyDescent="0.3">
      <c r="A3313" s="1">
        <v>43809</v>
      </c>
      <c r="B3313" t="s">
        <v>7302</v>
      </c>
      <c r="C3313" t="s">
        <v>4066</v>
      </c>
      <c r="D3313" t="s">
        <v>3976</v>
      </c>
      <c r="E3313" t="s">
        <v>3974</v>
      </c>
      <c r="F3313" s="2">
        <v>30</v>
      </c>
    </row>
    <row r="3314" spans="1:6" x14ac:dyDescent="0.3">
      <c r="A3314" s="1">
        <v>43810</v>
      </c>
      <c r="B3314" t="s">
        <v>7303</v>
      </c>
      <c r="C3314" t="s">
        <v>4025</v>
      </c>
      <c r="D3314" t="s">
        <v>3973</v>
      </c>
      <c r="E3314" t="s">
        <v>3996</v>
      </c>
      <c r="F3314" s="2">
        <v>100</v>
      </c>
    </row>
    <row r="3315" spans="1:6" x14ac:dyDescent="0.3">
      <c r="A3315" s="1">
        <v>43810</v>
      </c>
      <c r="B3315" t="s">
        <v>7304</v>
      </c>
      <c r="C3315" t="s">
        <v>4066</v>
      </c>
      <c r="D3315" t="s">
        <v>3976</v>
      </c>
      <c r="E3315" t="s">
        <v>3964</v>
      </c>
      <c r="F3315" s="2">
        <v>30</v>
      </c>
    </row>
    <row r="3316" spans="1:6" x14ac:dyDescent="0.3">
      <c r="A3316" s="1">
        <v>43810</v>
      </c>
      <c r="B3316" t="s">
        <v>7305</v>
      </c>
      <c r="C3316" t="s">
        <v>4010</v>
      </c>
      <c r="D3316" t="s">
        <v>3984</v>
      </c>
      <c r="E3316" t="s">
        <v>3974</v>
      </c>
      <c r="F3316" s="2">
        <v>180</v>
      </c>
    </row>
    <row r="3317" spans="1:6" x14ac:dyDescent="0.3">
      <c r="A3317" s="1">
        <v>43810</v>
      </c>
      <c r="B3317" t="s">
        <v>7306</v>
      </c>
      <c r="C3317" t="s">
        <v>3966</v>
      </c>
      <c r="D3317" t="s">
        <v>3976</v>
      </c>
      <c r="E3317" t="s">
        <v>3970</v>
      </c>
      <c r="F3317" s="2">
        <v>30</v>
      </c>
    </row>
    <row r="3318" spans="1:6" x14ac:dyDescent="0.3">
      <c r="A3318" s="1">
        <v>43810</v>
      </c>
      <c r="B3318" t="s">
        <v>7307</v>
      </c>
      <c r="C3318" t="s">
        <v>4066</v>
      </c>
      <c r="D3318" t="s">
        <v>3984</v>
      </c>
      <c r="E3318" t="s">
        <v>3964</v>
      </c>
      <c r="F3318" s="2">
        <v>180</v>
      </c>
    </row>
    <row r="3319" spans="1:6" x14ac:dyDescent="0.3">
      <c r="A3319" s="1">
        <v>43810</v>
      </c>
      <c r="B3319" t="s">
        <v>7308</v>
      </c>
      <c r="C3319" t="s">
        <v>3979</v>
      </c>
      <c r="D3319" t="s">
        <v>3984</v>
      </c>
      <c r="E3319" t="s">
        <v>3970</v>
      </c>
      <c r="F3319" s="2">
        <v>180</v>
      </c>
    </row>
    <row r="3320" spans="1:6" x14ac:dyDescent="0.3">
      <c r="A3320" s="1">
        <v>43810</v>
      </c>
      <c r="B3320" t="s">
        <v>7309</v>
      </c>
      <c r="C3320" t="s">
        <v>3968</v>
      </c>
      <c r="D3320" t="s">
        <v>3976</v>
      </c>
      <c r="E3320" t="s">
        <v>3996</v>
      </c>
      <c r="F3320" s="2">
        <v>30</v>
      </c>
    </row>
    <row r="3321" spans="1:6" x14ac:dyDescent="0.3">
      <c r="A3321" s="1">
        <v>43811</v>
      </c>
      <c r="B3321" t="s">
        <v>7310</v>
      </c>
      <c r="C3321" t="s">
        <v>4025</v>
      </c>
      <c r="D3321" t="s">
        <v>4002</v>
      </c>
      <c r="E3321" t="s">
        <v>3964</v>
      </c>
      <c r="F3321" s="2">
        <v>150</v>
      </c>
    </row>
    <row r="3322" spans="1:6" x14ac:dyDescent="0.3">
      <c r="A3322" s="1">
        <v>43811</v>
      </c>
      <c r="B3322" t="s">
        <v>7311</v>
      </c>
      <c r="C3322" t="s">
        <v>3972</v>
      </c>
      <c r="D3322" t="s">
        <v>3963</v>
      </c>
      <c r="E3322" t="s">
        <v>3977</v>
      </c>
      <c r="F3322" s="2">
        <v>90</v>
      </c>
    </row>
    <row r="3323" spans="1:6" x14ac:dyDescent="0.3">
      <c r="A3323" s="1">
        <v>43811</v>
      </c>
      <c r="B3323" t="s">
        <v>7312</v>
      </c>
      <c r="C3323" t="s">
        <v>3962</v>
      </c>
      <c r="D3323" t="s">
        <v>3989</v>
      </c>
      <c r="E3323" t="s">
        <v>3970</v>
      </c>
      <c r="F3323" s="2">
        <v>50</v>
      </c>
    </row>
    <row r="3324" spans="1:6" x14ac:dyDescent="0.3">
      <c r="A3324" s="1">
        <v>43811</v>
      </c>
      <c r="B3324" t="s">
        <v>7313</v>
      </c>
      <c r="C3324" t="s">
        <v>3979</v>
      </c>
      <c r="D3324" t="s">
        <v>3989</v>
      </c>
      <c r="E3324" t="s">
        <v>3974</v>
      </c>
      <c r="F3324" s="2">
        <v>50</v>
      </c>
    </row>
    <row r="3325" spans="1:6" x14ac:dyDescent="0.3">
      <c r="A3325" s="1">
        <v>43811</v>
      </c>
      <c r="B3325" t="s">
        <v>7314</v>
      </c>
      <c r="C3325" t="s">
        <v>3968</v>
      </c>
      <c r="D3325" t="s">
        <v>3969</v>
      </c>
      <c r="E3325" t="s">
        <v>3977</v>
      </c>
      <c r="F3325" s="2">
        <v>160</v>
      </c>
    </row>
    <row r="3326" spans="1:6" x14ac:dyDescent="0.3">
      <c r="A3326" s="1">
        <v>43811</v>
      </c>
      <c r="B3326" t="s">
        <v>7315</v>
      </c>
      <c r="C3326" t="s">
        <v>3979</v>
      </c>
      <c r="D3326" t="s">
        <v>3989</v>
      </c>
      <c r="E3326" t="s">
        <v>3974</v>
      </c>
      <c r="F3326" s="2">
        <v>50</v>
      </c>
    </row>
    <row r="3327" spans="1:6" x14ac:dyDescent="0.3">
      <c r="A3327" s="1">
        <v>43811</v>
      </c>
      <c r="B3327" t="s">
        <v>7316</v>
      </c>
      <c r="C3327" t="s">
        <v>3968</v>
      </c>
      <c r="D3327" t="s">
        <v>4002</v>
      </c>
      <c r="E3327" t="s">
        <v>3970</v>
      </c>
      <c r="F3327" s="2">
        <v>150</v>
      </c>
    </row>
    <row r="3328" spans="1:6" x14ac:dyDescent="0.3">
      <c r="A3328" s="1">
        <v>43811</v>
      </c>
      <c r="B3328" t="s">
        <v>7317</v>
      </c>
      <c r="C3328" t="s">
        <v>4007</v>
      </c>
      <c r="D3328" t="s">
        <v>3984</v>
      </c>
      <c r="E3328" t="s">
        <v>3996</v>
      </c>
      <c r="F3328" s="2">
        <v>180</v>
      </c>
    </row>
    <row r="3329" spans="1:6" x14ac:dyDescent="0.3">
      <c r="A3329" s="1">
        <v>43811</v>
      </c>
      <c r="B3329" t="s">
        <v>7318</v>
      </c>
      <c r="C3329" t="s">
        <v>3972</v>
      </c>
      <c r="D3329" t="s">
        <v>3973</v>
      </c>
      <c r="E3329" t="s">
        <v>3970</v>
      </c>
      <c r="F3329" s="2">
        <v>100</v>
      </c>
    </row>
    <row r="3330" spans="1:6" x14ac:dyDescent="0.3">
      <c r="A3330" s="1">
        <v>43811</v>
      </c>
      <c r="B3330" t="s">
        <v>7319</v>
      </c>
      <c r="C3330" t="s">
        <v>3962</v>
      </c>
      <c r="D3330" t="s">
        <v>4002</v>
      </c>
      <c r="E3330" t="s">
        <v>3964</v>
      </c>
      <c r="F3330" s="2">
        <v>150</v>
      </c>
    </row>
    <row r="3331" spans="1:6" x14ac:dyDescent="0.3">
      <c r="A3331" s="1">
        <v>43812</v>
      </c>
      <c r="B3331" t="s">
        <v>7320</v>
      </c>
      <c r="C3331" t="s">
        <v>4032</v>
      </c>
      <c r="D3331" t="s">
        <v>3969</v>
      </c>
      <c r="E3331" t="s">
        <v>3996</v>
      </c>
      <c r="F3331" s="2">
        <v>160</v>
      </c>
    </row>
    <row r="3332" spans="1:6" x14ac:dyDescent="0.3">
      <c r="A3332" s="1">
        <v>43812</v>
      </c>
      <c r="B3332" t="s">
        <v>7321</v>
      </c>
      <c r="C3332" t="s">
        <v>3995</v>
      </c>
      <c r="D3332" t="s">
        <v>3984</v>
      </c>
      <c r="E3332" t="s">
        <v>3974</v>
      </c>
      <c r="F3332" s="2">
        <v>180</v>
      </c>
    </row>
    <row r="3333" spans="1:6" x14ac:dyDescent="0.3">
      <c r="A3333" s="1">
        <v>43812</v>
      </c>
      <c r="B3333" t="s">
        <v>7322</v>
      </c>
      <c r="C3333" t="s">
        <v>3968</v>
      </c>
      <c r="D3333" t="s">
        <v>3982</v>
      </c>
      <c r="E3333" t="s">
        <v>3974</v>
      </c>
      <c r="F3333" s="2">
        <v>80</v>
      </c>
    </row>
    <row r="3334" spans="1:6" x14ac:dyDescent="0.3">
      <c r="A3334" s="1">
        <v>43812</v>
      </c>
      <c r="B3334" t="s">
        <v>7323</v>
      </c>
      <c r="C3334" t="s">
        <v>3966</v>
      </c>
      <c r="D3334" t="s">
        <v>3973</v>
      </c>
      <c r="E3334" t="s">
        <v>3977</v>
      </c>
      <c r="F3334" s="2">
        <v>100</v>
      </c>
    </row>
    <row r="3335" spans="1:6" x14ac:dyDescent="0.3">
      <c r="A3335" s="1">
        <v>43812</v>
      </c>
      <c r="B3335" t="s">
        <v>7324</v>
      </c>
      <c r="C3335" t="s">
        <v>3979</v>
      </c>
      <c r="D3335" t="s">
        <v>3982</v>
      </c>
      <c r="E3335" t="s">
        <v>3996</v>
      </c>
      <c r="F3335" s="2">
        <v>80</v>
      </c>
    </row>
    <row r="3336" spans="1:6" x14ac:dyDescent="0.3">
      <c r="A3336" s="1">
        <v>43812</v>
      </c>
      <c r="B3336" t="s">
        <v>7325</v>
      </c>
      <c r="C3336" t="s">
        <v>4030</v>
      </c>
      <c r="D3336" t="s">
        <v>3963</v>
      </c>
      <c r="E3336" t="s">
        <v>3996</v>
      </c>
      <c r="F3336" s="2">
        <v>90</v>
      </c>
    </row>
    <row r="3337" spans="1:6" x14ac:dyDescent="0.3">
      <c r="A3337" s="1">
        <v>43813</v>
      </c>
      <c r="B3337" t="s">
        <v>7326</v>
      </c>
      <c r="C3337" t="s">
        <v>3972</v>
      </c>
      <c r="D3337" t="s">
        <v>3984</v>
      </c>
      <c r="E3337" t="s">
        <v>3996</v>
      </c>
      <c r="F3337" s="2">
        <v>180</v>
      </c>
    </row>
    <row r="3338" spans="1:6" x14ac:dyDescent="0.3">
      <c r="A3338" s="1">
        <v>43813</v>
      </c>
      <c r="B3338" t="s">
        <v>7327</v>
      </c>
      <c r="C3338" t="s">
        <v>3991</v>
      </c>
      <c r="D3338" t="s">
        <v>3982</v>
      </c>
      <c r="E3338" t="s">
        <v>3964</v>
      </c>
      <c r="F3338" s="2">
        <v>80</v>
      </c>
    </row>
    <row r="3339" spans="1:6" x14ac:dyDescent="0.3">
      <c r="A3339" s="1">
        <v>43813</v>
      </c>
      <c r="B3339" t="s">
        <v>7328</v>
      </c>
      <c r="C3339" t="s">
        <v>3995</v>
      </c>
      <c r="D3339" t="s">
        <v>3982</v>
      </c>
      <c r="E3339" t="s">
        <v>3974</v>
      </c>
      <c r="F3339" s="2">
        <v>80</v>
      </c>
    </row>
    <row r="3340" spans="1:6" x14ac:dyDescent="0.3">
      <c r="A3340" s="1">
        <v>43813</v>
      </c>
      <c r="B3340" t="s">
        <v>7329</v>
      </c>
      <c r="C3340" t="s">
        <v>4030</v>
      </c>
      <c r="D3340" t="s">
        <v>4002</v>
      </c>
      <c r="E3340" t="s">
        <v>3970</v>
      </c>
      <c r="F3340" s="2">
        <v>150</v>
      </c>
    </row>
    <row r="3341" spans="1:6" x14ac:dyDescent="0.3">
      <c r="A3341" s="1">
        <v>43813</v>
      </c>
      <c r="B3341" t="s">
        <v>7330</v>
      </c>
      <c r="C3341" t="s">
        <v>3979</v>
      </c>
      <c r="D3341" t="s">
        <v>4002</v>
      </c>
      <c r="E3341" t="s">
        <v>3977</v>
      </c>
      <c r="F3341" s="2">
        <v>150</v>
      </c>
    </row>
    <row r="3342" spans="1:6" x14ac:dyDescent="0.3">
      <c r="A3342" s="1">
        <v>43813</v>
      </c>
      <c r="B3342" t="s">
        <v>7331</v>
      </c>
      <c r="C3342" t="s">
        <v>3995</v>
      </c>
      <c r="D3342" t="s">
        <v>3984</v>
      </c>
      <c r="E3342" t="s">
        <v>3964</v>
      </c>
      <c r="F3342" s="2">
        <v>180</v>
      </c>
    </row>
    <row r="3343" spans="1:6" x14ac:dyDescent="0.3">
      <c r="A3343" s="1">
        <v>43813</v>
      </c>
      <c r="B3343" t="s">
        <v>7332</v>
      </c>
      <c r="C3343" t="s">
        <v>3995</v>
      </c>
      <c r="D3343" t="s">
        <v>4002</v>
      </c>
      <c r="E3343" t="s">
        <v>3996</v>
      </c>
      <c r="F3343" s="2">
        <v>150</v>
      </c>
    </row>
    <row r="3344" spans="1:6" x14ac:dyDescent="0.3">
      <c r="A3344" s="1">
        <v>43813</v>
      </c>
      <c r="B3344" t="s">
        <v>7333</v>
      </c>
      <c r="C3344" t="s">
        <v>4066</v>
      </c>
      <c r="D3344" t="s">
        <v>3963</v>
      </c>
      <c r="E3344" t="s">
        <v>3970</v>
      </c>
      <c r="F3344" s="2">
        <v>90</v>
      </c>
    </row>
    <row r="3345" spans="1:6" x14ac:dyDescent="0.3">
      <c r="A3345" s="1">
        <v>43813</v>
      </c>
      <c r="B3345" t="s">
        <v>7334</v>
      </c>
      <c r="C3345" t="s">
        <v>3995</v>
      </c>
      <c r="D3345" t="s">
        <v>3969</v>
      </c>
      <c r="E3345" t="s">
        <v>3977</v>
      </c>
      <c r="F3345" s="2">
        <v>160</v>
      </c>
    </row>
    <row r="3346" spans="1:6" x14ac:dyDescent="0.3">
      <c r="A3346" s="1">
        <v>43813</v>
      </c>
      <c r="B3346" t="s">
        <v>7335</v>
      </c>
      <c r="C3346" t="s">
        <v>3995</v>
      </c>
      <c r="D3346" t="s">
        <v>3973</v>
      </c>
      <c r="E3346" t="s">
        <v>3977</v>
      </c>
      <c r="F3346" s="2">
        <v>100</v>
      </c>
    </row>
    <row r="3347" spans="1:6" x14ac:dyDescent="0.3">
      <c r="A3347" s="1">
        <v>43813</v>
      </c>
      <c r="B3347" t="s">
        <v>7336</v>
      </c>
      <c r="C3347" t="s">
        <v>3991</v>
      </c>
      <c r="D3347" t="s">
        <v>3969</v>
      </c>
      <c r="E3347" t="s">
        <v>3996</v>
      </c>
      <c r="F3347" s="2">
        <v>160</v>
      </c>
    </row>
    <row r="3348" spans="1:6" x14ac:dyDescent="0.3">
      <c r="A3348" s="1">
        <v>43814</v>
      </c>
      <c r="B3348" t="s">
        <v>7337</v>
      </c>
      <c r="C3348" t="s">
        <v>3979</v>
      </c>
      <c r="D3348" t="s">
        <v>3984</v>
      </c>
      <c r="E3348" t="s">
        <v>3970</v>
      </c>
      <c r="F3348" s="2">
        <v>180</v>
      </c>
    </row>
    <row r="3349" spans="1:6" x14ac:dyDescent="0.3">
      <c r="A3349" s="1">
        <v>43814</v>
      </c>
      <c r="B3349" t="s">
        <v>7338</v>
      </c>
      <c r="C3349" t="s">
        <v>4030</v>
      </c>
      <c r="D3349" t="s">
        <v>3984</v>
      </c>
      <c r="E3349" t="s">
        <v>3970</v>
      </c>
      <c r="F3349" s="2">
        <v>180</v>
      </c>
    </row>
    <row r="3350" spans="1:6" x14ac:dyDescent="0.3">
      <c r="A3350" s="1">
        <v>43814</v>
      </c>
      <c r="B3350" t="s">
        <v>7339</v>
      </c>
      <c r="C3350" t="s">
        <v>3972</v>
      </c>
      <c r="D3350" t="s">
        <v>3989</v>
      </c>
      <c r="E3350" t="s">
        <v>3977</v>
      </c>
      <c r="F3350" s="2">
        <v>50</v>
      </c>
    </row>
    <row r="3351" spans="1:6" x14ac:dyDescent="0.3">
      <c r="A3351" s="1">
        <v>43814</v>
      </c>
      <c r="B3351" t="s">
        <v>7340</v>
      </c>
      <c r="C3351" t="s">
        <v>3966</v>
      </c>
      <c r="D3351" t="s">
        <v>3976</v>
      </c>
      <c r="E3351" t="s">
        <v>3977</v>
      </c>
      <c r="F3351" s="2">
        <v>30</v>
      </c>
    </row>
    <row r="3352" spans="1:6" x14ac:dyDescent="0.3">
      <c r="A3352" s="1">
        <v>43814</v>
      </c>
      <c r="B3352" t="s">
        <v>7341</v>
      </c>
      <c r="C3352" t="s">
        <v>3968</v>
      </c>
      <c r="D3352" t="s">
        <v>3976</v>
      </c>
      <c r="E3352" t="s">
        <v>3977</v>
      </c>
      <c r="F3352" s="2">
        <v>30</v>
      </c>
    </row>
    <row r="3353" spans="1:6" x14ac:dyDescent="0.3">
      <c r="A3353" s="1">
        <v>43814</v>
      </c>
      <c r="B3353" t="s">
        <v>7342</v>
      </c>
      <c r="C3353" t="s">
        <v>3986</v>
      </c>
      <c r="D3353" t="s">
        <v>4002</v>
      </c>
      <c r="E3353" t="s">
        <v>3996</v>
      </c>
      <c r="F3353" s="2">
        <v>150</v>
      </c>
    </row>
    <row r="3354" spans="1:6" x14ac:dyDescent="0.3">
      <c r="A3354" s="1">
        <v>43815</v>
      </c>
      <c r="B3354" t="s">
        <v>7343</v>
      </c>
      <c r="C3354" t="s">
        <v>4066</v>
      </c>
      <c r="D3354" t="s">
        <v>3969</v>
      </c>
      <c r="E3354" t="s">
        <v>3974</v>
      </c>
      <c r="F3354" s="2">
        <v>160</v>
      </c>
    </row>
    <row r="3355" spans="1:6" x14ac:dyDescent="0.3">
      <c r="A3355" s="1">
        <v>43815</v>
      </c>
      <c r="B3355" t="s">
        <v>7344</v>
      </c>
      <c r="C3355" t="s">
        <v>4010</v>
      </c>
      <c r="D3355" t="s">
        <v>3982</v>
      </c>
      <c r="E3355" t="s">
        <v>3977</v>
      </c>
      <c r="F3355" s="2">
        <v>80</v>
      </c>
    </row>
    <row r="3356" spans="1:6" x14ac:dyDescent="0.3">
      <c r="A3356" s="1">
        <v>43815</v>
      </c>
      <c r="B3356" t="s">
        <v>7345</v>
      </c>
      <c r="C3356" t="s">
        <v>3981</v>
      </c>
      <c r="D3356" t="s">
        <v>4002</v>
      </c>
      <c r="E3356" t="s">
        <v>3974</v>
      </c>
      <c r="F3356" s="2">
        <v>150</v>
      </c>
    </row>
    <row r="3357" spans="1:6" x14ac:dyDescent="0.3">
      <c r="A3357" s="1">
        <v>43815</v>
      </c>
      <c r="B3357" t="s">
        <v>7346</v>
      </c>
      <c r="C3357" t="s">
        <v>3972</v>
      </c>
      <c r="D3357" t="s">
        <v>3963</v>
      </c>
      <c r="E3357" t="s">
        <v>3977</v>
      </c>
      <c r="F3357" s="2">
        <v>90</v>
      </c>
    </row>
    <row r="3358" spans="1:6" x14ac:dyDescent="0.3">
      <c r="A3358" s="1">
        <v>43815</v>
      </c>
      <c r="B3358" t="s">
        <v>7347</v>
      </c>
      <c r="C3358" t="s">
        <v>3991</v>
      </c>
      <c r="D3358" t="s">
        <v>3976</v>
      </c>
      <c r="E3358" t="s">
        <v>3970</v>
      </c>
      <c r="F3358" s="2">
        <v>30</v>
      </c>
    </row>
    <row r="3359" spans="1:6" x14ac:dyDescent="0.3">
      <c r="A3359" s="1">
        <v>43815</v>
      </c>
      <c r="B3359" t="s">
        <v>7348</v>
      </c>
      <c r="C3359" t="s">
        <v>3972</v>
      </c>
      <c r="D3359" t="s">
        <v>3976</v>
      </c>
      <c r="E3359" t="s">
        <v>3977</v>
      </c>
      <c r="F3359" s="2">
        <v>30</v>
      </c>
    </row>
    <row r="3360" spans="1:6" x14ac:dyDescent="0.3">
      <c r="A3360" s="1">
        <v>43815</v>
      </c>
      <c r="B3360" t="s">
        <v>7349</v>
      </c>
      <c r="C3360" t="s">
        <v>4010</v>
      </c>
      <c r="D3360" t="s">
        <v>3982</v>
      </c>
      <c r="E3360" t="s">
        <v>3996</v>
      </c>
      <c r="F3360" s="2">
        <v>80</v>
      </c>
    </row>
    <row r="3361" spans="1:6" x14ac:dyDescent="0.3">
      <c r="A3361" s="1">
        <v>43815</v>
      </c>
      <c r="B3361" t="s">
        <v>7350</v>
      </c>
      <c r="C3361" t="s">
        <v>4010</v>
      </c>
      <c r="D3361" t="s">
        <v>4002</v>
      </c>
      <c r="E3361" t="s">
        <v>3964</v>
      </c>
      <c r="F3361" s="2">
        <v>150</v>
      </c>
    </row>
    <row r="3362" spans="1:6" x14ac:dyDescent="0.3">
      <c r="A3362" s="1">
        <v>43815</v>
      </c>
      <c r="B3362" t="s">
        <v>7351</v>
      </c>
      <c r="C3362" t="s">
        <v>4000</v>
      </c>
      <c r="D3362" t="s">
        <v>3973</v>
      </c>
      <c r="E3362" t="s">
        <v>3970</v>
      </c>
      <c r="F3362" s="2">
        <v>100</v>
      </c>
    </row>
    <row r="3363" spans="1:6" x14ac:dyDescent="0.3">
      <c r="A3363" s="1">
        <v>43815</v>
      </c>
      <c r="B3363" t="s">
        <v>7352</v>
      </c>
      <c r="C3363" t="s">
        <v>4010</v>
      </c>
      <c r="D3363" t="s">
        <v>3982</v>
      </c>
      <c r="E3363" t="s">
        <v>3977</v>
      </c>
      <c r="F3363" s="2">
        <v>80</v>
      </c>
    </row>
    <row r="3364" spans="1:6" x14ac:dyDescent="0.3">
      <c r="A3364" s="1">
        <v>43816</v>
      </c>
      <c r="B3364" t="s">
        <v>7353</v>
      </c>
      <c r="C3364" t="s">
        <v>4025</v>
      </c>
      <c r="D3364" t="s">
        <v>3969</v>
      </c>
      <c r="E3364" t="s">
        <v>3964</v>
      </c>
      <c r="F3364" s="2">
        <v>160</v>
      </c>
    </row>
    <row r="3365" spans="1:6" x14ac:dyDescent="0.3">
      <c r="A3365" s="1">
        <v>43816</v>
      </c>
      <c r="B3365" t="s">
        <v>7354</v>
      </c>
      <c r="C3365" t="s">
        <v>3991</v>
      </c>
      <c r="D3365" t="s">
        <v>3984</v>
      </c>
      <c r="E3365" t="s">
        <v>3996</v>
      </c>
      <c r="F3365" s="2">
        <v>180</v>
      </c>
    </row>
    <row r="3366" spans="1:6" x14ac:dyDescent="0.3">
      <c r="A3366" s="1">
        <v>43816</v>
      </c>
      <c r="B3366" t="s">
        <v>7355</v>
      </c>
      <c r="C3366" t="s">
        <v>3972</v>
      </c>
      <c r="D3366" t="s">
        <v>3976</v>
      </c>
      <c r="E3366" t="s">
        <v>3996</v>
      </c>
      <c r="F3366" s="2">
        <v>30</v>
      </c>
    </row>
    <row r="3367" spans="1:6" x14ac:dyDescent="0.3">
      <c r="A3367" s="1">
        <v>43816</v>
      </c>
      <c r="B3367" t="s">
        <v>7356</v>
      </c>
      <c r="C3367" t="s">
        <v>3986</v>
      </c>
      <c r="D3367" t="s">
        <v>3984</v>
      </c>
      <c r="E3367" t="s">
        <v>3964</v>
      </c>
      <c r="F3367" s="2">
        <v>180</v>
      </c>
    </row>
    <row r="3368" spans="1:6" x14ac:dyDescent="0.3">
      <c r="A3368" s="1">
        <v>43816</v>
      </c>
      <c r="B3368" t="s">
        <v>7357</v>
      </c>
      <c r="C3368" t="s">
        <v>4010</v>
      </c>
      <c r="D3368" t="s">
        <v>3963</v>
      </c>
      <c r="E3368" t="s">
        <v>3974</v>
      </c>
      <c r="F3368" s="2">
        <v>90</v>
      </c>
    </row>
    <row r="3369" spans="1:6" x14ac:dyDescent="0.3">
      <c r="A3369" s="1">
        <v>43816</v>
      </c>
      <c r="B3369" t="s">
        <v>7358</v>
      </c>
      <c r="C3369" t="s">
        <v>4000</v>
      </c>
      <c r="D3369" t="s">
        <v>3973</v>
      </c>
      <c r="E3369" t="s">
        <v>3970</v>
      </c>
      <c r="F3369" s="2">
        <v>100</v>
      </c>
    </row>
    <row r="3370" spans="1:6" x14ac:dyDescent="0.3">
      <c r="A3370" s="1">
        <v>43817</v>
      </c>
      <c r="B3370" t="s">
        <v>7359</v>
      </c>
      <c r="C3370" t="s">
        <v>4007</v>
      </c>
      <c r="D3370" t="s">
        <v>3984</v>
      </c>
      <c r="E3370" t="s">
        <v>3996</v>
      </c>
      <c r="F3370" s="2">
        <v>180</v>
      </c>
    </row>
    <row r="3371" spans="1:6" x14ac:dyDescent="0.3">
      <c r="A3371" s="1">
        <v>43817</v>
      </c>
      <c r="B3371" t="s">
        <v>7360</v>
      </c>
      <c r="C3371" t="s">
        <v>3972</v>
      </c>
      <c r="D3371" t="s">
        <v>3969</v>
      </c>
      <c r="E3371" t="s">
        <v>3977</v>
      </c>
      <c r="F3371" s="2">
        <v>160</v>
      </c>
    </row>
    <row r="3372" spans="1:6" x14ac:dyDescent="0.3">
      <c r="A3372" s="1">
        <v>43817</v>
      </c>
      <c r="B3372" t="s">
        <v>7361</v>
      </c>
      <c r="C3372" t="s">
        <v>3991</v>
      </c>
      <c r="D3372" t="s">
        <v>4002</v>
      </c>
      <c r="E3372" t="s">
        <v>3977</v>
      </c>
      <c r="F3372" s="2">
        <v>150</v>
      </c>
    </row>
    <row r="3373" spans="1:6" x14ac:dyDescent="0.3">
      <c r="A3373" s="1">
        <v>43817</v>
      </c>
      <c r="B3373" t="s">
        <v>7362</v>
      </c>
      <c r="C3373" t="s">
        <v>3968</v>
      </c>
      <c r="D3373" t="s">
        <v>3989</v>
      </c>
      <c r="E3373" t="s">
        <v>3977</v>
      </c>
      <c r="F3373" s="2">
        <v>50</v>
      </c>
    </row>
    <row r="3374" spans="1:6" x14ac:dyDescent="0.3">
      <c r="A3374" s="1">
        <v>43817</v>
      </c>
      <c r="B3374" t="s">
        <v>7363</v>
      </c>
      <c r="C3374" t="s">
        <v>4032</v>
      </c>
      <c r="D3374" t="s">
        <v>3969</v>
      </c>
      <c r="E3374" t="s">
        <v>3964</v>
      </c>
      <c r="F3374" s="2">
        <v>160</v>
      </c>
    </row>
    <row r="3375" spans="1:6" x14ac:dyDescent="0.3">
      <c r="A3375" s="1">
        <v>43817</v>
      </c>
      <c r="B3375" t="s">
        <v>7364</v>
      </c>
      <c r="C3375" t="s">
        <v>3991</v>
      </c>
      <c r="D3375" t="s">
        <v>3969</v>
      </c>
      <c r="E3375" t="s">
        <v>3996</v>
      </c>
      <c r="F3375" s="2">
        <v>160</v>
      </c>
    </row>
    <row r="3376" spans="1:6" x14ac:dyDescent="0.3">
      <c r="A3376" s="1">
        <v>43817</v>
      </c>
      <c r="B3376" t="s">
        <v>7365</v>
      </c>
      <c r="C3376" t="s">
        <v>4032</v>
      </c>
      <c r="D3376" t="s">
        <v>3976</v>
      </c>
      <c r="E3376" t="s">
        <v>3996</v>
      </c>
      <c r="F3376" s="2">
        <v>30</v>
      </c>
    </row>
    <row r="3377" spans="1:6" x14ac:dyDescent="0.3">
      <c r="A3377" s="1">
        <v>43817</v>
      </c>
      <c r="B3377" t="s">
        <v>7366</v>
      </c>
      <c r="C3377" t="s">
        <v>4000</v>
      </c>
      <c r="D3377" t="s">
        <v>4002</v>
      </c>
      <c r="E3377" t="s">
        <v>3974</v>
      </c>
      <c r="F3377" s="2">
        <v>150</v>
      </c>
    </row>
    <row r="3378" spans="1:6" x14ac:dyDescent="0.3">
      <c r="A3378" s="1">
        <v>43817</v>
      </c>
      <c r="B3378" t="s">
        <v>7367</v>
      </c>
      <c r="C3378" t="s">
        <v>4010</v>
      </c>
      <c r="D3378" t="s">
        <v>3989</v>
      </c>
      <c r="E3378" t="s">
        <v>3970</v>
      </c>
      <c r="F3378" s="2">
        <v>50</v>
      </c>
    </row>
    <row r="3379" spans="1:6" x14ac:dyDescent="0.3">
      <c r="A3379" s="1">
        <v>43817</v>
      </c>
      <c r="B3379" t="s">
        <v>7368</v>
      </c>
      <c r="C3379" t="s">
        <v>3986</v>
      </c>
      <c r="D3379" t="s">
        <v>3973</v>
      </c>
      <c r="E3379" t="s">
        <v>3970</v>
      </c>
      <c r="F3379" s="2">
        <v>100</v>
      </c>
    </row>
    <row r="3380" spans="1:6" x14ac:dyDescent="0.3">
      <c r="A3380" s="1">
        <v>43817</v>
      </c>
      <c r="B3380" t="s">
        <v>7369</v>
      </c>
      <c r="C3380" t="s">
        <v>3962</v>
      </c>
      <c r="D3380" t="s">
        <v>3989</v>
      </c>
      <c r="E3380" t="s">
        <v>3996</v>
      </c>
      <c r="F3380" s="2">
        <v>50</v>
      </c>
    </row>
    <row r="3381" spans="1:6" x14ac:dyDescent="0.3">
      <c r="A3381" s="1">
        <v>43817</v>
      </c>
      <c r="B3381" t="s">
        <v>7370</v>
      </c>
      <c r="C3381" t="s">
        <v>3991</v>
      </c>
      <c r="D3381" t="s">
        <v>3969</v>
      </c>
      <c r="E3381" t="s">
        <v>3974</v>
      </c>
      <c r="F3381" s="2">
        <v>160</v>
      </c>
    </row>
    <row r="3382" spans="1:6" x14ac:dyDescent="0.3">
      <c r="A3382" s="1">
        <v>43818</v>
      </c>
      <c r="B3382" t="s">
        <v>7371</v>
      </c>
      <c r="C3382" t="s">
        <v>3962</v>
      </c>
      <c r="D3382" t="s">
        <v>4002</v>
      </c>
      <c r="E3382" t="s">
        <v>3996</v>
      </c>
      <c r="F3382" s="2">
        <v>150</v>
      </c>
    </row>
    <row r="3383" spans="1:6" x14ac:dyDescent="0.3">
      <c r="A3383" s="1">
        <v>43818</v>
      </c>
      <c r="B3383" t="s">
        <v>7372</v>
      </c>
      <c r="C3383" t="s">
        <v>3986</v>
      </c>
      <c r="D3383" t="s">
        <v>3973</v>
      </c>
      <c r="E3383" t="s">
        <v>3996</v>
      </c>
      <c r="F3383" s="2">
        <v>100</v>
      </c>
    </row>
    <row r="3384" spans="1:6" x14ac:dyDescent="0.3">
      <c r="A3384" s="1">
        <v>43818</v>
      </c>
      <c r="B3384" t="s">
        <v>7373</v>
      </c>
      <c r="C3384" t="s">
        <v>4066</v>
      </c>
      <c r="D3384" t="s">
        <v>3963</v>
      </c>
      <c r="E3384" t="s">
        <v>3970</v>
      </c>
      <c r="F3384" s="2">
        <v>90</v>
      </c>
    </row>
    <row r="3385" spans="1:6" x14ac:dyDescent="0.3">
      <c r="A3385" s="1">
        <v>43818</v>
      </c>
      <c r="B3385" t="s">
        <v>7374</v>
      </c>
      <c r="C3385" t="s">
        <v>3981</v>
      </c>
      <c r="D3385" t="s">
        <v>3982</v>
      </c>
      <c r="E3385" t="s">
        <v>3974</v>
      </c>
      <c r="F3385" s="2">
        <v>80</v>
      </c>
    </row>
    <row r="3386" spans="1:6" x14ac:dyDescent="0.3">
      <c r="A3386" s="1">
        <v>43818</v>
      </c>
      <c r="B3386" t="s">
        <v>7375</v>
      </c>
      <c r="C3386" t="s">
        <v>4010</v>
      </c>
      <c r="D3386" t="s">
        <v>3982</v>
      </c>
      <c r="E3386" t="s">
        <v>3964</v>
      </c>
      <c r="F3386" s="2">
        <v>80</v>
      </c>
    </row>
    <row r="3387" spans="1:6" x14ac:dyDescent="0.3">
      <c r="A3387" s="1">
        <v>43818</v>
      </c>
      <c r="B3387" t="s">
        <v>7376</v>
      </c>
      <c r="C3387" t="s">
        <v>3981</v>
      </c>
      <c r="D3387" t="s">
        <v>3982</v>
      </c>
      <c r="E3387" t="s">
        <v>3996</v>
      </c>
      <c r="F3387" s="2">
        <v>80</v>
      </c>
    </row>
    <row r="3388" spans="1:6" x14ac:dyDescent="0.3">
      <c r="A3388" s="1">
        <v>43818</v>
      </c>
      <c r="B3388" t="s">
        <v>7377</v>
      </c>
      <c r="C3388" t="s">
        <v>3988</v>
      </c>
      <c r="D3388" t="s">
        <v>3976</v>
      </c>
      <c r="E3388" t="s">
        <v>3970</v>
      </c>
      <c r="F3388" s="2">
        <v>30</v>
      </c>
    </row>
    <row r="3389" spans="1:6" x14ac:dyDescent="0.3">
      <c r="A3389" s="1">
        <v>43818</v>
      </c>
      <c r="B3389" t="s">
        <v>7378</v>
      </c>
      <c r="C3389" t="s">
        <v>3991</v>
      </c>
      <c r="D3389" t="s">
        <v>3963</v>
      </c>
      <c r="E3389" t="s">
        <v>3977</v>
      </c>
      <c r="F3389" s="2">
        <v>90</v>
      </c>
    </row>
    <row r="3390" spans="1:6" x14ac:dyDescent="0.3">
      <c r="A3390" s="1">
        <v>43818</v>
      </c>
      <c r="B3390" t="s">
        <v>7379</v>
      </c>
      <c r="C3390" t="s">
        <v>3986</v>
      </c>
      <c r="D3390" t="s">
        <v>3963</v>
      </c>
      <c r="E3390" t="s">
        <v>3974</v>
      </c>
      <c r="F3390" s="2">
        <v>90</v>
      </c>
    </row>
    <row r="3391" spans="1:6" x14ac:dyDescent="0.3">
      <c r="A3391" s="1">
        <v>43819</v>
      </c>
      <c r="B3391" t="s">
        <v>7380</v>
      </c>
      <c r="C3391" t="s">
        <v>3991</v>
      </c>
      <c r="D3391" t="s">
        <v>3989</v>
      </c>
      <c r="E3391" t="s">
        <v>3970</v>
      </c>
      <c r="F3391" s="2">
        <v>50</v>
      </c>
    </row>
    <row r="3392" spans="1:6" x14ac:dyDescent="0.3">
      <c r="A3392" s="1">
        <v>43819</v>
      </c>
      <c r="B3392" t="s">
        <v>7381</v>
      </c>
      <c r="C3392" t="s">
        <v>3991</v>
      </c>
      <c r="D3392" t="s">
        <v>3989</v>
      </c>
      <c r="E3392" t="s">
        <v>3974</v>
      </c>
      <c r="F3392" s="2">
        <v>50</v>
      </c>
    </row>
    <row r="3393" spans="1:6" x14ac:dyDescent="0.3">
      <c r="A3393" s="1">
        <v>43819</v>
      </c>
      <c r="B3393" t="s">
        <v>7382</v>
      </c>
      <c r="C3393" t="s">
        <v>4010</v>
      </c>
      <c r="D3393" t="s">
        <v>3969</v>
      </c>
      <c r="E3393" t="s">
        <v>3974</v>
      </c>
      <c r="F3393" s="2">
        <v>160</v>
      </c>
    </row>
    <row r="3394" spans="1:6" x14ac:dyDescent="0.3">
      <c r="A3394" s="1">
        <v>43819</v>
      </c>
      <c r="B3394" t="s">
        <v>7383</v>
      </c>
      <c r="C3394" t="s">
        <v>3962</v>
      </c>
      <c r="D3394" t="s">
        <v>3989</v>
      </c>
      <c r="E3394" t="s">
        <v>3970</v>
      </c>
      <c r="F3394" s="2">
        <v>50</v>
      </c>
    </row>
    <row r="3395" spans="1:6" x14ac:dyDescent="0.3">
      <c r="A3395" s="1">
        <v>43819</v>
      </c>
      <c r="B3395" t="s">
        <v>7384</v>
      </c>
      <c r="C3395" t="s">
        <v>3968</v>
      </c>
      <c r="D3395" t="s">
        <v>3973</v>
      </c>
      <c r="E3395" t="s">
        <v>3977</v>
      </c>
      <c r="F3395" s="2">
        <v>100</v>
      </c>
    </row>
    <row r="3396" spans="1:6" x14ac:dyDescent="0.3">
      <c r="A3396" s="1">
        <v>43819</v>
      </c>
      <c r="B3396" t="s">
        <v>7385</v>
      </c>
      <c r="C3396" t="s">
        <v>3981</v>
      </c>
      <c r="D3396" t="s">
        <v>3982</v>
      </c>
      <c r="E3396" t="s">
        <v>3964</v>
      </c>
      <c r="F3396" s="2">
        <v>80</v>
      </c>
    </row>
    <row r="3397" spans="1:6" x14ac:dyDescent="0.3">
      <c r="A3397" s="1">
        <v>43819</v>
      </c>
      <c r="B3397" t="s">
        <v>7386</v>
      </c>
      <c r="C3397" t="s">
        <v>3995</v>
      </c>
      <c r="D3397" t="s">
        <v>3989</v>
      </c>
      <c r="E3397" t="s">
        <v>3964</v>
      </c>
      <c r="F3397" s="2">
        <v>50</v>
      </c>
    </row>
    <row r="3398" spans="1:6" x14ac:dyDescent="0.3">
      <c r="A3398" s="1">
        <v>43819</v>
      </c>
      <c r="B3398" t="s">
        <v>7387</v>
      </c>
      <c r="C3398" t="s">
        <v>4025</v>
      </c>
      <c r="D3398" t="s">
        <v>3984</v>
      </c>
      <c r="E3398" t="s">
        <v>3964</v>
      </c>
      <c r="F3398" s="2">
        <v>180</v>
      </c>
    </row>
    <row r="3399" spans="1:6" x14ac:dyDescent="0.3">
      <c r="A3399" s="1">
        <v>43819</v>
      </c>
      <c r="B3399" t="s">
        <v>7388</v>
      </c>
      <c r="C3399" t="s">
        <v>3988</v>
      </c>
      <c r="D3399" t="s">
        <v>4002</v>
      </c>
      <c r="E3399" t="s">
        <v>3996</v>
      </c>
      <c r="F3399" s="2">
        <v>150</v>
      </c>
    </row>
    <row r="3400" spans="1:6" x14ac:dyDescent="0.3">
      <c r="A3400" s="1">
        <v>43819</v>
      </c>
      <c r="B3400" t="s">
        <v>7389</v>
      </c>
      <c r="C3400" t="s">
        <v>4032</v>
      </c>
      <c r="D3400" t="s">
        <v>3973</v>
      </c>
      <c r="E3400" t="s">
        <v>3996</v>
      </c>
      <c r="F3400" s="2">
        <v>100</v>
      </c>
    </row>
    <row r="3401" spans="1:6" x14ac:dyDescent="0.3">
      <c r="A3401" s="1">
        <v>43819</v>
      </c>
      <c r="B3401" t="s">
        <v>7390</v>
      </c>
      <c r="C3401" t="s">
        <v>4066</v>
      </c>
      <c r="D3401" t="s">
        <v>3976</v>
      </c>
      <c r="E3401" t="s">
        <v>3970</v>
      </c>
      <c r="F3401" s="2">
        <v>30</v>
      </c>
    </row>
    <row r="3402" spans="1:6" x14ac:dyDescent="0.3">
      <c r="A3402" s="1">
        <v>43820</v>
      </c>
      <c r="B3402" t="s">
        <v>7391</v>
      </c>
      <c r="C3402" t="s">
        <v>3962</v>
      </c>
      <c r="D3402" t="s">
        <v>3976</v>
      </c>
      <c r="E3402" t="s">
        <v>3970</v>
      </c>
      <c r="F3402" s="2">
        <v>30</v>
      </c>
    </row>
    <row r="3403" spans="1:6" x14ac:dyDescent="0.3">
      <c r="A3403" s="1">
        <v>43820</v>
      </c>
      <c r="B3403" t="s">
        <v>7392</v>
      </c>
      <c r="C3403" t="s">
        <v>4000</v>
      </c>
      <c r="D3403" t="s">
        <v>4002</v>
      </c>
      <c r="E3403" t="s">
        <v>3977</v>
      </c>
      <c r="F3403" s="2">
        <v>150</v>
      </c>
    </row>
    <row r="3404" spans="1:6" x14ac:dyDescent="0.3">
      <c r="A3404" s="1">
        <v>43820</v>
      </c>
      <c r="B3404" t="s">
        <v>7393</v>
      </c>
      <c r="C3404" t="s">
        <v>3968</v>
      </c>
      <c r="D3404" t="s">
        <v>4002</v>
      </c>
      <c r="E3404" t="s">
        <v>3964</v>
      </c>
      <c r="F3404" s="2">
        <v>150</v>
      </c>
    </row>
    <row r="3405" spans="1:6" x14ac:dyDescent="0.3">
      <c r="A3405" s="1">
        <v>43820</v>
      </c>
      <c r="B3405" t="s">
        <v>7394</v>
      </c>
      <c r="C3405" t="s">
        <v>4030</v>
      </c>
      <c r="D3405" t="s">
        <v>3984</v>
      </c>
      <c r="E3405" t="s">
        <v>3964</v>
      </c>
      <c r="F3405" s="2">
        <v>180</v>
      </c>
    </row>
    <row r="3406" spans="1:6" x14ac:dyDescent="0.3">
      <c r="A3406" s="1">
        <v>43820</v>
      </c>
      <c r="B3406" t="s">
        <v>7395</v>
      </c>
      <c r="C3406" t="s">
        <v>4000</v>
      </c>
      <c r="D3406" t="s">
        <v>4002</v>
      </c>
      <c r="E3406" t="s">
        <v>3964</v>
      </c>
      <c r="F3406" s="2">
        <v>150</v>
      </c>
    </row>
    <row r="3407" spans="1:6" x14ac:dyDescent="0.3">
      <c r="A3407" s="1">
        <v>43820</v>
      </c>
      <c r="B3407" t="s">
        <v>7396</v>
      </c>
      <c r="C3407" t="s">
        <v>3979</v>
      </c>
      <c r="D3407" t="s">
        <v>3984</v>
      </c>
      <c r="E3407" t="s">
        <v>3996</v>
      </c>
      <c r="F3407" s="2">
        <v>180</v>
      </c>
    </row>
    <row r="3408" spans="1:6" x14ac:dyDescent="0.3">
      <c r="A3408" s="1">
        <v>43820</v>
      </c>
      <c r="B3408" t="s">
        <v>7397</v>
      </c>
      <c r="C3408" t="s">
        <v>4030</v>
      </c>
      <c r="D3408" t="s">
        <v>3963</v>
      </c>
      <c r="E3408" t="s">
        <v>3977</v>
      </c>
      <c r="F3408" s="2">
        <v>90</v>
      </c>
    </row>
    <row r="3409" spans="1:6" x14ac:dyDescent="0.3">
      <c r="A3409" s="1">
        <v>43820</v>
      </c>
      <c r="B3409" t="s">
        <v>7398</v>
      </c>
      <c r="C3409" t="s">
        <v>3991</v>
      </c>
      <c r="D3409" t="s">
        <v>3984</v>
      </c>
      <c r="E3409" t="s">
        <v>3970</v>
      </c>
      <c r="F3409" s="2">
        <v>180</v>
      </c>
    </row>
    <row r="3410" spans="1:6" x14ac:dyDescent="0.3">
      <c r="A3410" s="1">
        <v>43820</v>
      </c>
      <c r="B3410" t="s">
        <v>7399</v>
      </c>
      <c r="C3410" t="s">
        <v>3966</v>
      </c>
      <c r="D3410" t="s">
        <v>3989</v>
      </c>
      <c r="E3410" t="s">
        <v>3970</v>
      </c>
      <c r="F3410" s="2">
        <v>50</v>
      </c>
    </row>
    <row r="3411" spans="1:6" x14ac:dyDescent="0.3">
      <c r="A3411" s="1">
        <v>43821</v>
      </c>
      <c r="B3411" t="s">
        <v>7400</v>
      </c>
      <c r="C3411" t="s">
        <v>3966</v>
      </c>
      <c r="D3411" t="s">
        <v>3984</v>
      </c>
      <c r="E3411" t="s">
        <v>3977</v>
      </c>
      <c r="F3411" s="2">
        <v>180</v>
      </c>
    </row>
    <row r="3412" spans="1:6" x14ac:dyDescent="0.3">
      <c r="A3412" s="1">
        <v>43821</v>
      </c>
      <c r="B3412" t="s">
        <v>7401</v>
      </c>
      <c r="C3412" t="s">
        <v>3968</v>
      </c>
      <c r="D3412" t="s">
        <v>3982</v>
      </c>
      <c r="E3412" t="s">
        <v>3977</v>
      </c>
      <c r="F3412" s="2">
        <v>80</v>
      </c>
    </row>
    <row r="3413" spans="1:6" x14ac:dyDescent="0.3">
      <c r="A3413" s="1">
        <v>43821</v>
      </c>
      <c r="B3413" t="s">
        <v>7402</v>
      </c>
      <c r="C3413" t="s">
        <v>4030</v>
      </c>
      <c r="D3413" t="s">
        <v>3984</v>
      </c>
      <c r="E3413" t="s">
        <v>3964</v>
      </c>
      <c r="F3413" s="2">
        <v>180</v>
      </c>
    </row>
    <row r="3414" spans="1:6" x14ac:dyDescent="0.3">
      <c r="A3414" s="1">
        <v>43821</v>
      </c>
      <c r="B3414" t="s">
        <v>7403</v>
      </c>
      <c r="C3414" t="s">
        <v>4032</v>
      </c>
      <c r="D3414" t="s">
        <v>3969</v>
      </c>
      <c r="E3414" t="s">
        <v>3977</v>
      </c>
      <c r="F3414" s="2">
        <v>160</v>
      </c>
    </row>
    <row r="3415" spans="1:6" x14ac:dyDescent="0.3">
      <c r="A3415" s="1">
        <v>43821</v>
      </c>
      <c r="B3415" t="s">
        <v>7404</v>
      </c>
      <c r="C3415" t="s">
        <v>3981</v>
      </c>
      <c r="D3415" t="s">
        <v>3969</v>
      </c>
      <c r="E3415" t="s">
        <v>3964</v>
      </c>
      <c r="F3415" s="2">
        <v>160</v>
      </c>
    </row>
    <row r="3416" spans="1:6" x14ac:dyDescent="0.3">
      <c r="A3416" s="1">
        <v>43821</v>
      </c>
      <c r="B3416" t="s">
        <v>7405</v>
      </c>
      <c r="C3416" t="s">
        <v>3968</v>
      </c>
      <c r="D3416" t="s">
        <v>3984</v>
      </c>
      <c r="E3416" t="s">
        <v>3974</v>
      </c>
      <c r="F3416" s="2">
        <v>180</v>
      </c>
    </row>
    <row r="3417" spans="1:6" x14ac:dyDescent="0.3">
      <c r="A3417" s="1">
        <v>43821</v>
      </c>
      <c r="B3417" t="s">
        <v>7406</v>
      </c>
      <c r="C3417" t="s">
        <v>4000</v>
      </c>
      <c r="D3417" t="s">
        <v>3969</v>
      </c>
      <c r="E3417" t="s">
        <v>3977</v>
      </c>
      <c r="F3417" s="2">
        <v>160</v>
      </c>
    </row>
    <row r="3418" spans="1:6" x14ac:dyDescent="0.3">
      <c r="A3418" s="1">
        <v>43821</v>
      </c>
      <c r="B3418" t="s">
        <v>7407</v>
      </c>
      <c r="C3418" t="s">
        <v>4030</v>
      </c>
      <c r="D3418" t="s">
        <v>3963</v>
      </c>
      <c r="E3418" t="s">
        <v>3964</v>
      </c>
      <c r="F3418" s="2">
        <v>90</v>
      </c>
    </row>
    <row r="3419" spans="1:6" x14ac:dyDescent="0.3">
      <c r="A3419" s="1">
        <v>43821</v>
      </c>
      <c r="B3419" t="s">
        <v>7408</v>
      </c>
      <c r="C3419" t="s">
        <v>4025</v>
      </c>
      <c r="D3419" t="s">
        <v>3982</v>
      </c>
      <c r="E3419" t="s">
        <v>3977</v>
      </c>
      <c r="F3419" s="2">
        <v>80</v>
      </c>
    </row>
    <row r="3420" spans="1:6" x14ac:dyDescent="0.3">
      <c r="A3420" s="1">
        <v>43821</v>
      </c>
      <c r="B3420" t="s">
        <v>7409</v>
      </c>
      <c r="C3420" t="s">
        <v>4025</v>
      </c>
      <c r="D3420" t="s">
        <v>4002</v>
      </c>
      <c r="E3420" t="s">
        <v>3964</v>
      </c>
      <c r="F3420" s="2">
        <v>150</v>
      </c>
    </row>
    <row r="3421" spans="1:6" x14ac:dyDescent="0.3">
      <c r="A3421" s="1">
        <v>43821</v>
      </c>
      <c r="B3421" t="s">
        <v>7410</v>
      </c>
      <c r="C3421" t="s">
        <v>4000</v>
      </c>
      <c r="D3421" t="s">
        <v>3973</v>
      </c>
      <c r="E3421" t="s">
        <v>3970</v>
      </c>
      <c r="F3421" s="2">
        <v>100</v>
      </c>
    </row>
    <row r="3422" spans="1:6" x14ac:dyDescent="0.3">
      <c r="A3422" s="1">
        <v>43821</v>
      </c>
      <c r="B3422" t="s">
        <v>7411</v>
      </c>
      <c r="C3422" t="s">
        <v>3962</v>
      </c>
      <c r="D3422" t="s">
        <v>3973</v>
      </c>
      <c r="E3422" t="s">
        <v>3964</v>
      </c>
      <c r="F3422" s="2">
        <v>100</v>
      </c>
    </row>
    <row r="3423" spans="1:6" x14ac:dyDescent="0.3">
      <c r="A3423" s="1">
        <v>43822</v>
      </c>
      <c r="B3423" t="s">
        <v>7412</v>
      </c>
      <c r="C3423" t="s">
        <v>4066</v>
      </c>
      <c r="D3423" t="s">
        <v>4002</v>
      </c>
      <c r="E3423" t="s">
        <v>3996</v>
      </c>
      <c r="F3423" s="2">
        <v>150</v>
      </c>
    </row>
    <row r="3424" spans="1:6" x14ac:dyDescent="0.3">
      <c r="A3424" s="1">
        <v>43822</v>
      </c>
      <c r="B3424" t="s">
        <v>7413</v>
      </c>
      <c r="C3424" t="s">
        <v>3972</v>
      </c>
      <c r="D3424" t="s">
        <v>3963</v>
      </c>
      <c r="E3424" t="s">
        <v>3964</v>
      </c>
      <c r="F3424" s="2">
        <v>90</v>
      </c>
    </row>
    <row r="3425" spans="1:6" x14ac:dyDescent="0.3">
      <c r="A3425" s="1">
        <v>43823</v>
      </c>
      <c r="B3425" t="s">
        <v>7414</v>
      </c>
      <c r="C3425" t="s">
        <v>3991</v>
      </c>
      <c r="D3425" t="s">
        <v>3973</v>
      </c>
      <c r="E3425" t="s">
        <v>3996</v>
      </c>
      <c r="F3425" s="2">
        <v>100</v>
      </c>
    </row>
    <row r="3426" spans="1:6" x14ac:dyDescent="0.3">
      <c r="A3426" s="1">
        <v>43823</v>
      </c>
      <c r="B3426" t="s">
        <v>7415</v>
      </c>
      <c r="C3426" t="s">
        <v>4007</v>
      </c>
      <c r="D3426" t="s">
        <v>3982</v>
      </c>
      <c r="E3426" t="s">
        <v>3977</v>
      </c>
      <c r="F3426" s="2">
        <v>80</v>
      </c>
    </row>
    <row r="3427" spans="1:6" x14ac:dyDescent="0.3">
      <c r="A3427" s="1">
        <v>43823</v>
      </c>
      <c r="B3427" t="s">
        <v>7416</v>
      </c>
      <c r="C3427" t="s">
        <v>4032</v>
      </c>
      <c r="D3427" t="s">
        <v>3989</v>
      </c>
      <c r="E3427" t="s">
        <v>3977</v>
      </c>
      <c r="F3427" s="2">
        <v>50</v>
      </c>
    </row>
    <row r="3428" spans="1:6" x14ac:dyDescent="0.3">
      <c r="A3428" s="1">
        <v>43823</v>
      </c>
      <c r="B3428" t="s">
        <v>7417</v>
      </c>
      <c r="C3428" t="s">
        <v>3962</v>
      </c>
      <c r="D3428" t="s">
        <v>3969</v>
      </c>
      <c r="E3428" t="s">
        <v>3996</v>
      </c>
      <c r="F3428" s="2">
        <v>160</v>
      </c>
    </row>
    <row r="3429" spans="1:6" x14ac:dyDescent="0.3">
      <c r="A3429" s="1">
        <v>43823</v>
      </c>
      <c r="B3429" t="s">
        <v>7418</v>
      </c>
      <c r="C3429" t="s">
        <v>3995</v>
      </c>
      <c r="D3429" t="s">
        <v>3969</v>
      </c>
      <c r="E3429" t="s">
        <v>3977</v>
      </c>
      <c r="F3429" s="2">
        <v>160</v>
      </c>
    </row>
    <row r="3430" spans="1:6" x14ac:dyDescent="0.3">
      <c r="A3430" s="1">
        <v>43823</v>
      </c>
      <c r="B3430" t="s">
        <v>7419</v>
      </c>
      <c r="C3430" t="s">
        <v>3972</v>
      </c>
      <c r="D3430" t="s">
        <v>3989</v>
      </c>
      <c r="E3430" t="s">
        <v>3977</v>
      </c>
      <c r="F3430" s="2">
        <v>50</v>
      </c>
    </row>
    <row r="3431" spans="1:6" x14ac:dyDescent="0.3">
      <c r="A3431" s="1">
        <v>43823</v>
      </c>
      <c r="B3431" t="s">
        <v>7420</v>
      </c>
      <c r="C3431" t="s">
        <v>4000</v>
      </c>
      <c r="D3431" t="s">
        <v>4002</v>
      </c>
      <c r="E3431" t="s">
        <v>3964</v>
      </c>
      <c r="F3431" s="2">
        <v>150</v>
      </c>
    </row>
    <row r="3432" spans="1:6" x14ac:dyDescent="0.3">
      <c r="A3432" s="1">
        <v>43823</v>
      </c>
      <c r="B3432" t="s">
        <v>7421</v>
      </c>
      <c r="C3432" t="s">
        <v>4025</v>
      </c>
      <c r="D3432" t="s">
        <v>3976</v>
      </c>
      <c r="E3432" t="s">
        <v>3964</v>
      </c>
      <c r="F3432" s="2">
        <v>30</v>
      </c>
    </row>
    <row r="3433" spans="1:6" x14ac:dyDescent="0.3">
      <c r="A3433" s="1">
        <v>43823</v>
      </c>
      <c r="B3433" t="s">
        <v>7422</v>
      </c>
      <c r="C3433" t="s">
        <v>4066</v>
      </c>
      <c r="D3433" t="s">
        <v>3969</v>
      </c>
      <c r="E3433" t="s">
        <v>3974</v>
      </c>
      <c r="F3433" s="2">
        <v>160</v>
      </c>
    </row>
    <row r="3434" spans="1:6" x14ac:dyDescent="0.3">
      <c r="A3434" s="1">
        <v>43823</v>
      </c>
      <c r="B3434" t="s">
        <v>7423</v>
      </c>
      <c r="C3434" t="s">
        <v>4030</v>
      </c>
      <c r="D3434" t="s">
        <v>3969</v>
      </c>
      <c r="E3434" t="s">
        <v>3974</v>
      </c>
      <c r="F3434" s="2">
        <v>160</v>
      </c>
    </row>
    <row r="3435" spans="1:6" x14ac:dyDescent="0.3">
      <c r="A3435" s="1">
        <v>43824</v>
      </c>
      <c r="B3435" t="s">
        <v>7424</v>
      </c>
      <c r="C3435" t="s">
        <v>4000</v>
      </c>
      <c r="D3435" t="s">
        <v>3982</v>
      </c>
      <c r="E3435" t="s">
        <v>3996</v>
      </c>
      <c r="F3435" s="2">
        <v>80</v>
      </c>
    </row>
    <row r="3436" spans="1:6" x14ac:dyDescent="0.3">
      <c r="A3436" s="1">
        <v>43824</v>
      </c>
      <c r="B3436" t="s">
        <v>7425</v>
      </c>
      <c r="C3436" t="s">
        <v>3991</v>
      </c>
      <c r="D3436" t="s">
        <v>3989</v>
      </c>
      <c r="E3436" t="s">
        <v>3974</v>
      </c>
      <c r="F3436" s="2">
        <v>50</v>
      </c>
    </row>
    <row r="3437" spans="1:6" x14ac:dyDescent="0.3">
      <c r="A3437" s="1">
        <v>43824</v>
      </c>
      <c r="B3437" t="s">
        <v>7426</v>
      </c>
      <c r="C3437" t="s">
        <v>4030</v>
      </c>
      <c r="D3437" t="s">
        <v>3984</v>
      </c>
      <c r="E3437" t="s">
        <v>3970</v>
      </c>
      <c r="F3437" s="2">
        <v>180</v>
      </c>
    </row>
    <row r="3438" spans="1:6" x14ac:dyDescent="0.3">
      <c r="A3438" s="1">
        <v>43824</v>
      </c>
      <c r="B3438" t="s">
        <v>7427</v>
      </c>
      <c r="C3438" t="s">
        <v>4025</v>
      </c>
      <c r="D3438" t="s">
        <v>4002</v>
      </c>
      <c r="E3438" t="s">
        <v>3964</v>
      </c>
      <c r="F3438" s="2">
        <v>150</v>
      </c>
    </row>
    <row r="3439" spans="1:6" x14ac:dyDescent="0.3">
      <c r="A3439" s="1">
        <v>43824</v>
      </c>
      <c r="B3439" t="s">
        <v>7428</v>
      </c>
      <c r="C3439" t="s">
        <v>4000</v>
      </c>
      <c r="D3439" t="s">
        <v>3969</v>
      </c>
      <c r="E3439" t="s">
        <v>3974</v>
      </c>
      <c r="F3439" s="2">
        <v>160</v>
      </c>
    </row>
    <row r="3440" spans="1:6" x14ac:dyDescent="0.3">
      <c r="A3440" s="1">
        <v>43824</v>
      </c>
      <c r="B3440" t="s">
        <v>7429</v>
      </c>
      <c r="C3440" t="s">
        <v>4010</v>
      </c>
      <c r="D3440" t="s">
        <v>3963</v>
      </c>
      <c r="E3440" t="s">
        <v>3974</v>
      </c>
      <c r="F3440" s="2">
        <v>90</v>
      </c>
    </row>
    <row r="3441" spans="1:6" x14ac:dyDescent="0.3">
      <c r="A3441" s="1">
        <v>43824</v>
      </c>
      <c r="B3441" t="s">
        <v>7430</v>
      </c>
      <c r="C3441" t="s">
        <v>4025</v>
      </c>
      <c r="D3441" t="s">
        <v>3963</v>
      </c>
      <c r="E3441" t="s">
        <v>3974</v>
      </c>
      <c r="F3441" s="2">
        <v>90</v>
      </c>
    </row>
    <row r="3442" spans="1:6" x14ac:dyDescent="0.3">
      <c r="A3442" s="1">
        <v>43824</v>
      </c>
      <c r="B3442" t="s">
        <v>7431</v>
      </c>
      <c r="C3442" t="s">
        <v>3966</v>
      </c>
      <c r="D3442" t="s">
        <v>3969</v>
      </c>
      <c r="E3442" t="s">
        <v>3996</v>
      </c>
      <c r="F3442" s="2">
        <v>160</v>
      </c>
    </row>
    <row r="3443" spans="1:6" x14ac:dyDescent="0.3">
      <c r="A3443" s="1">
        <v>43824</v>
      </c>
      <c r="B3443" t="s">
        <v>7432</v>
      </c>
      <c r="C3443" t="s">
        <v>3972</v>
      </c>
      <c r="D3443" t="s">
        <v>4002</v>
      </c>
      <c r="E3443" t="s">
        <v>3974</v>
      </c>
      <c r="F3443" s="2">
        <v>150</v>
      </c>
    </row>
    <row r="3444" spans="1:6" x14ac:dyDescent="0.3">
      <c r="A3444" s="1">
        <v>43824</v>
      </c>
      <c r="B3444" t="s">
        <v>7433</v>
      </c>
      <c r="C3444" t="s">
        <v>3962</v>
      </c>
      <c r="D3444" t="s">
        <v>4002</v>
      </c>
      <c r="E3444" t="s">
        <v>3964</v>
      </c>
      <c r="F3444" s="2">
        <v>150</v>
      </c>
    </row>
    <row r="3445" spans="1:6" x14ac:dyDescent="0.3">
      <c r="A3445" s="1">
        <v>43825</v>
      </c>
      <c r="B3445" t="s">
        <v>7434</v>
      </c>
      <c r="C3445" t="s">
        <v>3979</v>
      </c>
      <c r="D3445" t="s">
        <v>3989</v>
      </c>
      <c r="E3445" t="s">
        <v>3970</v>
      </c>
      <c r="F3445" s="2">
        <v>50</v>
      </c>
    </row>
    <row r="3446" spans="1:6" x14ac:dyDescent="0.3">
      <c r="A3446" s="1">
        <v>43825</v>
      </c>
      <c r="B3446" t="s">
        <v>7435</v>
      </c>
      <c r="C3446" t="s">
        <v>4007</v>
      </c>
      <c r="D3446" t="s">
        <v>3969</v>
      </c>
      <c r="E3446" t="s">
        <v>3996</v>
      </c>
      <c r="F3446" s="2">
        <v>160</v>
      </c>
    </row>
    <row r="3447" spans="1:6" x14ac:dyDescent="0.3">
      <c r="A3447" s="1">
        <v>43825</v>
      </c>
      <c r="B3447" t="s">
        <v>7436</v>
      </c>
      <c r="C3447" t="s">
        <v>3979</v>
      </c>
      <c r="D3447" t="s">
        <v>3976</v>
      </c>
      <c r="E3447" t="s">
        <v>3974</v>
      </c>
      <c r="F3447" s="2">
        <v>30</v>
      </c>
    </row>
    <row r="3448" spans="1:6" x14ac:dyDescent="0.3">
      <c r="A3448" s="1">
        <v>43825</v>
      </c>
      <c r="B3448" t="s">
        <v>7437</v>
      </c>
      <c r="C3448" t="s">
        <v>3981</v>
      </c>
      <c r="D3448" t="s">
        <v>3984</v>
      </c>
      <c r="E3448" t="s">
        <v>3977</v>
      </c>
      <c r="F3448" s="2">
        <v>180</v>
      </c>
    </row>
    <row r="3449" spans="1:6" x14ac:dyDescent="0.3">
      <c r="A3449" s="1">
        <v>43825</v>
      </c>
      <c r="B3449" t="s">
        <v>7438</v>
      </c>
      <c r="C3449" t="s">
        <v>4007</v>
      </c>
      <c r="D3449" t="s">
        <v>3982</v>
      </c>
      <c r="E3449" t="s">
        <v>3964</v>
      </c>
      <c r="F3449" s="2">
        <v>80</v>
      </c>
    </row>
    <row r="3450" spans="1:6" x14ac:dyDescent="0.3">
      <c r="A3450" s="1">
        <v>43825</v>
      </c>
      <c r="B3450" t="s">
        <v>7439</v>
      </c>
      <c r="C3450" t="s">
        <v>4030</v>
      </c>
      <c r="D3450" t="s">
        <v>3984</v>
      </c>
      <c r="E3450" t="s">
        <v>3970</v>
      </c>
      <c r="F3450" s="2">
        <v>180</v>
      </c>
    </row>
    <row r="3451" spans="1:6" x14ac:dyDescent="0.3">
      <c r="A3451" s="1">
        <v>43825</v>
      </c>
      <c r="B3451" t="s">
        <v>7440</v>
      </c>
      <c r="C3451" t="s">
        <v>3991</v>
      </c>
      <c r="D3451" t="s">
        <v>3963</v>
      </c>
      <c r="E3451" t="s">
        <v>3974</v>
      </c>
      <c r="F3451" s="2">
        <v>90</v>
      </c>
    </row>
    <row r="3452" spans="1:6" x14ac:dyDescent="0.3">
      <c r="A3452" s="1">
        <v>43825</v>
      </c>
      <c r="B3452" t="s">
        <v>7441</v>
      </c>
      <c r="C3452" t="s">
        <v>4066</v>
      </c>
      <c r="D3452" t="s">
        <v>3976</v>
      </c>
      <c r="E3452" t="s">
        <v>3970</v>
      </c>
      <c r="F3452" s="2">
        <v>30</v>
      </c>
    </row>
    <row r="3453" spans="1:6" x14ac:dyDescent="0.3">
      <c r="A3453" s="1">
        <v>43825</v>
      </c>
      <c r="B3453" t="s">
        <v>7442</v>
      </c>
      <c r="C3453" t="s">
        <v>4030</v>
      </c>
      <c r="D3453" t="s">
        <v>3973</v>
      </c>
      <c r="E3453" t="s">
        <v>3964</v>
      </c>
      <c r="F3453" s="2">
        <v>100</v>
      </c>
    </row>
    <row r="3454" spans="1:6" x14ac:dyDescent="0.3">
      <c r="A3454" s="1">
        <v>43826</v>
      </c>
      <c r="B3454" t="s">
        <v>7443</v>
      </c>
      <c r="C3454" t="s">
        <v>3962</v>
      </c>
      <c r="D3454" t="s">
        <v>3969</v>
      </c>
      <c r="E3454" t="s">
        <v>3964</v>
      </c>
      <c r="F3454" s="2">
        <v>160</v>
      </c>
    </row>
    <row r="3455" spans="1:6" x14ac:dyDescent="0.3">
      <c r="A3455" s="1">
        <v>43826</v>
      </c>
      <c r="B3455" t="s">
        <v>7444</v>
      </c>
      <c r="C3455" t="s">
        <v>3962</v>
      </c>
      <c r="D3455" t="s">
        <v>3984</v>
      </c>
      <c r="E3455" t="s">
        <v>3977</v>
      </c>
      <c r="F3455" s="2">
        <v>180</v>
      </c>
    </row>
    <row r="3456" spans="1:6" x14ac:dyDescent="0.3">
      <c r="A3456" s="1">
        <v>43826</v>
      </c>
      <c r="B3456" t="s">
        <v>7445</v>
      </c>
      <c r="C3456" t="s">
        <v>3962</v>
      </c>
      <c r="D3456" t="s">
        <v>3984</v>
      </c>
      <c r="E3456" t="s">
        <v>3996</v>
      </c>
      <c r="F3456" s="2">
        <v>180</v>
      </c>
    </row>
    <row r="3457" spans="1:6" x14ac:dyDescent="0.3">
      <c r="A3457" s="1">
        <v>43826</v>
      </c>
      <c r="B3457" t="s">
        <v>7446</v>
      </c>
      <c r="C3457" t="s">
        <v>3995</v>
      </c>
      <c r="D3457" t="s">
        <v>3984</v>
      </c>
      <c r="E3457" t="s">
        <v>3970</v>
      </c>
      <c r="F3457" s="2">
        <v>180</v>
      </c>
    </row>
    <row r="3458" spans="1:6" x14ac:dyDescent="0.3">
      <c r="A3458" s="1">
        <v>43826</v>
      </c>
      <c r="B3458" t="s">
        <v>7447</v>
      </c>
      <c r="C3458" t="s">
        <v>3995</v>
      </c>
      <c r="D3458" t="s">
        <v>3984</v>
      </c>
      <c r="E3458" t="s">
        <v>3996</v>
      </c>
      <c r="F3458" s="2">
        <v>180</v>
      </c>
    </row>
    <row r="3459" spans="1:6" x14ac:dyDescent="0.3">
      <c r="A3459" s="1">
        <v>43826</v>
      </c>
      <c r="B3459" t="s">
        <v>7448</v>
      </c>
      <c r="C3459" t="s">
        <v>4025</v>
      </c>
      <c r="D3459" t="s">
        <v>3969</v>
      </c>
      <c r="E3459" t="s">
        <v>3974</v>
      </c>
      <c r="F3459" s="2">
        <v>160</v>
      </c>
    </row>
    <row r="3460" spans="1:6" x14ac:dyDescent="0.3">
      <c r="A3460" s="1">
        <v>43827</v>
      </c>
      <c r="B3460" t="s">
        <v>7449</v>
      </c>
      <c r="C3460" t="s">
        <v>4025</v>
      </c>
      <c r="D3460" t="s">
        <v>3973</v>
      </c>
      <c r="E3460" t="s">
        <v>3964</v>
      </c>
      <c r="F3460" s="2">
        <v>100</v>
      </c>
    </row>
    <row r="3461" spans="1:6" x14ac:dyDescent="0.3">
      <c r="A3461" s="1">
        <v>43827</v>
      </c>
      <c r="B3461" t="s">
        <v>7450</v>
      </c>
      <c r="C3461" t="s">
        <v>4025</v>
      </c>
      <c r="D3461" t="s">
        <v>3969</v>
      </c>
      <c r="E3461" t="s">
        <v>3977</v>
      </c>
      <c r="F3461" s="2">
        <v>160</v>
      </c>
    </row>
    <row r="3462" spans="1:6" x14ac:dyDescent="0.3">
      <c r="A3462" s="1">
        <v>43827</v>
      </c>
      <c r="B3462" t="s">
        <v>7451</v>
      </c>
      <c r="C3462" t="s">
        <v>3972</v>
      </c>
      <c r="D3462" t="s">
        <v>3984</v>
      </c>
      <c r="E3462" t="s">
        <v>3970</v>
      </c>
      <c r="F3462" s="2">
        <v>180</v>
      </c>
    </row>
    <row r="3463" spans="1:6" x14ac:dyDescent="0.3">
      <c r="A3463" s="1">
        <v>43827</v>
      </c>
      <c r="B3463" t="s">
        <v>7452</v>
      </c>
      <c r="C3463" t="s">
        <v>3979</v>
      </c>
      <c r="D3463" t="s">
        <v>3989</v>
      </c>
      <c r="E3463" t="s">
        <v>3996</v>
      </c>
      <c r="F3463" s="2">
        <v>50</v>
      </c>
    </row>
    <row r="3464" spans="1:6" x14ac:dyDescent="0.3">
      <c r="A3464" s="1">
        <v>43827</v>
      </c>
      <c r="B3464" t="s">
        <v>7453</v>
      </c>
      <c r="C3464" t="s">
        <v>3966</v>
      </c>
      <c r="D3464" t="s">
        <v>3989</v>
      </c>
      <c r="E3464" t="s">
        <v>3996</v>
      </c>
      <c r="F3464" s="2">
        <v>50</v>
      </c>
    </row>
    <row r="3465" spans="1:6" x14ac:dyDescent="0.3">
      <c r="A3465" s="1">
        <v>43827</v>
      </c>
      <c r="B3465" t="s">
        <v>7454</v>
      </c>
      <c r="C3465" t="s">
        <v>4007</v>
      </c>
      <c r="D3465" t="s">
        <v>3969</v>
      </c>
      <c r="E3465" t="s">
        <v>3964</v>
      </c>
      <c r="F3465" s="2">
        <v>160</v>
      </c>
    </row>
    <row r="3466" spans="1:6" x14ac:dyDescent="0.3">
      <c r="A3466" s="1">
        <v>43827</v>
      </c>
      <c r="B3466" t="s">
        <v>7455</v>
      </c>
      <c r="C3466" t="s">
        <v>3968</v>
      </c>
      <c r="D3466" t="s">
        <v>3976</v>
      </c>
      <c r="E3466" t="s">
        <v>3977</v>
      </c>
      <c r="F3466" s="2">
        <v>30</v>
      </c>
    </row>
    <row r="3467" spans="1:6" x14ac:dyDescent="0.3">
      <c r="A3467" s="1">
        <v>43827</v>
      </c>
      <c r="B3467" t="s">
        <v>7456</v>
      </c>
      <c r="C3467" t="s">
        <v>4032</v>
      </c>
      <c r="D3467" t="s">
        <v>3963</v>
      </c>
      <c r="E3467" t="s">
        <v>3964</v>
      </c>
      <c r="F3467" s="2">
        <v>90</v>
      </c>
    </row>
    <row r="3468" spans="1:6" x14ac:dyDescent="0.3">
      <c r="A3468" s="1">
        <v>43827</v>
      </c>
      <c r="B3468" t="s">
        <v>7457</v>
      </c>
      <c r="C3468" t="s">
        <v>3981</v>
      </c>
      <c r="D3468" t="s">
        <v>3989</v>
      </c>
      <c r="E3468" t="s">
        <v>3974</v>
      </c>
      <c r="F3468" s="2">
        <v>50</v>
      </c>
    </row>
    <row r="3469" spans="1:6" x14ac:dyDescent="0.3">
      <c r="A3469" s="1">
        <v>43827</v>
      </c>
      <c r="B3469" t="s">
        <v>7458</v>
      </c>
      <c r="C3469" t="s">
        <v>3968</v>
      </c>
      <c r="D3469" t="s">
        <v>3984</v>
      </c>
      <c r="E3469" t="s">
        <v>3970</v>
      </c>
      <c r="F3469" s="2">
        <v>180</v>
      </c>
    </row>
    <row r="3470" spans="1:6" x14ac:dyDescent="0.3">
      <c r="A3470" s="1">
        <v>43827</v>
      </c>
      <c r="B3470" t="s">
        <v>7459</v>
      </c>
      <c r="C3470" t="s">
        <v>3988</v>
      </c>
      <c r="D3470" t="s">
        <v>3963</v>
      </c>
      <c r="E3470" t="s">
        <v>3977</v>
      </c>
      <c r="F3470" s="2">
        <v>90</v>
      </c>
    </row>
    <row r="3471" spans="1:6" x14ac:dyDescent="0.3">
      <c r="A3471" s="1">
        <v>43827</v>
      </c>
      <c r="B3471" t="s">
        <v>7460</v>
      </c>
      <c r="C3471" t="s">
        <v>3986</v>
      </c>
      <c r="D3471" t="s">
        <v>3984</v>
      </c>
      <c r="E3471" t="s">
        <v>3964</v>
      </c>
      <c r="F3471" s="2">
        <v>180</v>
      </c>
    </row>
    <row r="3472" spans="1:6" x14ac:dyDescent="0.3">
      <c r="A3472" s="1">
        <v>43827</v>
      </c>
      <c r="B3472" t="s">
        <v>7461</v>
      </c>
      <c r="C3472" t="s">
        <v>3988</v>
      </c>
      <c r="D3472" t="s">
        <v>3984</v>
      </c>
      <c r="E3472" t="s">
        <v>3970</v>
      </c>
      <c r="F3472" s="2">
        <v>180</v>
      </c>
    </row>
    <row r="3473" spans="1:6" x14ac:dyDescent="0.3">
      <c r="A3473" s="1">
        <v>43827</v>
      </c>
      <c r="B3473" t="s">
        <v>7462</v>
      </c>
      <c r="C3473" t="s">
        <v>4000</v>
      </c>
      <c r="D3473" t="s">
        <v>3984</v>
      </c>
      <c r="E3473" t="s">
        <v>3977</v>
      </c>
      <c r="F3473" s="2">
        <v>180</v>
      </c>
    </row>
    <row r="3474" spans="1:6" x14ac:dyDescent="0.3">
      <c r="A3474" s="1">
        <v>43827</v>
      </c>
      <c r="B3474" t="s">
        <v>7463</v>
      </c>
      <c r="C3474" t="s">
        <v>4030</v>
      </c>
      <c r="D3474" t="s">
        <v>3973</v>
      </c>
      <c r="E3474" t="s">
        <v>3974</v>
      </c>
      <c r="F3474" s="2">
        <v>100</v>
      </c>
    </row>
    <row r="3475" spans="1:6" x14ac:dyDescent="0.3">
      <c r="A3475" s="1">
        <v>43828</v>
      </c>
      <c r="B3475" t="s">
        <v>7464</v>
      </c>
      <c r="C3475" t="s">
        <v>3962</v>
      </c>
      <c r="D3475" t="s">
        <v>3963</v>
      </c>
      <c r="E3475" t="s">
        <v>3964</v>
      </c>
      <c r="F3475" s="2">
        <v>90</v>
      </c>
    </row>
    <row r="3476" spans="1:6" x14ac:dyDescent="0.3">
      <c r="A3476" s="1">
        <v>43828</v>
      </c>
      <c r="B3476" t="s">
        <v>7465</v>
      </c>
      <c r="C3476" t="s">
        <v>3995</v>
      </c>
      <c r="D3476" t="s">
        <v>4002</v>
      </c>
      <c r="E3476" t="s">
        <v>3977</v>
      </c>
      <c r="F3476" s="2">
        <v>150</v>
      </c>
    </row>
    <row r="3477" spans="1:6" x14ac:dyDescent="0.3">
      <c r="A3477" s="1">
        <v>43828</v>
      </c>
      <c r="B3477" t="s">
        <v>7466</v>
      </c>
      <c r="C3477" t="s">
        <v>4000</v>
      </c>
      <c r="D3477" t="s">
        <v>3984</v>
      </c>
      <c r="E3477" t="s">
        <v>3977</v>
      </c>
      <c r="F3477" s="2">
        <v>180</v>
      </c>
    </row>
    <row r="3478" spans="1:6" x14ac:dyDescent="0.3">
      <c r="A3478" s="1">
        <v>43828</v>
      </c>
      <c r="B3478" t="s">
        <v>7467</v>
      </c>
      <c r="C3478" t="s">
        <v>3979</v>
      </c>
      <c r="D3478" t="s">
        <v>3982</v>
      </c>
      <c r="E3478" t="s">
        <v>3996</v>
      </c>
      <c r="F3478" s="2">
        <v>80</v>
      </c>
    </row>
    <row r="3479" spans="1:6" x14ac:dyDescent="0.3">
      <c r="A3479" s="1">
        <v>43828</v>
      </c>
      <c r="B3479" t="s">
        <v>7468</v>
      </c>
      <c r="C3479" t="s">
        <v>3968</v>
      </c>
      <c r="D3479" t="s">
        <v>3973</v>
      </c>
      <c r="E3479" t="s">
        <v>3977</v>
      </c>
      <c r="F3479" s="2">
        <v>100</v>
      </c>
    </row>
    <row r="3480" spans="1:6" x14ac:dyDescent="0.3">
      <c r="A3480" s="1">
        <v>43828</v>
      </c>
      <c r="B3480" t="s">
        <v>7469</v>
      </c>
      <c r="C3480" t="s">
        <v>3995</v>
      </c>
      <c r="D3480" t="s">
        <v>3963</v>
      </c>
      <c r="E3480" t="s">
        <v>3996</v>
      </c>
      <c r="F3480" s="2">
        <v>90</v>
      </c>
    </row>
    <row r="3481" spans="1:6" x14ac:dyDescent="0.3">
      <c r="A3481" s="1">
        <v>43828</v>
      </c>
      <c r="B3481" t="s">
        <v>7470</v>
      </c>
      <c r="C3481" t="s">
        <v>4032</v>
      </c>
      <c r="D3481" t="s">
        <v>3989</v>
      </c>
      <c r="E3481" t="s">
        <v>3977</v>
      </c>
      <c r="F3481" s="2">
        <v>50</v>
      </c>
    </row>
    <row r="3482" spans="1:6" x14ac:dyDescent="0.3">
      <c r="A3482" s="1">
        <v>43828</v>
      </c>
      <c r="B3482" t="s">
        <v>7471</v>
      </c>
      <c r="C3482" t="s">
        <v>4030</v>
      </c>
      <c r="D3482" t="s">
        <v>3976</v>
      </c>
      <c r="E3482" t="s">
        <v>3964</v>
      </c>
      <c r="F3482" s="2">
        <v>30</v>
      </c>
    </row>
    <row r="3483" spans="1:6" x14ac:dyDescent="0.3">
      <c r="A3483" s="1">
        <v>43828</v>
      </c>
      <c r="B3483" t="s">
        <v>7472</v>
      </c>
      <c r="C3483" t="s">
        <v>3968</v>
      </c>
      <c r="D3483" t="s">
        <v>3989</v>
      </c>
      <c r="E3483" t="s">
        <v>3964</v>
      </c>
      <c r="F3483" s="2">
        <v>50</v>
      </c>
    </row>
    <row r="3484" spans="1:6" x14ac:dyDescent="0.3">
      <c r="A3484" s="1">
        <v>43828</v>
      </c>
      <c r="B3484" t="s">
        <v>7473</v>
      </c>
      <c r="C3484" t="s">
        <v>4032</v>
      </c>
      <c r="D3484" t="s">
        <v>3982</v>
      </c>
      <c r="E3484" t="s">
        <v>3970</v>
      </c>
      <c r="F3484" s="2">
        <v>80</v>
      </c>
    </row>
    <row r="3485" spans="1:6" x14ac:dyDescent="0.3">
      <c r="A3485" s="1">
        <v>43829</v>
      </c>
      <c r="B3485" t="s">
        <v>7474</v>
      </c>
      <c r="C3485" t="s">
        <v>3988</v>
      </c>
      <c r="D3485" t="s">
        <v>4002</v>
      </c>
      <c r="E3485" t="s">
        <v>3996</v>
      </c>
      <c r="F3485" s="2">
        <v>150</v>
      </c>
    </row>
    <row r="3486" spans="1:6" x14ac:dyDescent="0.3">
      <c r="A3486" s="1">
        <v>43829</v>
      </c>
      <c r="B3486" t="s">
        <v>7475</v>
      </c>
      <c r="C3486" t="s">
        <v>3972</v>
      </c>
      <c r="D3486" t="s">
        <v>3963</v>
      </c>
      <c r="E3486" t="s">
        <v>3996</v>
      </c>
      <c r="F3486" s="2">
        <v>90</v>
      </c>
    </row>
    <row r="3487" spans="1:6" x14ac:dyDescent="0.3">
      <c r="A3487" s="1">
        <v>43829</v>
      </c>
      <c r="B3487" t="s">
        <v>7476</v>
      </c>
      <c r="C3487" t="s">
        <v>3966</v>
      </c>
      <c r="D3487" t="s">
        <v>3989</v>
      </c>
      <c r="E3487" t="s">
        <v>3970</v>
      </c>
      <c r="F3487" s="2">
        <v>50</v>
      </c>
    </row>
    <row r="3488" spans="1:6" x14ac:dyDescent="0.3">
      <c r="A3488" s="1">
        <v>43829</v>
      </c>
      <c r="B3488" t="s">
        <v>7477</v>
      </c>
      <c r="C3488" t="s">
        <v>3986</v>
      </c>
      <c r="D3488" t="s">
        <v>3963</v>
      </c>
      <c r="E3488" t="s">
        <v>3974</v>
      </c>
      <c r="F3488" s="2">
        <v>90</v>
      </c>
    </row>
    <row r="3489" spans="1:6" x14ac:dyDescent="0.3">
      <c r="A3489" s="1">
        <v>43829</v>
      </c>
      <c r="B3489" t="s">
        <v>7478</v>
      </c>
      <c r="C3489" t="s">
        <v>3968</v>
      </c>
      <c r="D3489" t="s">
        <v>3984</v>
      </c>
      <c r="E3489" t="s">
        <v>3964</v>
      </c>
      <c r="F3489" s="2">
        <v>180</v>
      </c>
    </row>
    <row r="3490" spans="1:6" x14ac:dyDescent="0.3">
      <c r="A3490" s="1">
        <v>43829</v>
      </c>
      <c r="B3490" t="s">
        <v>7479</v>
      </c>
      <c r="C3490" t="s">
        <v>4007</v>
      </c>
      <c r="D3490" t="s">
        <v>3973</v>
      </c>
      <c r="E3490" t="s">
        <v>3964</v>
      </c>
      <c r="F3490" s="2">
        <v>100</v>
      </c>
    </row>
    <row r="3491" spans="1:6" x14ac:dyDescent="0.3">
      <c r="A3491" s="1">
        <v>43829</v>
      </c>
      <c r="B3491" t="s">
        <v>7480</v>
      </c>
      <c r="C3491" t="s">
        <v>3986</v>
      </c>
      <c r="D3491" t="s">
        <v>3969</v>
      </c>
      <c r="E3491" t="s">
        <v>3964</v>
      </c>
      <c r="F3491" s="2">
        <v>160</v>
      </c>
    </row>
    <row r="3492" spans="1:6" x14ac:dyDescent="0.3">
      <c r="A3492" s="1">
        <v>43829</v>
      </c>
      <c r="B3492" t="s">
        <v>7481</v>
      </c>
      <c r="C3492" t="s">
        <v>3972</v>
      </c>
      <c r="D3492" t="s">
        <v>4002</v>
      </c>
      <c r="E3492" t="s">
        <v>3970</v>
      </c>
      <c r="F3492" s="2">
        <v>150</v>
      </c>
    </row>
    <row r="3493" spans="1:6" x14ac:dyDescent="0.3">
      <c r="A3493" s="1">
        <v>43829</v>
      </c>
      <c r="B3493" t="s">
        <v>7482</v>
      </c>
      <c r="C3493" t="s">
        <v>3995</v>
      </c>
      <c r="D3493" t="s">
        <v>3982</v>
      </c>
      <c r="E3493" t="s">
        <v>3964</v>
      </c>
      <c r="F3493" s="2">
        <v>80</v>
      </c>
    </row>
    <row r="3494" spans="1:6" x14ac:dyDescent="0.3">
      <c r="A3494" s="1">
        <v>43829</v>
      </c>
      <c r="B3494" t="s">
        <v>7483</v>
      </c>
      <c r="C3494" t="s">
        <v>4030</v>
      </c>
      <c r="D3494" t="s">
        <v>3989</v>
      </c>
      <c r="E3494" t="s">
        <v>3977</v>
      </c>
      <c r="F3494" s="2">
        <v>50</v>
      </c>
    </row>
    <row r="3495" spans="1:6" x14ac:dyDescent="0.3">
      <c r="A3495" s="1">
        <v>43830</v>
      </c>
      <c r="B3495" t="s">
        <v>7484</v>
      </c>
      <c r="C3495" t="s">
        <v>3988</v>
      </c>
      <c r="D3495" t="s">
        <v>3969</v>
      </c>
      <c r="E3495" t="s">
        <v>3970</v>
      </c>
      <c r="F3495" s="2">
        <v>160</v>
      </c>
    </row>
    <row r="3496" spans="1:6" x14ac:dyDescent="0.3">
      <c r="A3496" s="1">
        <v>43830</v>
      </c>
      <c r="B3496" t="s">
        <v>7485</v>
      </c>
      <c r="C3496" t="s">
        <v>4066</v>
      </c>
      <c r="D3496" t="s">
        <v>3984</v>
      </c>
      <c r="E3496" t="s">
        <v>3996</v>
      </c>
      <c r="F3496" s="2">
        <v>180</v>
      </c>
    </row>
    <row r="3497" spans="1:6" x14ac:dyDescent="0.3">
      <c r="A3497" s="1">
        <v>43830</v>
      </c>
      <c r="B3497" t="s">
        <v>7486</v>
      </c>
      <c r="C3497" t="s">
        <v>4025</v>
      </c>
      <c r="D3497" t="s">
        <v>3984</v>
      </c>
      <c r="E3497" t="s">
        <v>3996</v>
      </c>
      <c r="F3497" s="2">
        <v>180</v>
      </c>
    </row>
    <row r="3498" spans="1:6" x14ac:dyDescent="0.3">
      <c r="A3498" s="1">
        <v>43830</v>
      </c>
      <c r="B3498" t="s">
        <v>7487</v>
      </c>
      <c r="C3498" t="s">
        <v>4007</v>
      </c>
      <c r="D3498" t="s">
        <v>3973</v>
      </c>
      <c r="E3498" t="s">
        <v>3964</v>
      </c>
      <c r="F3498" s="2">
        <v>100</v>
      </c>
    </row>
    <row r="3499" spans="1:6" x14ac:dyDescent="0.3">
      <c r="A3499" s="1">
        <v>43830</v>
      </c>
      <c r="B3499" t="s">
        <v>7488</v>
      </c>
      <c r="C3499" t="s">
        <v>4032</v>
      </c>
      <c r="D3499" t="s">
        <v>4002</v>
      </c>
      <c r="E3499" t="s">
        <v>3964</v>
      </c>
      <c r="F3499" s="2">
        <v>150</v>
      </c>
    </row>
    <row r="3500" spans="1:6" x14ac:dyDescent="0.3">
      <c r="A3500" s="1">
        <v>43830</v>
      </c>
      <c r="B3500" t="s">
        <v>7489</v>
      </c>
      <c r="C3500" t="s">
        <v>4007</v>
      </c>
      <c r="D3500" t="s">
        <v>3963</v>
      </c>
      <c r="E3500" t="s">
        <v>3974</v>
      </c>
      <c r="F3500" s="2">
        <v>90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2F2F-EDA3-4C09-91EE-9DA114E2AF80}">
  <sheetPr>
    <tabColor rgb="FF002060"/>
  </sheetPr>
  <dimension ref="B2:U82"/>
  <sheetViews>
    <sheetView showGridLines="0" zoomScaleNormal="100" workbookViewId="0"/>
  </sheetViews>
  <sheetFormatPr defaultRowHeight="14.4" x14ac:dyDescent="0.3"/>
  <cols>
    <col min="1" max="1" width="0.5546875" customWidth="1"/>
    <col min="2" max="2" width="10.33203125" customWidth="1"/>
    <col min="3" max="3" width="11.44140625" customWidth="1"/>
    <col min="4" max="5" width="24.6640625" customWidth="1"/>
    <col min="6" max="6" width="11.109375" customWidth="1"/>
    <col min="8" max="8" width="7.5546875" customWidth="1"/>
    <col min="9" max="13" width="19.109375" customWidth="1"/>
  </cols>
  <sheetData>
    <row r="2" spans="3:13" ht="14.4" customHeight="1" x14ac:dyDescent="0.3">
      <c r="C2" t="s">
        <v>7493</v>
      </c>
      <c r="I2" s="90" t="s">
        <v>7498</v>
      </c>
      <c r="J2" s="90"/>
      <c r="K2" s="90"/>
      <c r="L2" s="18"/>
      <c r="M2" s="18"/>
    </row>
    <row r="3" spans="3:13" ht="14.4" customHeight="1" x14ac:dyDescent="0.3">
      <c r="I3" s="18"/>
      <c r="J3" s="18"/>
      <c r="K3" s="18"/>
      <c r="L3" s="18"/>
      <c r="M3" s="18"/>
    </row>
    <row r="4" spans="3:13" x14ac:dyDescent="0.3">
      <c r="C4" s="89" t="s">
        <v>7490</v>
      </c>
      <c r="D4" s="89" t="s">
        <v>3958</v>
      </c>
      <c r="E4" s="89" t="s">
        <v>7491</v>
      </c>
      <c r="I4" s="109" t="s">
        <v>7494</v>
      </c>
      <c r="J4" s="109"/>
      <c r="K4" s="109"/>
      <c r="L4" s="109"/>
      <c r="M4" s="18"/>
    </row>
    <row r="5" spans="3:13" x14ac:dyDescent="0.3">
      <c r="C5" s="12">
        <v>1</v>
      </c>
      <c r="D5" s="12"/>
      <c r="E5" s="12"/>
      <c r="I5" s="111"/>
      <c r="J5" s="111"/>
      <c r="K5" s="111"/>
      <c r="L5" s="111"/>
      <c r="M5" s="18"/>
    </row>
    <row r="6" spans="3:13" ht="14.4" customHeight="1" x14ac:dyDescent="0.3">
      <c r="C6" s="12">
        <v>2</v>
      </c>
      <c r="D6" s="12"/>
      <c r="E6" s="12"/>
    </row>
    <row r="7" spans="3:13" x14ac:dyDescent="0.3">
      <c r="C7" s="12">
        <v>3</v>
      </c>
      <c r="D7" s="12"/>
      <c r="E7" s="12"/>
      <c r="I7" s="109" t="s">
        <v>7495</v>
      </c>
      <c r="J7" s="109"/>
      <c r="K7" s="109"/>
      <c r="L7" s="109"/>
    </row>
    <row r="8" spans="3:13" x14ac:dyDescent="0.3">
      <c r="C8" s="12">
        <v>4</v>
      </c>
      <c r="D8" s="12"/>
      <c r="E8" s="12"/>
      <c r="I8" s="111"/>
      <c r="J8" s="111"/>
      <c r="K8" s="111"/>
      <c r="L8" s="111"/>
    </row>
    <row r="9" spans="3:13" x14ac:dyDescent="0.3">
      <c r="C9" s="12">
        <v>5</v>
      </c>
      <c r="D9" s="12"/>
      <c r="E9" s="12"/>
    </row>
    <row r="10" spans="3:13" x14ac:dyDescent="0.3">
      <c r="I10" s="109" t="s">
        <v>7496</v>
      </c>
      <c r="J10" s="109"/>
      <c r="K10" s="109"/>
      <c r="L10" s="109"/>
    </row>
    <row r="11" spans="3:13" ht="14.4" customHeight="1" x14ac:dyDescent="0.3">
      <c r="I11" s="111"/>
      <c r="J11" s="111"/>
      <c r="K11" s="111"/>
      <c r="L11" s="111"/>
    </row>
    <row r="12" spans="3:13" x14ac:dyDescent="0.3">
      <c r="C12" t="s">
        <v>7492</v>
      </c>
    </row>
    <row r="14" spans="3:13" x14ac:dyDescent="0.3">
      <c r="C14" s="88" t="s">
        <v>7490</v>
      </c>
      <c r="D14" s="88" t="s">
        <v>3959</v>
      </c>
      <c r="E14" s="88" t="s">
        <v>7491</v>
      </c>
      <c r="I14" t="s">
        <v>7497</v>
      </c>
    </row>
    <row r="15" spans="3:13" x14ac:dyDescent="0.3">
      <c r="C15" s="12">
        <v>1</v>
      </c>
      <c r="D15" s="12"/>
      <c r="E15" s="12"/>
    </row>
    <row r="16" spans="3:13" x14ac:dyDescent="0.3">
      <c r="C16" s="12">
        <v>2</v>
      </c>
      <c r="D16" s="12"/>
      <c r="E16" s="12"/>
      <c r="I16" s="110" t="s">
        <v>7499</v>
      </c>
      <c r="J16" s="110"/>
      <c r="K16" s="110"/>
      <c r="L16" s="110"/>
    </row>
    <row r="17" spans="2:21" x14ac:dyDescent="0.3">
      <c r="C17" s="12">
        <v>3</v>
      </c>
      <c r="D17" s="12"/>
      <c r="E17" s="12"/>
      <c r="I17" s="112"/>
      <c r="J17" s="112"/>
      <c r="K17" s="112"/>
      <c r="L17" s="112"/>
    </row>
    <row r="19" spans="2:21" x14ac:dyDescent="0.3">
      <c r="I19" s="110" t="s">
        <v>7500</v>
      </c>
      <c r="J19" s="110"/>
      <c r="K19" s="110"/>
      <c r="L19" s="110"/>
    </row>
    <row r="20" spans="2:21" ht="14.4" customHeight="1" x14ac:dyDescent="0.3">
      <c r="I20" s="112"/>
      <c r="J20" s="112"/>
      <c r="K20" s="112"/>
      <c r="L20" s="112"/>
    </row>
    <row r="21" spans="2:21" ht="14.4" customHeight="1" x14ac:dyDescent="0.3"/>
    <row r="22" spans="2:21" x14ac:dyDescent="0.3">
      <c r="I22" s="110" t="s">
        <v>7501</v>
      </c>
      <c r="J22" s="110"/>
      <c r="K22" s="110"/>
      <c r="L22" s="110"/>
    </row>
    <row r="23" spans="2:21" x14ac:dyDescent="0.3">
      <c r="I23" s="111"/>
      <c r="J23" s="111"/>
      <c r="K23" s="111"/>
      <c r="L23" s="111"/>
    </row>
    <row r="24" spans="2:21" ht="14.4" customHeight="1" x14ac:dyDescent="0.3"/>
    <row r="26" spans="2:21" ht="14.4" customHeight="1" x14ac:dyDescent="0.3"/>
    <row r="28" spans="2:21" ht="14.4" customHeight="1" x14ac:dyDescent="0.3"/>
    <row r="30" spans="2:21" ht="14.4" customHeight="1" x14ac:dyDescent="0.3">
      <c r="B30" s="3"/>
      <c r="G30" s="4"/>
      <c r="O30" s="4"/>
      <c r="P30" s="4"/>
      <c r="Q30" s="4"/>
      <c r="R30" s="4"/>
      <c r="S30" s="4"/>
      <c r="T30" s="4"/>
      <c r="U30" s="4"/>
    </row>
    <row r="31" spans="2:21" x14ac:dyDescent="0.3">
      <c r="B31" s="91"/>
      <c r="G31" s="3"/>
      <c r="O31" s="3"/>
      <c r="P31" s="3"/>
      <c r="Q31" s="3"/>
      <c r="R31" s="3"/>
      <c r="S31" s="3"/>
      <c r="T31" s="3"/>
      <c r="U31" s="3"/>
    </row>
    <row r="32" spans="2:21" x14ac:dyDescent="0.3">
      <c r="B32" s="91"/>
      <c r="G32" s="4"/>
      <c r="O32" s="3"/>
      <c r="P32" s="3"/>
      <c r="Q32" s="3"/>
      <c r="R32" s="3"/>
      <c r="S32" s="3"/>
      <c r="T32" s="3"/>
      <c r="U32" s="3"/>
    </row>
    <row r="33" spans="2:21" x14ac:dyDescent="0.3">
      <c r="B33" s="3"/>
      <c r="G33" s="4"/>
      <c r="O33" s="4"/>
      <c r="P33" s="4"/>
      <c r="Q33" s="4"/>
      <c r="R33" s="4"/>
      <c r="S33" s="4"/>
      <c r="T33" s="4"/>
      <c r="U33" s="4"/>
    </row>
    <row r="34" spans="2:21" x14ac:dyDescent="0.3">
      <c r="G34" s="4"/>
      <c r="N34" s="4"/>
    </row>
    <row r="35" spans="2:21" x14ac:dyDescent="0.3">
      <c r="H35" s="4"/>
      <c r="N35" s="3"/>
    </row>
    <row r="36" spans="2:21" ht="14.4" customHeight="1" x14ac:dyDescent="0.3">
      <c r="B36" s="3"/>
      <c r="G36" s="3"/>
      <c r="H36" s="4"/>
      <c r="N36" s="4"/>
      <c r="O36" s="3"/>
      <c r="P36" s="3"/>
      <c r="Q36" s="3"/>
      <c r="R36" s="3"/>
      <c r="S36" s="3"/>
      <c r="T36" s="3"/>
      <c r="U36" s="3"/>
    </row>
    <row r="37" spans="2:21" x14ac:dyDescent="0.3">
      <c r="B37" s="3"/>
      <c r="G37" s="4"/>
      <c r="N37" s="4"/>
      <c r="O37" s="4"/>
      <c r="P37" s="4"/>
      <c r="Q37" s="4"/>
      <c r="R37" s="4"/>
      <c r="S37" s="4"/>
      <c r="T37" s="4"/>
      <c r="U37" s="4"/>
    </row>
    <row r="38" spans="2:21" x14ac:dyDescent="0.3">
      <c r="B38" s="3"/>
      <c r="G38" s="4"/>
      <c r="H38" s="3"/>
      <c r="O38" s="4"/>
      <c r="P38" s="4"/>
      <c r="Q38" s="4"/>
      <c r="R38" s="4"/>
      <c r="S38" s="4"/>
      <c r="T38" s="4"/>
      <c r="U38" s="4"/>
    </row>
    <row r="39" spans="2:21" x14ac:dyDescent="0.3">
      <c r="H39" s="4"/>
    </row>
    <row r="40" spans="2:21" x14ac:dyDescent="0.3">
      <c r="H40" s="4"/>
      <c r="N40" s="3"/>
    </row>
    <row r="41" spans="2:21" x14ac:dyDescent="0.3">
      <c r="N41" s="4"/>
    </row>
    <row r="42" spans="2:21" x14ac:dyDescent="0.3">
      <c r="N42" s="4"/>
    </row>
    <row r="47" spans="2:21" ht="14.4" customHeight="1" x14ac:dyDescent="0.3">
      <c r="B47" s="3"/>
      <c r="G47" s="4"/>
      <c r="H47" s="4"/>
      <c r="O47" s="4"/>
      <c r="P47" s="4"/>
      <c r="Q47" s="4"/>
      <c r="R47" s="4"/>
      <c r="S47" s="4"/>
      <c r="T47" s="4"/>
      <c r="U47" s="4"/>
    </row>
    <row r="48" spans="2:21" x14ac:dyDescent="0.3">
      <c r="B48" s="3"/>
      <c r="G48" s="3"/>
      <c r="H48" s="3"/>
      <c r="O48" s="3"/>
      <c r="P48" s="3"/>
      <c r="Q48" s="3"/>
      <c r="R48" s="3"/>
      <c r="S48" s="3"/>
      <c r="T48" s="3"/>
      <c r="U48" s="3"/>
    </row>
    <row r="49" spans="2:21" ht="14.4" customHeight="1" x14ac:dyDescent="0.3">
      <c r="B49" s="3"/>
      <c r="G49" s="4"/>
      <c r="H49" s="4"/>
      <c r="O49" s="3"/>
      <c r="P49" s="3"/>
      <c r="Q49" s="3"/>
      <c r="R49" s="3"/>
      <c r="S49" s="3"/>
      <c r="T49" s="3"/>
      <c r="U49" s="3"/>
    </row>
    <row r="50" spans="2:21" x14ac:dyDescent="0.3">
      <c r="B50" s="3"/>
      <c r="G50" s="4"/>
      <c r="O50" s="4"/>
      <c r="P50" s="4"/>
      <c r="Q50" s="4"/>
      <c r="R50" s="4"/>
      <c r="S50" s="4"/>
      <c r="T50" s="4"/>
      <c r="U50" s="4"/>
    </row>
    <row r="51" spans="2:21" x14ac:dyDescent="0.3">
      <c r="N51" s="4"/>
    </row>
    <row r="52" spans="2:21" x14ac:dyDescent="0.3">
      <c r="N52" s="3"/>
    </row>
    <row r="53" spans="2:21" x14ac:dyDescent="0.3">
      <c r="N53" s="4"/>
    </row>
    <row r="54" spans="2:21" x14ac:dyDescent="0.3">
      <c r="N54" s="4"/>
    </row>
    <row r="57" spans="2:21" ht="14.4" customHeight="1" x14ac:dyDescent="0.3"/>
    <row r="59" spans="2:21" ht="14.4" customHeight="1" x14ac:dyDescent="0.3">
      <c r="O59" s="19"/>
      <c r="P59" s="19"/>
      <c r="Q59" s="19"/>
    </row>
    <row r="63" spans="2:21" ht="14.4" customHeight="1" x14ac:dyDescent="0.3">
      <c r="N63" s="19"/>
    </row>
    <row r="65" ht="14.4" customHeight="1" x14ac:dyDescent="0.3"/>
    <row r="67" ht="14.4" customHeight="1" x14ac:dyDescent="0.3"/>
    <row r="82" spans="3:6" x14ac:dyDescent="0.3">
      <c r="C82" s="18"/>
      <c r="D82" s="18"/>
      <c r="E82" s="18"/>
      <c r="F82" s="18"/>
    </row>
  </sheetData>
  <mergeCells count="14">
    <mergeCell ref="I2:K2"/>
    <mergeCell ref="I4:L4"/>
    <mergeCell ref="I7:L7"/>
    <mergeCell ref="I10:L10"/>
    <mergeCell ref="B31:B32"/>
    <mergeCell ref="I22:L22"/>
    <mergeCell ref="I23:L23"/>
    <mergeCell ref="I17:L17"/>
    <mergeCell ref="I5:L5"/>
    <mergeCell ref="I11:L11"/>
    <mergeCell ref="I16:L16"/>
    <mergeCell ref="I19:L19"/>
    <mergeCell ref="I20:L20"/>
    <mergeCell ref="I8:L8"/>
  </mergeCells>
  <conditionalFormatting sqref="I5">
    <cfRule type="cellIs" dxfId="5" priority="6" operator="equal">
      <formula>3499</formula>
    </cfRule>
  </conditionalFormatting>
  <conditionalFormatting sqref="I8">
    <cfRule type="cellIs" dxfId="4" priority="5" operator="equal">
      <formula>440</formula>
    </cfRule>
  </conditionalFormatting>
  <conditionalFormatting sqref="I11">
    <cfRule type="cellIs" dxfId="3" priority="4" operator="equal">
      <formula>73</formula>
    </cfRule>
  </conditionalFormatting>
  <conditionalFormatting sqref="I17">
    <cfRule type="cellIs" dxfId="2" priority="3" operator="equal">
      <formula>71260</formula>
    </cfRule>
  </conditionalFormatting>
  <conditionalFormatting sqref="I20">
    <cfRule type="cellIs" dxfId="1" priority="2" operator="equal">
      <formula>6800</formula>
    </cfRule>
  </conditionalFormatting>
  <conditionalFormatting sqref="I23">
    <cfRule type="cellIs" dxfId="0" priority="1" operator="equal">
      <formula>"Pablo"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Comece Aqui</vt:lpstr>
      <vt:lpstr>Base de Dados</vt:lpstr>
      <vt:lpstr>Perguntas 1 a 24</vt:lpstr>
      <vt:lpstr>Controle Financeiro</vt:lpstr>
      <vt:lpstr>Perguntas 25 e 26 - Financeiro</vt:lpstr>
      <vt:lpstr>Base Vendas</vt:lpstr>
      <vt:lpstr>Perguntas 27 a 30 -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Alfredo Araujo</cp:lastModifiedBy>
  <dcterms:created xsi:type="dcterms:W3CDTF">2023-11-29T20:52:59Z</dcterms:created>
  <dcterms:modified xsi:type="dcterms:W3CDTF">2024-01-22T20:44:20Z</dcterms:modified>
</cp:coreProperties>
</file>