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Filipe\Programming\Seneca\21.1_Winter\DBS311- Advanced Database Services\Midterm\"/>
    </mc:Choice>
  </mc:AlternateContent>
  <xr:revisionPtr revIDLastSave="0" documentId="13_ncr:1_{AFD90870-2D7C-49B7-AD72-9F575ECAD0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s311-midterm-employee.xlsx" sheetId="2" r:id="rId1"/>
    <sheet name="db2311-midterm-staff" sheetId="1" r:id="rId2"/>
  </sheets>
  <definedNames>
    <definedName name="_xlnm._FilterDatabase" localSheetId="1" hidden="1">'db2311-midterm-staff'!$A$2:$X$2</definedName>
    <definedName name="_xlnm._FilterDatabase" localSheetId="0" hidden="1">'dbs311-midterm-employee.xlsx'!$A$1:$V$43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1" l="1"/>
  <c r="X6" i="1"/>
  <c r="X8" i="1"/>
  <c r="X9" i="1"/>
  <c r="X11" i="1"/>
  <c r="X17" i="1"/>
  <c r="X24" i="1"/>
  <c r="X30" i="1"/>
  <c r="X32" i="1"/>
  <c r="X33" i="1"/>
  <c r="X34" i="1"/>
  <c r="X36" i="1"/>
  <c r="V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" i="1"/>
  <c r="J22" i="1"/>
  <c r="J15" i="1"/>
  <c r="J12" i="1"/>
  <c r="J11" i="1"/>
  <c r="M22" i="1"/>
  <c r="N22" i="1" s="1"/>
  <c r="M15" i="1"/>
  <c r="N15" i="1" s="1"/>
  <c r="M12" i="1"/>
  <c r="N12" i="1" s="1"/>
  <c r="M11" i="1"/>
  <c r="N11" i="1" s="1"/>
  <c r="O18" i="1"/>
  <c r="O23" i="1"/>
  <c r="O26" i="1"/>
  <c r="O28" i="1"/>
  <c r="M37" i="1"/>
  <c r="N37" i="1" s="1"/>
  <c r="M36" i="1"/>
  <c r="N36" i="1" s="1"/>
  <c r="M32" i="1"/>
  <c r="N32" i="1" s="1"/>
  <c r="M31" i="1"/>
  <c r="N31" i="1" s="1"/>
  <c r="M35" i="1"/>
  <c r="N35" i="1" s="1"/>
  <c r="M34" i="1"/>
  <c r="N34" i="1" s="1"/>
  <c r="M33" i="1"/>
  <c r="N33" i="1" s="1"/>
  <c r="M30" i="1"/>
  <c r="N30" i="1" s="1"/>
  <c r="M29" i="1"/>
  <c r="N29" i="1" s="1"/>
  <c r="M27" i="1"/>
  <c r="N27" i="1" s="1"/>
  <c r="M25" i="1"/>
  <c r="N25" i="1" s="1"/>
  <c r="M24" i="1"/>
  <c r="N24" i="1" s="1"/>
  <c r="M17" i="1"/>
  <c r="N17" i="1" s="1"/>
  <c r="M16" i="1"/>
  <c r="N16" i="1" s="1"/>
  <c r="M20" i="1"/>
  <c r="N20" i="1" s="1"/>
  <c r="M14" i="1"/>
  <c r="N14" i="1" s="1"/>
  <c r="M8" i="1"/>
  <c r="N8" i="1" s="1"/>
  <c r="M6" i="1"/>
  <c r="N6" i="1" s="1"/>
  <c r="M5" i="1"/>
  <c r="N5" i="1" s="1"/>
  <c r="M21" i="1"/>
  <c r="N21" i="1" s="1"/>
  <c r="M10" i="1"/>
  <c r="N10" i="1" s="1"/>
  <c r="M4" i="1"/>
  <c r="N4" i="1" s="1"/>
  <c r="M3" i="1"/>
  <c r="N3" i="1" s="1"/>
  <c r="M19" i="1"/>
  <c r="N19" i="1" s="1"/>
  <c r="M13" i="1"/>
  <c r="N13" i="1" s="1"/>
  <c r="M9" i="1"/>
  <c r="N9" i="1" s="1"/>
  <c r="M7" i="1"/>
  <c r="N7" i="1" s="1"/>
  <c r="M28" i="1"/>
  <c r="N28" i="1" s="1"/>
  <c r="M26" i="1"/>
  <c r="N26" i="1" s="1"/>
  <c r="M23" i="1"/>
  <c r="N23" i="1" s="1"/>
  <c r="M18" i="1"/>
  <c r="N18" i="1" s="1"/>
  <c r="J37" i="1"/>
  <c r="J36" i="1"/>
  <c r="J32" i="1"/>
  <c r="J31" i="1"/>
  <c r="J35" i="1"/>
  <c r="J34" i="1"/>
  <c r="J33" i="1"/>
  <c r="J30" i="1"/>
  <c r="J29" i="1"/>
  <c r="J27" i="1"/>
  <c r="J25" i="1"/>
  <c r="J24" i="1"/>
  <c r="J17" i="1"/>
  <c r="J16" i="1"/>
  <c r="J20" i="1"/>
  <c r="J14" i="1"/>
  <c r="J8" i="1"/>
  <c r="J6" i="1"/>
  <c r="J5" i="1"/>
  <c r="J21" i="1"/>
  <c r="J10" i="1"/>
  <c r="J4" i="1"/>
  <c r="J3" i="1"/>
  <c r="J19" i="1"/>
  <c r="J13" i="1"/>
  <c r="J9" i="1"/>
  <c r="J7" i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2" i="2"/>
  <c r="P4" i="1"/>
  <c r="R4" i="1" s="1"/>
  <c r="P5" i="1"/>
  <c r="P6" i="1"/>
  <c r="P7" i="1"/>
  <c r="R7" i="1" s="1"/>
  <c r="P8" i="1"/>
  <c r="P9" i="1"/>
  <c r="P10" i="1"/>
  <c r="P11" i="1"/>
  <c r="R11" i="1" s="1"/>
  <c r="P12" i="1"/>
  <c r="R12" i="1" s="1"/>
  <c r="P13" i="1"/>
  <c r="R13" i="1" s="1"/>
  <c r="P14" i="1"/>
  <c r="R14" i="1" s="1"/>
  <c r="P15" i="1"/>
  <c r="R15" i="1" s="1"/>
  <c r="P16" i="1"/>
  <c r="P17" i="1"/>
  <c r="P18" i="1"/>
  <c r="P19" i="1"/>
  <c r="R19" i="1" s="1"/>
  <c r="P20" i="1"/>
  <c r="R20" i="1" s="1"/>
  <c r="P21" i="1"/>
  <c r="P22" i="1"/>
  <c r="P23" i="1"/>
  <c r="R23" i="1" s="1"/>
  <c r="P24" i="1"/>
  <c r="R24" i="1" s="1"/>
  <c r="P25" i="1"/>
  <c r="R25" i="1" s="1"/>
  <c r="P26" i="1"/>
  <c r="R26" i="1" s="1"/>
  <c r="P27" i="1"/>
  <c r="R27" i="1" s="1"/>
  <c r="P28" i="1"/>
  <c r="P29" i="1"/>
  <c r="P30" i="1"/>
  <c r="P31" i="1"/>
  <c r="R31" i="1" s="1"/>
  <c r="P32" i="1"/>
  <c r="R32" i="1" s="1"/>
  <c r="P33" i="1"/>
  <c r="P34" i="1"/>
  <c r="P35" i="1"/>
  <c r="R35" i="1" s="1"/>
  <c r="P36" i="1"/>
  <c r="R36" i="1" s="1"/>
  <c r="P37" i="1"/>
  <c r="R37" i="1" s="1"/>
  <c r="P3" i="1"/>
  <c r="R3" i="1" s="1"/>
  <c r="H4" i="1"/>
  <c r="W4" i="1" s="1"/>
  <c r="H5" i="1"/>
  <c r="K20" i="1" s="1"/>
  <c r="H6" i="1"/>
  <c r="W6" i="1" s="1"/>
  <c r="H7" i="1"/>
  <c r="K19" i="1" s="1"/>
  <c r="H8" i="1"/>
  <c r="W8" i="1" s="1"/>
  <c r="H9" i="1"/>
  <c r="W9" i="1" s="1"/>
  <c r="H10" i="1"/>
  <c r="W10" i="1" s="1"/>
  <c r="H11" i="1"/>
  <c r="W11" i="1" s="1"/>
  <c r="H12" i="1"/>
  <c r="K22" i="1" s="1"/>
  <c r="H13" i="1"/>
  <c r="W13" i="1" s="1"/>
  <c r="H14" i="1"/>
  <c r="W14" i="1" s="1"/>
  <c r="H15" i="1"/>
  <c r="W15" i="1" s="1"/>
  <c r="H16" i="1"/>
  <c r="K27" i="1" s="1"/>
  <c r="H17" i="1"/>
  <c r="W17" i="1" s="1"/>
  <c r="H18" i="1"/>
  <c r="L18" i="1" s="1"/>
  <c r="H19" i="1"/>
  <c r="L19" i="1" s="1"/>
  <c r="H20" i="1"/>
  <c r="W20" i="1" s="1"/>
  <c r="H21" i="1"/>
  <c r="W21" i="1" s="1"/>
  <c r="H22" i="1"/>
  <c r="W22" i="1" s="1"/>
  <c r="H23" i="1"/>
  <c r="L23" i="1" s="1"/>
  <c r="H24" i="1"/>
  <c r="W24" i="1" s="1"/>
  <c r="H25" i="1"/>
  <c r="W25" i="1" s="1"/>
  <c r="H26" i="1"/>
  <c r="L26" i="1" s="1"/>
  <c r="H27" i="1"/>
  <c r="W27" i="1" s="1"/>
  <c r="H28" i="1"/>
  <c r="L28" i="1" s="1"/>
  <c r="H29" i="1"/>
  <c r="K35" i="1" s="1"/>
  <c r="H30" i="1"/>
  <c r="W30" i="1" s="1"/>
  <c r="H31" i="1"/>
  <c r="K37" i="1" s="1"/>
  <c r="H32" i="1"/>
  <c r="W32" i="1" s="1"/>
  <c r="H33" i="1"/>
  <c r="W33" i="1" s="1"/>
  <c r="H34" i="1"/>
  <c r="W34" i="1" s="1"/>
  <c r="H35" i="1"/>
  <c r="W35" i="1" s="1"/>
  <c r="H36" i="1"/>
  <c r="W36" i="1" s="1"/>
  <c r="H37" i="1"/>
  <c r="W37" i="1" s="1"/>
  <c r="H3" i="1"/>
  <c r="K21" i="1" s="1"/>
  <c r="R43" i="2"/>
  <c r="R42" i="2"/>
  <c r="R41" i="2"/>
  <c r="R40" i="2"/>
  <c r="R39" i="2"/>
  <c r="R38" i="2"/>
  <c r="R37" i="2"/>
  <c r="R36" i="2"/>
  <c r="R35" i="2"/>
  <c r="R34" i="2"/>
  <c r="T33" i="2"/>
  <c r="S33" i="2"/>
  <c r="R33" i="2"/>
  <c r="R32" i="2"/>
  <c r="S32" i="2" s="1"/>
  <c r="AN31" i="2"/>
  <c r="R31" i="2"/>
  <c r="AN30" i="2"/>
  <c r="R30" i="2"/>
  <c r="AN29" i="2"/>
  <c r="R29" i="2"/>
  <c r="AN28" i="2"/>
  <c r="R28" i="2"/>
  <c r="AN27" i="2"/>
  <c r="R27" i="2"/>
  <c r="AN26" i="2"/>
  <c r="R26" i="2"/>
  <c r="AN25" i="2"/>
  <c r="R25" i="2"/>
  <c r="AN24" i="2"/>
  <c r="R24" i="2"/>
  <c r="AN23" i="2"/>
  <c r="R23" i="2"/>
  <c r="AN22" i="2"/>
  <c r="R22" i="2"/>
  <c r="AN21" i="2"/>
  <c r="R21" i="2"/>
  <c r="AN20" i="2"/>
  <c r="R20" i="2"/>
  <c r="AN19" i="2"/>
  <c r="R19" i="2"/>
  <c r="AN18" i="2"/>
  <c r="R18" i="2"/>
  <c r="AN17" i="2"/>
  <c r="R17" i="2"/>
  <c r="AN16" i="2"/>
  <c r="R16" i="2"/>
  <c r="AN15" i="2"/>
  <c r="R15" i="2"/>
  <c r="AN14" i="2"/>
  <c r="R14" i="2"/>
  <c r="AN13" i="2"/>
  <c r="R13" i="2"/>
  <c r="AN12" i="2"/>
  <c r="R12" i="2"/>
  <c r="AN11" i="2"/>
  <c r="R11" i="2"/>
  <c r="AN10" i="2"/>
  <c r="R10" i="2"/>
  <c r="T10" i="2" s="1"/>
  <c r="AN9" i="2"/>
  <c r="AQ4" i="2" s="1"/>
  <c r="R9" i="2"/>
  <c r="AN8" i="2"/>
  <c r="R8" i="2"/>
  <c r="AN7" i="2"/>
  <c r="R7" i="2"/>
  <c r="AN6" i="2"/>
  <c r="R6" i="2"/>
  <c r="AN5" i="2"/>
  <c r="R5" i="2"/>
  <c r="AN4" i="2"/>
  <c r="R4" i="2"/>
  <c r="AN3" i="2"/>
  <c r="R3" i="2"/>
  <c r="AN2" i="2"/>
  <c r="AQ2" i="2" s="1"/>
  <c r="R2" i="2"/>
  <c r="T2" i="2" s="1"/>
  <c r="W29" i="1" l="1"/>
  <c r="W5" i="1"/>
  <c r="W28" i="1"/>
  <c r="W16" i="1"/>
  <c r="W3" i="1"/>
  <c r="W26" i="1"/>
  <c r="W12" i="1"/>
  <c r="W23" i="1"/>
  <c r="W31" i="1"/>
  <c r="W19" i="1"/>
  <c r="W7" i="1"/>
  <c r="W18" i="1"/>
  <c r="T37" i="1"/>
  <c r="U37" i="1" s="1"/>
  <c r="X37" i="1" s="1"/>
  <c r="T25" i="1"/>
  <c r="U25" i="1" s="1"/>
  <c r="X25" i="1" s="1"/>
  <c r="T13" i="1"/>
  <c r="U13" i="1" s="1"/>
  <c r="X13" i="1" s="1"/>
  <c r="T28" i="1"/>
  <c r="U28" i="1" s="1"/>
  <c r="T16" i="1"/>
  <c r="U16" i="1" s="1"/>
  <c r="X16" i="1" s="1"/>
  <c r="T4" i="1"/>
  <c r="U4" i="1" s="1"/>
  <c r="T27" i="1"/>
  <c r="U27" i="1" s="1"/>
  <c r="X27" i="1" s="1"/>
  <c r="T15" i="1"/>
  <c r="U15" i="1" s="1"/>
  <c r="X15" i="1" s="1"/>
  <c r="T26" i="1"/>
  <c r="U26" i="1" s="1"/>
  <c r="X26" i="1" s="1"/>
  <c r="T14" i="1"/>
  <c r="U14" i="1" s="1"/>
  <c r="X14" i="1" s="1"/>
  <c r="T36" i="1"/>
  <c r="U36" i="1" s="1"/>
  <c r="T24" i="1"/>
  <c r="U24" i="1" s="1"/>
  <c r="T12" i="1"/>
  <c r="U12" i="1" s="1"/>
  <c r="X12" i="1" s="1"/>
  <c r="T35" i="1"/>
  <c r="U35" i="1" s="1"/>
  <c r="X35" i="1" s="1"/>
  <c r="T23" i="1"/>
  <c r="U23" i="1" s="1"/>
  <c r="X23" i="1" s="1"/>
  <c r="T11" i="1"/>
  <c r="U11" i="1" s="1"/>
  <c r="T34" i="1"/>
  <c r="U34" i="1" s="1"/>
  <c r="T22" i="1"/>
  <c r="U22" i="1" s="1"/>
  <c r="X22" i="1" s="1"/>
  <c r="T10" i="1"/>
  <c r="U10" i="1" s="1"/>
  <c r="X10" i="1" s="1"/>
  <c r="T33" i="1"/>
  <c r="U33" i="1" s="1"/>
  <c r="T21" i="1"/>
  <c r="U21" i="1" s="1"/>
  <c r="X21" i="1" s="1"/>
  <c r="T9" i="1"/>
  <c r="U9" i="1" s="1"/>
  <c r="T32" i="1"/>
  <c r="U32" i="1" s="1"/>
  <c r="T20" i="1"/>
  <c r="U20" i="1" s="1"/>
  <c r="X20" i="1" s="1"/>
  <c r="T8" i="1"/>
  <c r="U8" i="1" s="1"/>
  <c r="T31" i="1"/>
  <c r="U31" i="1" s="1"/>
  <c r="T19" i="1"/>
  <c r="U19" i="1" s="1"/>
  <c r="X19" i="1" s="1"/>
  <c r="T7" i="1"/>
  <c r="U7" i="1" s="1"/>
  <c r="T30" i="1"/>
  <c r="U30" i="1" s="1"/>
  <c r="T18" i="1"/>
  <c r="U18" i="1" s="1"/>
  <c r="T6" i="1"/>
  <c r="U6" i="1" s="1"/>
  <c r="T29" i="1"/>
  <c r="U29" i="1" s="1"/>
  <c r="X29" i="1" s="1"/>
  <c r="T17" i="1"/>
  <c r="U17" i="1" s="1"/>
  <c r="T5" i="1"/>
  <c r="U5" i="1" s="1"/>
  <c r="X5" i="1" s="1"/>
  <c r="T3" i="1"/>
  <c r="U3" i="1" s="1"/>
  <c r="X3" i="1" s="1"/>
  <c r="R34" i="1"/>
  <c r="S34" i="1" s="1"/>
  <c r="R22" i="1"/>
  <c r="S22" i="1" s="1"/>
  <c r="R10" i="1"/>
  <c r="S10" i="1" s="1"/>
  <c r="R33" i="1"/>
  <c r="S33" i="1" s="1"/>
  <c r="R21" i="1"/>
  <c r="S21" i="1" s="1"/>
  <c r="R9" i="1"/>
  <c r="S9" i="1" s="1"/>
  <c r="R8" i="1"/>
  <c r="S8" i="1" s="1"/>
  <c r="S27" i="1"/>
  <c r="S15" i="1"/>
  <c r="R30" i="1"/>
  <c r="S30" i="1" s="1"/>
  <c r="R18" i="1"/>
  <c r="S18" i="1" s="1"/>
  <c r="R6" i="1"/>
  <c r="S6" i="1" s="1"/>
  <c r="R29" i="1"/>
  <c r="S29" i="1" s="1"/>
  <c r="R17" i="1"/>
  <c r="S17" i="1" s="1"/>
  <c r="R5" i="1"/>
  <c r="S5" i="1" s="1"/>
  <c r="R28" i="1"/>
  <c r="S28" i="1" s="1"/>
  <c r="R16" i="1"/>
  <c r="S16" i="1" s="1"/>
  <c r="S32" i="1"/>
  <c r="S20" i="1"/>
  <c r="S31" i="1"/>
  <c r="S19" i="1"/>
  <c r="S7" i="1"/>
  <c r="S4" i="1"/>
  <c r="S36" i="1"/>
  <c r="S24" i="1"/>
  <c r="S12" i="1"/>
  <c r="S35" i="1"/>
  <c r="S23" i="1"/>
  <c r="S11" i="1"/>
  <c r="S3" i="1"/>
  <c r="S26" i="1"/>
  <c r="S14" i="1"/>
  <c r="S13" i="1"/>
  <c r="S37" i="1"/>
  <c r="S25" i="1"/>
  <c r="AQ9" i="2"/>
  <c r="AQ8" i="2"/>
  <c r="K11" i="1"/>
  <c r="L11" i="1" s="1"/>
  <c r="O11" i="1" s="1"/>
  <c r="K12" i="1"/>
  <c r="L12" i="1" s="1"/>
  <c r="O12" i="1" s="1"/>
  <c r="K15" i="1"/>
  <c r="L15" i="1" s="1"/>
  <c r="O15" i="1" s="1"/>
  <c r="O19" i="1"/>
  <c r="L22" i="1"/>
  <c r="O22" i="1" s="1"/>
  <c r="L27" i="1"/>
  <c r="O27" i="1" s="1"/>
  <c r="L35" i="1"/>
  <c r="O35" i="1" s="1"/>
  <c r="L20" i="1"/>
  <c r="O20" i="1" s="1"/>
  <c r="L21" i="1"/>
  <c r="O21" i="1" s="1"/>
  <c r="L37" i="1"/>
  <c r="O37" i="1" s="1"/>
  <c r="K31" i="1"/>
  <c r="L31" i="1" s="1"/>
  <c r="O31" i="1" s="1"/>
  <c r="K32" i="1"/>
  <c r="L32" i="1" s="1"/>
  <c r="O32" i="1" s="1"/>
  <c r="K36" i="1"/>
  <c r="L36" i="1" s="1"/>
  <c r="O36" i="1" s="1"/>
  <c r="K29" i="1"/>
  <c r="L29" i="1" s="1"/>
  <c r="O29" i="1" s="1"/>
  <c r="K30" i="1"/>
  <c r="L30" i="1" s="1"/>
  <c r="O30" i="1" s="1"/>
  <c r="K33" i="1"/>
  <c r="L33" i="1" s="1"/>
  <c r="O33" i="1" s="1"/>
  <c r="K34" i="1"/>
  <c r="L34" i="1" s="1"/>
  <c r="O34" i="1" s="1"/>
  <c r="K16" i="1"/>
  <c r="L16" i="1" s="1"/>
  <c r="O16" i="1" s="1"/>
  <c r="K17" i="1"/>
  <c r="L17" i="1" s="1"/>
  <c r="O17" i="1" s="1"/>
  <c r="K24" i="1"/>
  <c r="L24" i="1" s="1"/>
  <c r="O24" i="1" s="1"/>
  <c r="K14" i="1"/>
  <c r="L14" i="1" s="1"/>
  <c r="O14" i="1" s="1"/>
  <c r="K25" i="1"/>
  <c r="L25" i="1" s="1"/>
  <c r="O25" i="1" s="1"/>
  <c r="K5" i="1"/>
  <c r="L5" i="1" s="1"/>
  <c r="O5" i="1" s="1"/>
  <c r="K6" i="1"/>
  <c r="L6" i="1" s="1"/>
  <c r="O6" i="1" s="1"/>
  <c r="K8" i="1"/>
  <c r="L8" i="1" s="1"/>
  <c r="O8" i="1" s="1"/>
  <c r="K3" i="1"/>
  <c r="L3" i="1" s="1"/>
  <c r="O3" i="1" s="1"/>
  <c r="K4" i="1"/>
  <c r="L4" i="1" s="1"/>
  <c r="O4" i="1" s="1"/>
  <c r="K10" i="1"/>
  <c r="L10" i="1" s="1"/>
  <c r="O10" i="1" s="1"/>
  <c r="K7" i="1"/>
  <c r="L7" i="1" s="1"/>
  <c r="O7" i="1" s="1"/>
  <c r="K9" i="1"/>
  <c r="L9" i="1" s="1"/>
  <c r="O9" i="1" s="1"/>
  <c r="K13" i="1"/>
  <c r="L13" i="1" s="1"/>
  <c r="O13" i="1" s="1"/>
  <c r="U31" i="2"/>
  <c r="U9" i="2"/>
  <c r="U43" i="2"/>
  <c r="U19" i="2"/>
  <c r="U7" i="2"/>
  <c r="U2" i="2"/>
  <c r="U32" i="2"/>
  <c r="U20" i="2"/>
  <c r="U8" i="2"/>
  <c r="U42" i="2"/>
  <c r="U30" i="2"/>
  <c r="U18" i="2"/>
  <c r="U6" i="2"/>
  <c r="U41" i="2"/>
  <c r="U29" i="2"/>
  <c r="U17" i="2"/>
  <c r="U5" i="2"/>
  <c r="U40" i="2"/>
  <c r="U28" i="2"/>
  <c r="U16" i="2"/>
  <c r="U4" i="2"/>
  <c r="U39" i="2"/>
  <c r="U27" i="2"/>
  <c r="U15" i="2"/>
  <c r="U3" i="2"/>
  <c r="U38" i="2"/>
  <c r="U26" i="2"/>
  <c r="U14" i="2"/>
  <c r="U37" i="2"/>
  <c r="U25" i="2"/>
  <c r="U13" i="2"/>
  <c r="U36" i="2"/>
  <c r="U24" i="2"/>
  <c r="U12" i="2"/>
  <c r="U35" i="2"/>
  <c r="U23" i="2"/>
  <c r="U11" i="2"/>
  <c r="U34" i="2"/>
  <c r="U22" i="2"/>
  <c r="U10" i="2"/>
  <c r="U33" i="2"/>
  <c r="U21" i="2"/>
  <c r="T13" i="2"/>
  <c r="AQ6" i="2"/>
  <c r="T39" i="2"/>
  <c r="T43" i="2"/>
  <c r="AQ5" i="2"/>
  <c r="AQ7" i="2"/>
  <c r="T7" i="2"/>
  <c r="T9" i="2"/>
  <c r="S7" i="2"/>
  <c r="S34" i="2"/>
  <c r="S8" i="2"/>
  <c r="S6" i="2"/>
  <c r="T24" i="2"/>
  <c r="S5" i="2"/>
  <c r="T4" i="2"/>
  <c r="AQ3" i="2"/>
  <c r="S9" i="2"/>
  <c r="T19" i="2"/>
  <c r="T28" i="2"/>
  <c r="S27" i="2"/>
  <c r="T8" i="2"/>
  <c r="S40" i="2"/>
  <c r="T40" i="2"/>
  <c r="S37" i="2"/>
  <c r="S2" i="2"/>
  <c r="S11" i="2"/>
  <c r="S14" i="2"/>
  <c r="S17" i="2"/>
  <c r="S20" i="2"/>
  <c r="S23" i="2"/>
  <c r="S26" i="2"/>
  <c r="S29" i="2"/>
  <c r="S36" i="2"/>
  <c r="T6" i="2"/>
  <c r="T11" i="2"/>
  <c r="T14" i="2"/>
  <c r="T17" i="2"/>
  <c r="T20" i="2"/>
  <c r="T23" i="2"/>
  <c r="T26" i="2"/>
  <c r="T29" i="2"/>
  <c r="T32" i="2"/>
  <c r="T36" i="2"/>
  <c r="S4" i="2"/>
  <c r="S41" i="2"/>
  <c r="T41" i="2"/>
  <c r="T30" i="2"/>
  <c r="S42" i="2"/>
  <c r="T42" i="2"/>
  <c r="S15" i="2"/>
  <c r="S21" i="2"/>
  <c r="T12" i="2"/>
  <c r="T18" i="2"/>
  <c r="T21" i="2"/>
  <c r="T34" i="2"/>
  <c r="S19" i="2"/>
  <c r="S31" i="2"/>
  <c r="S43" i="2"/>
  <c r="S12" i="2"/>
  <c r="S18" i="2"/>
  <c r="S24" i="2"/>
  <c r="S30" i="2"/>
  <c r="T37" i="2"/>
  <c r="T15" i="2"/>
  <c r="T27" i="2"/>
  <c r="S38" i="2"/>
  <c r="T38" i="2"/>
  <c r="T5" i="2"/>
  <c r="S10" i="2"/>
  <c r="S13" i="2"/>
  <c r="S16" i="2"/>
  <c r="S22" i="2"/>
  <c r="S25" i="2"/>
  <c r="S28" i="2"/>
  <c r="S3" i="2"/>
  <c r="T16" i="2"/>
  <c r="T22" i="2"/>
  <c r="T25" i="2"/>
  <c r="T31" i="2"/>
  <c r="S35" i="2"/>
  <c r="S39" i="2"/>
  <c r="T3" i="2"/>
  <c r="T35" i="2"/>
  <c r="X18" i="1" l="1"/>
  <c r="X7" i="1"/>
  <c r="X28" i="1"/>
  <c r="X31" i="1"/>
</calcChain>
</file>

<file path=xl/sharedStrings.xml><?xml version="1.0" encoding="utf-8"?>
<sst xmlns="http://schemas.openxmlformats.org/spreadsheetml/2006/main" count="615" uniqueCount="337">
  <si>
    <t>id</t>
  </si>
  <si>
    <t>name</t>
  </si>
  <si>
    <t>dept</t>
  </si>
  <si>
    <t>job</t>
  </si>
  <si>
    <t>years</t>
  </si>
  <si>
    <t>salary</t>
  </si>
  <si>
    <t>comm</t>
  </si>
  <si>
    <t>Total amount</t>
  </si>
  <si>
    <t>Manager_id</t>
  </si>
  <si>
    <t>Mgr salary</t>
  </si>
  <si>
    <t>Mgr Total amount</t>
  </si>
  <si>
    <t>Makes more money</t>
  </si>
  <si>
    <t>Sanders</t>
  </si>
  <si>
    <t xml:space="preserve">Mgr  </t>
  </si>
  <si>
    <t>Pernal</t>
  </si>
  <si>
    <t>Sales</t>
  </si>
  <si>
    <t>Marenghi</t>
  </si>
  <si>
    <t>O'Brien</t>
  </si>
  <si>
    <t>Hanes</t>
  </si>
  <si>
    <t>Quigley</t>
  </si>
  <si>
    <t>Rothman</t>
  </si>
  <si>
    <t>James</t>
  </si>
  <si>
    <t>Clerk</t>
  </si>
  <si>
    <t>Koonitz</t>
  </si>
  <si>
    <t>Plotz</t>
  </si>
  <si>
    <t>Ngan</t>
  </si>
  <si>
    <t>Naughton</t>
  </si>
  <si>
    <t>Yamaguchi</t>
  </si>
  <si>
    <t>Fraye</t>
  </si>
  <si>
    <t>Williams</t>
  </si>
  <si>
    <t>Molinare</t>
  </si>
  <si>
    <t>Kermisch</t>
  </si>
  <si>
    <t>Abrahams</t>
  </si>
  <si>
    <t>Sneider</t>
  </si>
  <si>
    <t>Scoutten</t>
  </si>
  <si>
    <t>Lu</t>
  </si>
  <si>
    <t>Smith</t>
  </si>
  <si>
    <t>Lundquist</t>
  </si>
  <si>
    <t>Daniels</t>
  </si>
  <si>
    <t>Wheeler</t>
  </si>
  <si>
    <t>Jones</t>
  </si>
  <si>
    <t>Lea</t>
  </si>
  <si>
    <t>Wilson</t>
  </si>
  <si>
    <t>Quill</t>
  </si>
  <si>
    <t>Davis</t>
  </si>
  <si>
    <t>Graham</t>
  </si>
  <si>
    <t>Gonzales</t>
  </si>
  <si>
    <t>Burke</t>
  </si>
  <si>
    <t>Edwards</t>
  </si>
  <si>
    <t>Gafney</t>
  </si>
  <si>
    <t>epmno</t>
  </si>
  <si>
    <t>firstname</t>
  </si>
  <si>
    <t>midinit</t>
  </si>
  <si>
    <t>lastname</t>
  </si>
  <si>
    <t>workdept</t>
  </si>
  <si>
    <t>phoneext</t>
  </si>
  <si>
    <t>hiredate</t>
  </si>
  <si>
    <t>edlevel</t>
  </si>
  <si>
    <t>sex</t>
  </si>
  <si>
    <t>birthdate</t>
  </si>
  <si>
    <t>bonus</t>
  </si>
  <si>
    <t xml:space="preserve">comm </t>
  </si>
  <si>
    <t>phone</t>
  </si>
  <si>
    <t>variable</t>
  </si>
  <si>
    <t>MAX_CAT</t>
  </si>
  <si>
    <t>MIN_CAT</t>
  </si>
  <si>
    <t>total</t>
  </si>
  <si>
    <t>CHRISTINE</t>
  </si>
  <si>
    <t>I</t>
  </si>
  <si>
    <t>HAAS</t>
  </si>
  <si>
    <t>A00</t>
  </si>
  <si>
    <t xml:space="preserve">PRES    </t>
  </si>
  <si>
    <t>F</t>
  </si>
  <si>
    <t>+0152750.00</t>
  </si>
  <si>
    <t>TO_DATE('1995-01-01', 'YYYY-MM-DD')</t>
  </si>
  <si>
    <t>TO_DATE('1963-08-24', 'YYYY-MM-DD')</t>
  </si>
  <si>
    <t>MICHAEL</t>
  </si>
  <si>
    <t>L</t>
  </si>
  <si>
    <t>THOMPSON</t>
  </si>
  <si>
    <t>B01</t>
  </si>
  <si>
    <t xml:space="preserve">MANAGER </t>
  </si>
  <si>
    <t>M</t>
  </si>
  <si>
    <t>+0094250.00</t>
  </si>
  <si>
    <t>TO_DATE('2003-10-10', 'YYYY-MM-DD')</t>
  </si>
  <si>
    <t>TO_DATE('1978-02-02', 'YYYY-MM-DD')</t>
  </si>
  <si>
    <t>SALLY</t>
  </si>
  <si>
    <t>A</t>
  </si>
  <si>
    <t>KWAN</t>
  </si>
  <si>
    <t>C01</t>
  </si>
  <si>
    <t>+0098250.00</t>
  </si>
  <si>
    <t>TO_DATE('2005-04-05', 'YYYY-MM-DD')</t>
  </si>
  <si>
    <t>TO_DATE('1971-05-11', 'YYYY-MM-DD')</t>
  </si>
  <si>
    <t>SALESREP</t>
  </si>
  <si>
    <t>JOHN</t>
  </si>
  <si>
    <t>B</t>
  </si>
  <si>
    <t>GEYER</t>
  </si>
  <si>
    <t>E01</t>
  </si>
  <si>
    <t>+0080175.00</t>
  </si>
  <si>
    <t>TO_DATE('1979-08-17', 'YYYY-MM-DD')</t>
  </si>
  <si>
    <t>TO_DATE('1955-09-15', 'YYYY-MM-DD')</t>
  </si>
  <si>
    <t xml:space="preserve">ANALYST </t>
  </si>
  <si>
    <t>IRVING</t>
  </si>
  <si>
    <t>STERN</t>
  </si>
  <si>
    <t>D11</t>
  </si>
  <si>
    <t>+0072250.00</t>
  </si>
  <si>
    <t>TO_DATE('2003-09-14', 'YYYY-MM-DD')</t>
  </si>
  <si>
    <t>TO_DATE('1975-07-07', 'YYYY-MM-DD')</t>
  </si>
  <si>
    <t>DESIGNER</t>
  </si>
  <si>
    <t>EVA</t>
  </si>
  <si>
    <t>D</t>
  </si>
  <si>
    <t>PULASKI</t>
  </si>
  <si>
    <t>D21</t>
  </si>
  <si>
    <t>+0096170.00</t>
  </si>
  <si>
    <t>TO_DATE('2005-09-30', 'YYYY-MM-DD')</t>
  </si>
  <si>
    <t>TO_DATE('2003-05-26', 'YYYY-MM-DD')</t>
  </si>
  <si>
    <t xml:space="preserve">CLERK   </t>
  </si>
  <si>
    <t>EILEEN</t>
  </si>
  <si>
    <t>W</t>
  </si>
  <si>
    <t>HENDERSON</t>
  </si>
  <si>
    <t>E11</t>
  </si>
  <si>
    <t>+0089750.00</t>
  </si>
  <si>
    <t>TO_DATE('2000-08-15', 'YYYY-MM-DD')</t>
  </si>
  <si>
    <t>TO_DATE('1971-05-15', 'YYYY-MM-DD')</t>
  </si>
  <si>
    <t>OPERATOR</t>
  </si>
  <si>
    <t>THEODORE</t>
  </si>
  <si>
    <t>Q</t>
  </si>
  <si>
    <t>SPENSER</t>
  </si>
  <si>
    <t>E21</t>
  </si>
  <si>
    <t>+0086150.00</t>
  </si>
  <si>
    <t>TO_DATE('2000-06-19', 'YYYY-MM-DD')</t>
  </si>
  <si>
    <t>TO_DATE('1980-12-18', 'YYYY-MM-DD')</t>
  </si>
  <si>
    <t>FIELDREP</t>
  </si>
  <si>
    <t>VINCENZO</t>
  </si>
  <si>
    <t>G</t>
  </si>
  <si>
    <t>LUCCHESSI</t>
  </si>
  <si>
    <t>+0066500.00</t>
  </si>
  <si>
    <t>TO_DATE('1988-05-16', 'YYYY-MM-DD')</t>
  </si>
  <si>
    <t>TO_DATE('1959-11-05', 'YYYY-MM-DD')</t>
  </si>
  <si>
    <t>SEAN</t>
  </si>
  <si>
    <t xml:space="preserve"> </t>
  </si>
  <si>
    <t>O'CONNELL</t>
  </si>
  <si>
    <t>+0049250.00</t>
  </si>
  <si>
    <t>TO_DATE('1993-12-05', 'YYYY-MM-DD')</t>
  </si>
  <si>
    <t>TO_DATE('1972-10-18', 'YYYY-MM-DD')</t>
  </si>
  <si>
    <t>DELORES</t>
  </si>
  <si>
    <t>QUINTANA</t>
  </si>
  <si>
    <t>+0073800.00</t>
  </si>
  <si>
    <t>TO_DATE('2001-07-28', 'YYYY-MM-DD')</t>
  </si>
  <si>
    <t>HEATHER</t>
  </si>
  <si>
    <t>NICHOLLS</t>
  </si>
  <si>
    <t>+0068420.00</t>
  </si>
  <si>
    <t>TO_DATE('2006-12-15', 'YYYY-MM-DD')</t>
  </si>
  <si>
    <t>TO_DATE('1976-01-19', 'YYYY-MM-DD')</t>
  </si>
  <si>
    <t>BRUCE</t>
  </si>
  <si>
    <t>ADAMSON</t>
  </si>
  <si>
    <t>+0055280.00</t>
  </si>
  <si>
    <t>TO_DATE('2002-02-12', 'YYYY-MM-DD')</t>
  </si>
  <si>
    <t>TO_DATE('1977-05-17', 'YYYY-MM-DD')</t>
  </si>
  <si>
    <t>ELIZABETH</t>
  </si>
  <si>
    <t>R</t>
  </si>
  <si>
    <t>PIANKA</t>
  </si>
  <si>
    <t>+0062250.00</t>
  </si>
  <si>
    <t>TO_DATE('2006-10-11', 'YYYY-MM-DD')</t>
  </si>
  <si>
    <t>TO_DATE('1980-04-12', 'YYYY-MM-DD')</t>
  </si>
  <si>
    <t>MASATOSHI</t>
  </si>
  <si>
    <t>J</t>
  </si>
  <si>
    <t>YOSHIMURA</t>
  </si>
  <si>
    <t>+0044680.00</t>
  </si>
  <si>
    <t>TO_DATE('1999-09-15', 'YYYY-MM-DD')</t>
  </si>
  <si>
    <t>TO_DATE('1981-01-05', 'YYYY-MM-DD')</t>
  </si>
  <si>
    <t>MARILYN</t>
  </si>
  <si>
    <t>S</t>
  </si>
  <si>
    <t>SCOUTTEN</t>
  </si>
  <si>
    <t>+0051340.00</t>
  </si>
  <si>
    <t>TO_DATE('2003-07-07', 'YYYY-MM-DD')</t>
  </si>
  <si>
    <t>TO_DATE('1979-02-21', 'YYYY-MM-DD')</t>
  </si>
  <si>
    <t>JAMES</t>
  </si>
  <si>
    <t>H</t>
  </si>
  <si>
    <t>WALKER</t>
  </si>
  <si>
    <t>+0050450.00</t>
  </si>
  <si>
    <t>TO_DATE('2004-07-26', 'YYYY-MM-DD')</t>
  </si>
  <si>
    <t>TO_DATE('1982-06-25', 'YYYY-MM-DD')</t>
  </si>
  <si>
    <t>DAVID</t>
  </si>
  <si>
    <t>BROWN</t>
  </si>
  <si>
    <t>+0057740.00</t>
  </si>
  <si>
    <t>TO_DATE('2002-03-03', 'YYYY-MM-DD')</t>
  </si>
  <si>
    <t>TO_DATE('1971-05-29', 'YYYY-MM-DD')</t>
  </si>
  <si>
    <t>WILLIAM</t>
  </si>
  <si>
    <t>T</t>
  </si>
  <si>
    <t>JONES</t>
  </si>
  <si>
    <t>+0068270.00</t>
  </si>
  <si>
    <t>TO_DATE('1998-04-11', 'YYYY-MM-DD')</t>
  </si>
  <si>
    <t>TO_DATE('2003-02-23', 'YYYY-MM-DD')</t>
  </si>
  <si>
    <t>JENNIFER</t>
  </si>
  <si>
    <t>K</t>
  </si>
  <si>
    <t>LUTZ</t>
  </si>
  <si>
    <t>+0049840.00</t>
  </si>
  <si>
    <t>TO_DATE('1998-08-29', 'YYYY-MM-DD')</t>
  </si>
  <si>
    <t>TO_DATE('1978-03-19', 'YYYY-MM-DD')</t>
  </si>
  <si>
    <t>JEFFERSON</t>
  </si>
  <si>
    <t>+0042180.00</t>
  </si>
  <si>
    <t>TO_DATE('1996-11-21', 'YYYY-MM-DD')</t>
  </si>
  <si>
    <t>TO_DATE('1980-05-30', 'YYYY-MM-DD')</t>
  </si>
  <si>
    <t>SALVATORE</t>
  </si>
  <si>
    <t>MARINO</t>
  </si>
  <si>
    <t>+0048760.00</t>
  </si>
  <si>
    <t>TO_DATE('2004-12-05', 'YYYY-MM-DD')</t>
  </si>
  <si>
    <t>TO_DATE('2002-03-31', 'YYYY-MM-DD')</t>
  </si>
  <si>
    <t>DANIEL</t>
  </si>
  <si>
    <t>SMITH</t>
  </si>
  <si>
    <t>+0049180.00</t>
  </si>
  <si>
    <t>TO_DATE('1999-10-30', 'YYYY-MM-DD')</t>
  </si>
  <si>
    <t>TO_DATE('1969-11-12', 'YYYY-MM-DD')</t>
  </si>
  <si>
    <t>SYBIL</t>
  </si>
  <si>
    <t>P</t>
  </si>
  <si>
    <t>JOHNSON</t>
  </si>
  <si>
    <t>+0047250.00</t>
  </si>
  <si>
    <t>TO_DATE('2005-09-11', 'YYYY-MM-DD')</t>
  </si>
  <si>
    <t>TO_DATE('1976-10-05', 'YYYY-MM-DD')</t>
  </si>
  <si>
    <t>MARIA</t>
  </si>
  <si>
    <t>PEREZ</t>
  </si>
  <si>
    <t>+0037380.00</t>
  </si>
  <si>
    <t>TO_DATE('2006-09-30', 'YYYY-MM-DD')</t>
  </si>
  <si>
    <t>ETHEL</t>
  </si>
  <si>
    <t>SCHNEIDER</t>
  </si>
  <si>
    <t>+0036250.00</t>
  </si>
  <si>
    <t>TO_DATE('1997-03-24', 'YYYY-MM-DD')</t>
  </si>
  <si>
    <t>TO_DATE('1976-03-28', 'YYYY-MM-DD')</t>
  </si>
  <si>
    <t>PARKER</t>
  </si>
  <si>
    <t>+0035340.00</t>
  </si>
  <si>
    <t>TO_DATE('2006-05-30', 'YYYY-MM-DD')</t>
  </si>
  <si>
    <t>TO_DATE('1985-07-09', 'YYYY-MM-DD')</t>
  </si>
  <si>
    <t>PHILIP</t>
  </si>
  <si>
    <t>X</t>
  </si>
  <si>
    <t>+0037750.00</t>
  </si>
  <si>
    <t>TO_DATE('2002-06-19', 'YYYY-MM-DD')</t>
  </si>
  <si>
    <t>TO_DATE('1976-10-27', 'YYYY-MM-DD')</t>
  </si>
  <si>
    <t>MAUDE</t>
  </si>
  <si>
    <t>SETRIGHT</t>
  </si>
  <si>
    <t>+0035900.00</t>
  </si>
  <si>
    <t>TO_DATE('1994-09-12', 'YYYY-MM-DD')</t>
  </si>
  <si>
    <t>TO_DATE('1961-04-21', 'YYYY-MM-DD')</t>
  </si>
  <si>
    <t>RAMLAL</t>
  </si>
  <si>
    <t>V</t>
  </si>
  <si>
    <t>MEHTA</t>
  </si>
  <si>
    <t>+0039950.00</t>
  </si>
  <si>
    <t>TO_DATE('1995-07-07', 'YYYY-MM-DD')</t>
  </si>
  <si>
    <t>TO_DATE('1962-08-11', 'YYYY-MM-DD')</t>
  </si>
  <si>
    <t>WING</t>
  </si>
  <si>
    <t>LEE</t>
  </si>
  <si>
    <t>+0045370.00</t>
  </si>
  <si>
    <t>TO_DATE('2006-02-23', 'YYYY-MM-DD')</t>
  </si>
  <si>
    <t>TO_DATE('1971-07-18', 'YYYY-MM-DD')</t>
  </si>
  <si>
    <t>JASON</t>
  </si>
  <si>
    <t>GOUNOT</t>
  </si>
  <si>
    <t>+0043840.00</t>
  </si>
  <si>
    <t>TO_DATE('1977-05-05', 'YYYY-MM-DD')</t>
  </si>
  <si>
    <t>TO_DATE('1956-05-17', 'YYYY-MM-DD')</t>
  </si>
  <si>
    <t>DIAN</t>
  </si>
  <si>
    <t>HEMMINGER</t>
  </si>
  <si>
    <t>+0046500.00</t>
  </si>
  <si>
    <t>TO_DATE('1973-08-14', 'YYYY-MM-DD')</t>
  </si>
  <si>
    <t>GREG</t>
  </si>
  <si>
    <t>ORLANDO</t>
  </si>
  <si>
    <t>+0039250.00</t>
  </si>
  <si>
    <t>TO_DATE('2002-05-05', 'YYYY-MM-DD')</t>
  </si>
  <si>
    <t>KIM</t>
  </si>
  <si>
    <t>N</t>
  </si>
  <si>
    <t>NATZ</t>
  </si>
  <si>
    <t>KIYOSHI</t>
  </si>
  <si>
    <t>YAMAMOTO</t>
  </si>
  <si>
    <t>+0064680.00</t>
  </si>
  <si>
    <t>TO_DATE('2005-09-15', 'YYYY-MM-DD')</t>
  </si>
  <si>
    <t>REBA</t>
  </si>
  <si>
    <t>+0069840.00</t>
  </si>
  <si>
    <t>TO_DATE('2005-08-29', 'YYYY-MM-DD')</t>
  </si>
  <si>
    <t>ROBERT</t>
  </si>
  <si>
    <t>MONTEVERDE</t>
  </si>
  <si>
    <t>+0037760.00</t>
  </si>
  <si>
    <t>TO_DATE('1984-03-31', 'YYYY-MM-DD')</t>
  </si>
  <si>
    <t>SCHWARTZ</t>
  </si>
  <si>
    <t>+0046250.00</t>
  </si>
  <si>
    <t>TO_DATE('1966-03-28', 'YYYY-MM-DD')</t>
  </si>
  <si>
    <t>MICHELLE</t>
  </si>
  <si>
    <t>SPRINGER</t>
  </si>
  <si>
    <t>HELENA</t>
  </si>
  <si>
    <t>WONG</t>
  </si>
  <si>
    <t>+0035370.00</t>
  </si>
  <si>
    <t>ROY</t>
  </si>
  <si>
    <t>ALONZO</t>
  </si>
  <si>
    <t>+0031840.00</t>
  </si>
  <si>
    <t>TO_DATE('1997-07-05', 'YYYY-MM-DD')</t>
  </si>
  <si>
    <t>456-123-3978</t>
  </si>
  <si>
    <t>456-123-3476</t>
  </si>
  <si>
    <t>456-123-4738</t>
  </si>
  <si>
    <t>456-123-6789</t>
  </si>
  <si>
    <t>456-123-6423</t>
  </si>
  <si>
    <t>456-123-7831</t>
  </si>
  <si>
    <t>456-123-5498</t>
  </si>
  <si>
    <t>456-123-972</t>
  </si>
  <si>
    <t>456-123-3490</t>
  </si>
  <si>
    <t>456-123-2167</t>
  </si>
  <si>
    <t>456-123-4578</t>
  </si>
  <si>
    <t>456-123-1793</t>
  </si>
  <si>
    <t>456-123-4510</t>
  </si>
  <si>
    <t>456-123-3782</t>
  </si>
  <si>
    <t>456-123-2890</t>
  </si>
  <si>
    <t>456-123-1682</t>
  </si>
  <si>
    <t>456-123-2986</t>
  </si>
  <si>
    <t>456-123-4501</t>
  </si>
  <si>
    <t>456-123-942</t>
  </si>
  <si>
    <t>456-123-672</t>
  </si>
  <si>
    <t>456-123-2094</t>
  </si>
  <si>
    <t>456-123-3780</t>
  </si>
  <si>
    <t>456-123-961</t>
  </si>
  <si>
    <t>456-123-8953</t>
  </si>
  <si>
    <t>456-123-9001</t>
  </si>
  <si>
    <t>456-123-8997</t>
  </si>
  <si>
    <t>456-123-4502</t>
  </si>
  <si>
    <t>456-123-2095</t>
  </si>
  <si>
    <t>456-123-3332</t>
  </si>
  <si>
    <t>456-123-9990</t>
  </si>
  <si>
    <t>456-123-2103</t>
  </si>
  <si>
    <t>456-123-5698</t>
  </si>
  <si>
    <t>Q1</t>
  </si>
  <si>
    <t>Name fix</t>
  </si>
  <si>
    <t>Q2</t>
  </si>
  <si>
    <t>Mgr Years</t>
  </si>
  <si>
    <t>More years</t>
  </si>
  <si>
    <t>Q4</t>
  </si>
  <si>
    <t>Q7</t>
  </si>
  <si>
    <t>LOWER MGR</t>
  </si>
  <si>
    <t>Q8</t>
  </si>
  <si>
    <t>SALARY LESS ALL MGR</t>
  </si>
  <si>
    <t>TOTAL SALES</t>
  </si>
  <si>
    <t>TOTAL LESS ALL SALES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</si>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</sst>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18" fillId="0" borderId="0" xfId="0" applyNumberFormat="1" applyFont="1"/>
    <xf numFmtId="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F254-D835-43D6-BC16-6A045C16206B}">
  <dimension ref="A1:AQ43"/>
  <sheetViews>
    <sheetView showGridLines="0" tabSelected="1" topLeftCell="N1" zoomScale="70" zoomScaleNormal="70" workbookViewId="0">
      <pane ySplit="1" topLeftCell="A2" activePane="bottomLeft" state="frozen"/>
      <selection pane="bottomLeft" activeCell="AP9" sqref="AP9"/>
    </sheetView>
  </sheetViews>
  <sheetFormatPr defaultRowHeight="14.4" x14ac:dyDescent="0.3"/>
  <cols>
    <col min="15" max="15" width="10.33203125" bestFit="1" customWidth="1"/>
    <col min="16" max="16" width="9" hidden="1" customWidth="1"/>
    <col min="17" max="17" width="0" hidden="1" customWidth="1"/>
    <col min="21" max="22" width="8.88671875" style="4"/>
    <col min="43" max="43" width="10.88671875" bestFit="1" customWidth="1"/>
  </cols>
  <sheetData>
    <row r="1" spans="1:43" x14ac:dyDescent="0.3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3</v>
      </c>
      <c r="I1" s="2" t="s">
        <v>57</v>
      </c>
      <c r="J1" s="2" t="s">
        <v>58</v>
      </c>
      <c r="K1" s="2" t="s">
        <v>59</v>
      </c>
      <c r="L1" s="2" t="s">
        <v>5</v>
      </c>
      <c r="M1" s="2" t="s">
        <v>60</v>
      </c>
      <c r="N1" s="2" t="s">
        <v>61</v>
      </c>
      <c r="O1" s="2" t="s">
        <v>62</v>
      </c>
      <c r="P1" s="2" t="s">
        <v>56</v>
      </c>
      <c r="Q1" s="2" t="s">
        <v>59</v>
      </c>
      <c r="R1" s="2" t="s">
        <v>63</v>
      </c>
      <c r="S1" s="2" t="s">
        <v>64</v>
      </c>
      <c r="T1" s="2" t="s">
        <v>65</v>
      </c>
      <c r="U1" s="3" t="s">
        <v>324</v>
      </c>
      <c r="V1" s="3" t="s">
        <v>326</v>
      </c>
      <c r="AG1" t="s">
        <v>3</v>
      </c>
      <c r="AH1" t="s">
        <v>57</v>
      </c>
      <c r="AI1" t="s">
        <v>58</v>
      </c>
      <c r="AJ1" t="s">
        <v>59</v>
      </c>
      <c r="AK1" t="s">
        <v>5</v>
      </c>
      <c r="AL1" t="s">
        <v>60</v>
      </c>
      <c r="AM1" t="s">
        <v>61</v>
      </c>
      <c r="AN1" t="s">
        <v>66</v>
      </c>
      <c r="AP1" t="s">
        <v>3</v>
      </c>
      <c r="AQ1" t="s">
        <v>336</v>
      </c>
    </row>
    <row r="2" spans="1:43" x14ac:dyDescent="0.3">
      <c r="A2" s="2">
        <v>10</v>
      </c>
      <c r="B2" s="2" t="s">
        <v>67</v>
      </c>
      <c r="C2" s="2" t="s">
        <v>68</v>
      </c>
      <c r="D2" s="2" t="s">
        <v>69</v>
      </c>
      <c r="E2" s="2" t="s">
        <v>70</v>
      </c>
      <c r="F2" s="2">
        <v>3978</v>
      </c>
      <c r="G2" s="2">
        <v>19950101</v>
      </c>
      <c r="H2" s="2" t="s">
        <v>71</v>
      </c>
      <c r="I2" s="2">
        <v>18</v>
      </c>
      <c r="J2" s="2" t="s">
        <v>72</v>
      </c>
      <c r="K2" s="2">
        <v>19630824</v>
      </c>
      <c r="L2" s="2" t="s">
        <v>73</v>
      </c>
      <c r="M2" s="2">
        <v>1000</v>
      </c>
      <c r="N2" s="2">
        <v>4220</v>
      </c>
      <c r="O2" s="2" t="s">
        <v>292</v>
      </c>
      <c r="P2" s="2" t="s">
        <v>74</v>
      </c>
      <c r="Q2" s="2" t="s">
        <v>75</v>
      </c>
      <c r="R2" s="2">
        <f>SUM(M2:N2)</f>
        <v>5220</v>
      </c>
      <c r="S2" s="2">
        <f t="shared" ref="S2:S43" si="0">_xlfn.MAXIFS(R:R,H:H,H2)</f>
        <v>5220</v>
      </c>
      <c r="T2" s="2">
        <f t="shared" ref="T2:T43" si="1">_xlfn.MINIFS(R:R,H:H,H2)</f>
        <v>5220</v>
      </c>
      <c r="U2" s="3" t="e">
        <f>MATCH(TRIM(D2),'db2311-midterm-staff'!P:P,0)</f>
        <v>#N/A</v>
      </c>
      <c r="V2" s="4">
        <f>MATCH(A2,'db2311-midterm-staff'!A:A,0)</f>
        <v>3</v>
      </c>
      <c r="AG2" t="s">
        <v>71</v>
      </c>
      <c r="AH2">
        <v>18</v>
      </c>
      <c r="AI2" t="s">
        <v>72</v>
      </c>
      <c r="AJ2">
        <v>19630824</v>
      </c>
      <c r="AK2">
        <v>152750</v>
      </c>
      <c r="AL2">
        <v>1000</v>
      </c>
      <c r="AM2">
        <v>4220</v>
      </c>
      <c r="AN2">
        <f>SUM(AK2:AM2)</f>
        <v>157970</v>
      </c>
      <c r="AP2" t="s">
        <v>71</v>
      </c>
      <c r="AQ2" s="1">
        <f>AVERAGEIF(AG:AG,AP2,AN:AN)</f>
        <v>157970</v>
      </c>
    </row>
    <row r="3" spans="1:43" x14ac:dyDescent="0.3">
      <c r="A3" s="2">
        <v>20</v>
      </c>
      <c r="B3" s="2" t="s">
        <v>76</v>
      </c>
      <c r="C3" s="2" t="s">
        <v>77</v>
      </c>
      <c r="D3" s="2" t="s">
        <v>78</v>
      </c>
      <c r="E3" s="2" t="s">
        <v>79</v>
      </c>
      <c r="F3" s="2">
        <v>3476</v>
      </c>
      <c r="G3" s="2">
        <v>20031010</v>
      </c>
      <c r="H3" s="2" t="s">
        <v>80</v>
      </c>
      <c r="I3" s="2">
        <v>18</v>
      </c>
      <c r="J3" s="2" t="s">
        <v>81</v>
      </c>
      <c r="K3" s="2">
        <v>19780202</v>
      </c>
      <c r="L3" s="2" t="s">
        <v>82</v>
      </c>
      <c r="M3" s="2">
        <v>800</v>
      </c>
      <c r="N3" s="2">
        <v>3300</v>
      </c>
      <c r="O3" s="2" t="s">
        <v>293</v>
      </c>
      <c r="P3" s="2" t="s">
        <v>83</v>
      </c>
      <c r="Q3" s="2" t="s">
        <v>84</v>
      </c>
      <c r="R3" s="2">
        <f t="shared" ref="R3:R43" si="2">SUM(M3:N3)</f>
        <v>4100</v>
      </c>
      <c r="S3" s="2">
        <f t="shared" si="0"/>
        <v>4100</v>
      </c>
      <c r="T3" s="2">
        <f t="shared" si="1"/>
        <v>2592</v>
      </c>
      <c r="U3" s="3" t="e">
        <f>MATCH(TRIM(D3),'db2311-midterm-staff'!P:P,0)</f>
        <v>#N/A</v>
      </c>
      <c r="V3" s="4">
        <f>MATCH(A3,'db2311-midterm-staff'!A:A,0)</f>
        <v>4</v>
      </c>
      <c r="AG3" t="s">
        <v>80</v>
      </c>
      <c r="AH3">
        <v>18</v>
      </c>
      <c r="AI3" t="s">
        <v>81</v>
      </c>
      <c r="AJ3">
        <v>19780202</v>
      </c>
      <c r="AK3">
        <v>94250</v>
      </c>
      <c r="AL3">
        <v>800</v>
      </c>
      <c r="AM3">
        <v>3300</v>
      </c>
      <c r="AN3">
        <f t="shared" ref="AN3:AN31" si="3">SUM(AK3:AM3)</f>
        <v>98350</v>
      </c>
      <c r="AP3" t="s">
        <v>80</v>
      </c>
      <c r="AQ3" s="1">
        <f t="shared" ref="AQ3:AQ9" si="4">AVERAGEIF(AG:AG,AP3,AN:AN)</f>
        <v>92078.666666666672</v>
      </c>
    </row>
    <row r="4" spans="1:43" x14ac:dyDescent="0.3">
      <c r="A4" s="2">
        <v>30</v>
      </c>
      <c r="B4" s="2" t="s">
        <v>85</v>
      </c>
      <c r="C4" s="2" t="s">
        <v>86</v>
      </c>
      <c r="D4" s="2" t="s">
        <v>87</v>
      </c>
      <c r="E4" s="2" t="s">
        <v>88</v>
      </c>
      <c r="F4" s="2">
        <v>4738</v>
      </c>
      <c r="G4" s="2">
        <v>20050405</v>
      </c>
      <c r="H4" s="2" t="s">
        <v>80</v>
      </c>
      <c r="I4" s="2">
        <v>20</v>
      </c>
      <c r="J4" s="2" t="s">
        <v>72</v>
      </c>
      <c r="K4" s="2">
        <v>19710511</v>
      </c>
      <c r="L4" s="2" t="s">
        <v>89</v>
      </c>
      <c r="M4" s="2">
        <v>800</v>
      </c>
      <c r="N4" s="2">
        <v>3060</v>
      </c>
      <c r="O4" s="2" t="s">
        <v>294</v>
      </c>
      <c r="P4" s="2" t="s">
        <v>90</v>
      </c>
      <c r="Q4" s="2" t="s">
        <v>91</v>
      </c>
      <c r="R4" s="2">
        <f t="shared" si="2"/>
        <v>3860</v>
      </c>
      <c r="S4" s="2">
        <f t="shared" si="0"/>
        <v>4100</v>
      </c>
      <c r="T4" s="2">
        <f t="shared" si="1"/>
        <v>2592</v>
      </c>
      <c r="U4" s="3" t="e">
        <f>MATCH(TRIM(D4),'db2311-midterm-staff'!P:P,0)</f>
        <v>#N/A</v>
      </c>
      <c r="V4" s="4">
        <f>MATCH(A4,'db2311-midterm-staff'!A:A,0)</f>
        <v>5</v>
      </c>
      <c r="AG4" t="s">
        <v>80</v>
      </c>
      <c r="AH4">
        <v>20</v>
      </c>
      <c r="AI4" t="s">
        <v>72</v>
      </c>
      <c r="AJ4">
        <v>19710511</v>
      </c>
      <c r="AK4">
        <v>98250</v>
      </c>
      <c r="AL4">
        <v>800</v>
      </c>
      <c r="AM4">
        <v>3060</v>
      </c>
      <c r="AN4">
        <f t="shared" si="3"/>
        <v>102110</v>
      </c>
      <c r="AP4" t="s">
        <v>92</v>
      </c>
      <c r="AQ4" s="1">
        <f t="shared" si="4"/>
        <v>61420</v>
      </c>
    </row>
    <row r="5" spans="1:43" x14ac:dyDescent="0.3">
      <c r="A5" s="2">
        <v>50</v>
      </c>
      <c r="B5" s="2" t="s">
        <v>93</v>
      </c>
      <c r="C5" s="2" t="s">
        <v>94</v>
      </c>
      <c r="D5" s="2" t="s">
        <v>95</v>
      </c>
      <c r="E5" s="2" t="s">
        <v>96</v>
      </c>
      <c r="F5" s="2">
        <v>6789</v>
      </c>
      <c r="G5" s="2">
        <v>19790817</v>
      </c>
      <c r="H5" s="2" t="s">
        <v>80</v>
      </c>
      <c r="I5" s="2">
        <v>16</v>
      </c>
      <c r="J5" s="2" t="s">
        <v>81</v>
      </c>
      <c r="K5" s="2">
        <v>19550915</v>
      </c>
      <c r="L5" s="2" t="s">
        <v>97</v>
      </c>
      <c r="M5" s="2">
        <v>800</v>
      </c>
      <c r="N5" s="2">
        <v>3214</v>
      </c>
      <c r="O5" s="2" t="s">
        <v>295</v>
      </c>
      <c r="P5" s="2" t="s">
        <v>98</v>
      </c>
      <c r="Q5" s="2" t="s">
        <v>99</v>
      </c>
      <c r="R5" s="2">
        <f t="shared" si="2"/>
        <v>4014</v>
      </c>
      <c r="S5" s="2">
        <f t="shared" si="0"/>
        <v>4100</v>
      </c>
      <c r="T5" s="2">
        <f t="shared" si="1"/>
        <v>2592</v>
      </c>
      <c r="U5" s="3" t="e">
        <f>MATCH(TRIM(D5),'db2311-midterm-staff'!P:P,0)</f>
        <v>#N/A</v>
      </c>
      <c r="V5" s="4">
        <f>MATCH(A5,'db2311-midterm-staff'!A:A,0)</f>
        <v>7</v>
      </c>
      <c r="AG5" t="s">
        <v>80</v>
      </c>
      <c r="AH5">
        <v>16</v>
      </c>
      <c r="AI5" t="s">
        <v>81</v>
      </c>
      <c r="AJ5">
        <v>19550915</v>
      </c>
      <c r="AK5">
        <v>80175</v>
      </c>
      <c r="AL5">
        <v>800</v>
      </c>
      <c r="AM5">
        <v>3214</v>
      </c>
      <c r="AN5">
        <f t="shared" si="3"/>
        <v>84189</v>
      </c>
      <c r="AP5" t="s">
        <v>100</v>
      </c>
      <c r="AQ5" s="1">
        <f t="shared" si="4"/>
        <v>72930.666666666672</v>
      </c>
    </row>
    <row r="6" spans="1:43" x14ac:dyDescent="0.3">
      <c r="A6" s="2">
        <v>60</v>
      </c>
      <c r="B6" s="2" t="s">
        <v>101</v>
      </c>
      <c r="C6" s="2" t="s">
        <v>72</v>
      </c>
      <c r="D6" s="2" t="s">
        <v>102</v>
      </c>
      <c r="E6" s="2" t="s">
        <v>103</v>
      </c>
      <c r="F6" s="2">
        <v>6423</v>
      </c>
      <c r="G6" s="2">
        <v>20030914</v>
      </c>
      <c r="H6" s="2" t="s">
        <v>80</v>
      </c>
      <c r="I6" s="2">
        <v>16</v>
      </c>
      <c r="J6" s="2" t="s">
        <v>81</v>
      </c>
      <c r="K6" s="2">
        <v>19750707</v>
      </c>
      <c r="L6" s="2" t="s">
        <v>104</v>
      </c>
      <c r="M6" s="2">
        <v>500</v>
      </c>
      <c r="N6" s="2">
        <v>2580</v>
      </c>
      <c r="O6" s="2" t="s">
        <v>296</v>
      </c>
      <c r="P6" s="2" t="s">
        <v>105</v>
      </c>
      <c r="Q6" s="2" t="s">
        <v>106</v>
      </c>
      <c r="R6" s="2">
        <f t="shared" si="2"/>
        <v>3080</v>
      </c>
      <c r="S6" s="2">
        <f t="shared" si="0"/>
        <v>4100</v>
      </c>
      <c r="T6" s="2">
        <f t="shared" si="1"/>
        <v>2592</v>
      </c>
      <c r="U6" s="3" t="e">
        <f>MATCH(TRIM(D6),'db2311-midterm-staff'!P:P,0)</f>
        <v>#N/A</v>
      </c>
      <c r="V6" s="4">
        <f>MATCH(A6,'db2311-midterm-staff'!A:A,0)</f>
        <v>8</v>
      </c>
      <c r="AG6" t="s">
        <v>80</v>
      </c>
      <c r="AH6">
        <v>16</v>
      </c>
      <c r="AI6" t="s">
        <v>81</v>
      </c>
      <c r="AJ6">
        <v>19750707</v>
      </c>
      <c r="AK6">
        <v>72250</v>
      </c>
      <c r="AL6">
        <v>500</v>
      </c>
      <c r="AM6">
        <v>2580</v>
      </c>
      <c r="AN6">
        <f t="shared" si="3"/>
        <v>75330</v>
      </c>
      <c r="AP6" t="s">
        <v>107</v>
      </c>
      <c r="AQ6" s="1">
        <f t="shared" si="4"/>
        <v>59891.6</v>
      </c>
    </row>
    <row r="7" spans="1:43" x14ac:dyDescent="0.3">
      <c r="A7" s="2">
        <v>70</v>
      </c>
      <c r="B7" s="2" t="s">
        <v>108</v>
      </c>
      <c r="C7" s="2" t="s">
        <v>109</v>
      </c>
      <c r="D7" s="2" t="s">
        <v>110</v>
      </c>
      <c r="E7" s="2" t="s">
        <v>111</v>
      </c>
      <c r="F7" s="2">
        <v>7831</v>
      </c>
      <c r="G7" s="2">
        <v>20050930</v>
      </c>
      <c r="H7" s="2" t="s">
        <v>80</v>
      </c>
      <c r="I7" s="2">
        <v>16</v>
      </c>
      <c r="J7" s="2" t="s">
        <v>72</v>
      </c>
      <c r="K7" s="2">
        <v>20030526</v>
      </c>
      <c r="L7" s="2" t="s">
        <v>112</v>
      </c>
      <c r="M7" s="2">
        <v>700</v>
      </c>
      <c r="N7" s="2">
        <v>2893</v>
      </c>
      <c r="O7" s="2" t="s">
        <v>297</v>
      </c>
      <c r="P7" s="2" t="s">
        <v>113</v>
      </c>
      <c r="Q7" s="2" t="s">
        <v>114</v>
      </c>
      <c r="R7" s="2">
        <f t="shared" si="2"/>
        <v>3593</v>
      </c>
      <c r="S7" s="2">
        <f t="shared" si="0"/>
        <v>4100</v>
      </c>
      <c r="T7" s="2">
        <f t="shared" si="1"/>
        <v>2592</v>
      </c>
      <c r="U7" s="3" t="e">
        <f>MATCH(TRIM(D7),'db2311-midterm-staff'!P:P,0)</f>
        <v>#N/A</v>
      </c>
      <c r="V7" s="4">
        <f>MATCH(A7,'db2311-midterm-staff'!A:A,0)</f>
        <v>9</v>
      </c>
      <c r="AG7" t="s">
        <v>80</v>
      </c>
      <c r="AH7">
        <v>16</v>
      </c>
      <c r="AI7" t="s">
        <v>72</v>
      </c>
      <c r="AJ7">
        <v>20030526</v>
      </c>
      <c r="AK7">
        <v>96170</v>
      </c>
      <c r="AL7">
        <v>700</v>
      </c>
      <c r="AM7">
        <v>2893</v>
      </c>
      <c r="AN7">
        <f t="shared" si="3"/>
        <v>99763</v>
      </c>
      <c r="AP7" t="s">
        <v>115</v>
      </c>
      <c r="AQ7" s="1">
        <f t="shared" si="4"/>
        <v>47084</v>
      </c>
    </row>
    <row r="8" spans="1:43" x14ac:dyDescent="0.3">
      <c r="A8" s="2">
        <v>90</v>
      </c>
      <c r="B8" s="2" t="s">
        <v>116</v>
      </c>
      <c r="C8" s="2" t="s">
        <v>117</v>
      </c>
      <c r="D8" s="2" t="s">
        <v>118</v>
      </c>
      <c r="E8" s="2" t="s">
        <v>119</v>
      </c>
      <c r="F8" s="2">
        <v>5498</v>
      </c>
      <c r="G8" s="2">
        <v>20000815</v>
      </c>
      <c r="H8" s="2" t="s">
        <v>80</v>
      </c>
      <c r="I8" s="2">
        <v>16</v>
      </c>
      <c r="J8" s="2" t="s">
        <v>72</v>
      </c>
      <c r="K8" s="2">
        <v>19710515</v>
      </c>
      <c r="L8" s="2" t="s">
        <v>120</v>
      </c>
      <c r="M8" s="2">
        <v>600</v>
      </c>
      <c r="N8" s="2">
        <v>2380</v>
      </c>
      <c r="O8" s="2" t="s">
        <v>298</v>
      </c>
      <c r="P8" s="2" t="s">
        <v>121</v>
      </c>
      <c r="Q8" s="2" t="s">
        <v>122</v>
      </c>
      <c r="R8" s="2">
        <f t="shared" si="2"/>
        <v>2980</v>
      </c>
      <c r="S8" s="2">
        <f t="shared" si="0"/>
        <v>4100</v>
      </c>
      <c r="T8" s="2">
        <f t="shared" si="1"/>
        <v>2592</v>
      </c>
      <c r="U8" s="3" t="e">
        <f>MATCH(TRIM(D8),'db2311-midterm-staff'!P:P,0)</f>
        <v>#N/A</v>
      </c>
      <c r="V8" s="4">
        <f>MATCH(A8,'db2311-midterm-staff'!A:A,0)</f>
        <v>11</v>
      </c>
      <c r="AG8" t="s">
        <v>80</v>
      </c>
      <c r="AH8">
        <v>16</v>
      </c>
      <c r="AI8" t="s">
        <v>72</v>
      </c>
      <c r="AJ8">
        <v>19710515</v>
      </c>
      <c r="AK8">
        <v>89750</v>
      </c>
      <c r="AL8">
        <v>600</v>
      </c>
      <c r="AM8">
        <v>2380</v>
      </c>
      <c r="AN8">
        <f t="shared" si="3"/>
        <v>92730</v>
      </c>
      <c r="AP8" t="s">
        <v>123</v>
      </c>
      <c r="AQ8" s="1">
        <f t="shared" si="4"/>
        <v>43850</v>
      </c>
    </row>
    <row r="9" spans="1:43" x14ac:dyDescent="0.3">
      <c r="A9" s="2">
        <v>100</v>
      </c>
      <c r="B9" s="2" t="s">
        <v>124</v>
      </c>
      <c r="C9" s="2" t="s">
        <v>125</v>
      </c>
      <c r="D9" s="2" t="s">
        <v>126</v>
      </c>
      <c r="E9" s="2" t="s">
        <v>127</v>
      </c>
      <c r="F9" s="2">
        <v>972</v>
      </c>
      <c r="G9" s="2">
        <v>20000619</v>
      </c>
      <c r="H9" s="2" t="s">
        <v>80</v>
      </c>
      <c r="I9" s="2">
        <v>14</v>
      </c>
      <c r="J9" s="2" t="s">
        <v>81</v>
      </c>
      <c r="K9" s="2">
        <v>19801218</v>
      </c>
      <c r="L9" s="2" t="s">
        <v>128</v>
      </c>
      <c r="M9" s="2">
        <v>500</v>
      </c>
      <c r="N9" s="2">
        <v>2092</v>
      </c>
      <c r="O9" s="2" t="s">
        <v>299</v>
      </c>
      <c r="P9" s="2" t="s">
        <v>129</v>
      </c>
      <c r="Q9" s="2" t="s">
        <v>130</v>
      </c>
      <c r="R9" s="2">
        <f t="shared" si="2"/>
        <v>2592</v>
      </c>
      <c r="S9" s="2">
        <f t="shared" si="0"/>
        <v>4100</v>
      </c>
      <c r="T9" s="2">
        <f t="shared" si="1"/>
        <v>2592</v>
      </c>
      <c r="U9" s="3" t="e">
        <f>MATCH(TRIM(D9),'db2311-midterm-staff'!P:P,0)</f>
        <v>#N/A</v>
      </c>
      <c r="V9" s="4">
        <f>MATCH(A9,'db2311-midterm-staff'!A:A,0)</f>
        <v>12</v>
      </c>
      <c r="AG9" t="s">
        <v>92</v>
      </c>
      <c r="AH9">
        <v>19</v>
      </c>
      <c r="AI9" t="s">
        <v>81</v>
      </c>
      <c r="AJ9">
        <v>19591105</v>
      </c>
      <c r="AK9">
        <v>66500</v>
      </c>
      <c r="AL9">
        <v>900</v>
      </c>
      <c r="AM9">
        <v>3720</v>
      </c>
      <c r="AN9">
        <f t="shared" si="3"/>
        <v>71120</v>
      </c>
      <c r="AP9" t="s">
        <v>131</v>
      </c>
      <c r="AQ9" s="1">
        <f t="shared" si="4"/>
        <v>40813.333333333336</v>
      </c>
    </row>
    <row r="10" spans="1:43" x14ac:dyDescent="0.3">
      <c r="A10" s="2">
        <v>110</v>
      </c>
      <c r="B10" s="2" t="s">
        <v>132</v>
      </c>
      <c r="C10" s="2" t="s">
        <v>133</v>
      </c>
      <c r="D10" s="2" t="s">
        <v>134</v>
      </c>
      <c r="E10" s="2" t="s">
        <v>70</v>
      </c>
      <c r="F10" s="2">
        <v>3490</v>
      </c>
      <c r="G10" s="2">
        <v>19880516</v>
      </c>
      <c r="H10" s="2" t="s">
        <v>92</v>
      </c>
      <c r="I10" s="2">
        <v>19</v>
      </c>
      <c r="J10" s="2" t="s">
        <v>81</v>
      </c>
      <c r="K10" s="2">
        <v>19591105</v>
      </c>
      <c r="L10" s="2" t="s">
        <v>135</v>
      </c>
      <c r="M10" s="2">
        <v>900</v>
      </c>
      <c r="N10" s="2">
        <v>3720</v>
      </c>
      <c r="O10" s="2" t="s">
        <v>300</v>
      </c>
      <c r="P10" s="2" t="s">
        <v>136</v>
      </c>
      <c r="Q10" s="2" t="s">
        <v>137</v>
      </c>
      <c r="R10" s="2">
        <f t="shared" si="2"/>
        <v>4620</v>
      </c>
      <c r="S10" s="2">
        <f t="shared" si="0"/>
        <v>5220</v>
      </c>
      <c r="T10" s="2">
        <f t="shared" si="1"/>
        <v>4620</v>
      </c>
      <c r="U10" s="3" t="e">
        <f>MATCH(TRIM(D10),'db2311-midterm-staff'!P:P,0)</f>
        <v>#N/A</v>
      </c>
      <c r="V10" s="4">
        <f>MATCH(A10,'db2311-midterm-staff'!A:A,0)</f>
        <v>13</v>
      </c>
      <c r="AG10" t="s">
        <v>100</v>
      </c>
      <c r="AH10">
        <v>16</v>
      </c>
      <c r="AI10" t="s">
        <v>72</v>
      </c>
      <c r="AJ10">
        <v>19550915</v>
      </c>
      <c r="AK10">
        <v>73800</v>
      </c>
      <c r="AL10">
        <v>500</v>
      </c>
      <c r="AM10">
        <v>1904</v>
      </c>
      <c r="AN10">
        <f t="shared" si="3"/>
        <v>76204</v>
      </c>
    </row>
    <row r="11" spans="1:43" x14ac:dyDescent="0.3">
      <c r="A11" s="2">
        <v>120</v>
      </c>
      <c r="B11" s="2" t="s">
        <v>138</v>
      </c>
      <c r="C11" s="2" t="s">
        <v>139</v>
      </c>
      <c r="D11" s="2" t="s">
        <v>140</v>
      </c>
      <c r="E11" s="2" t="s">
        <v>70</v>
      </c>
      <c r="F11" s="2">
        <v>2167</v>
      </c>
      <c r="G11" s="2">
        <v>19931205</v>
      </c>
      <c r="H11" s="2" t="s">
        <v>115</v>
      </c>
      <c r="I11" s="2">
        <v>14</v>
      </c>
      <c r="J11" s="2" t="s">
        <v>81</v>
      </c>
      <c r="K11" s="2">
        <v>19721018</v>
      </c>
      <c r="L11" s="2" t="s">
        <v>141</v>
      </c>
      <c r="M11" s="2">
        <v>600</v>
      </c>
      <c r="N11" s="2">
        <v>2340</v>
      </c>
      <c r="O11" s="2" t="s">
        <v>301</v>
      </c>
      <c r="P11" s="2" t="s">
        <v>142</v>
      </c>
      <c r="Q11" s="2" t="s">
        <v>143</v>
      </c>
      <c r="R11" s="2">
        <f t="shared" si="2"/>
        <v>2940</v>
      </c>
      <c r="S11" s="2">
        <f t="shared" si="0"/>
        <v>2940</v>
      </c>
      <c r="T11" s="2">
        <f t="shared" si="1"/>
        <v>1680</v>
      </c>
      <c r="U11" s="3" t="e">
        <f>MATCH(TRIM(D11),'db2311-midterm-staff'!P:P,0)</f>
        <v>#N/A</v>
      </c>
      <c r="V11" s="4">
        <f>MATCH(A11,'db2311-midterm-staff'!A:A,0)</f>
        <v>14</v>
      </c>
      <c r="AG11" t="s">
        <v>100</v>
      </c>
      <c r="AH11">
        <v>18</v>
      </c>
      <c r="AI11" t="s">
        <v>72</v>
      </c>
      <c r="AJ11">
        <v>19760119</v>
      </c>
      <c r="AK11">
        <v>68420</v>
      </c>
      <c r="AL11">
        <v>600</v>
      </c>
      <c r="AM11">
        <v>2274</v>
      </c>
      <c r="AN11">
        <f t="shared" si="3"/>
        <v>71294</v>
      </c>
    </row>
    <row r="12" spans="1:43" x14ac:dyDescent="0.3">
      <c r="A12" s="2">
        <v>130</v>
      </c>
      <c r="B12" s="2" t="s">
        <v>144</v>
      </c>
      <c r="C12" s="2" t="s">
        <v>81</v>
      </c>
      <c r="D12" s="2" t="s">
        <v>145</v>
      </c>
      <c r="E12" s="2" t="s">
        <v>88</v>
      </c>
      <c r="F12" s="2">
        <v>4578</v>
      </c>
      <c r="G12" s="2">
        <v>20010728</v>
      </c>
      <c r="H12" s="2" t="s">
        <v>100</v>
      </c>
      <c r="I12" s="2">
        <v>16</v>
      </c>
      <c r="J12" s="2" t="s">
        <v>72</v>
      </c>
      <c r="K12" s="2">
        <v>19550915</v>
      </c>
      <c r="L12" s="2" t="s">
        <v>146</v>
      </c>
      <c r="M12" s="2">
        <v>500</v>
      </c>
      <c r="N12" s="2">
        <v>1904</v>
      </c>
      <c r="O12" s="2" t="s">
        <v>302</v>
      </c>
      <c r="P12" s="2" t="s">
        <v>147</v>
      </c>
      <c r="Q12" s="2" t="s">
        <v>99</v>
      </c>
      <c r="R12" s="2">
        <f t="shared" si="2"/>
        <v>2404</v>
      </c>
      <c r="S12" s="2">
        <f t="shared" si="0"/>
        <v>2874</v>
      </c>
      <c r="T12" s="2">
        <f t="shared" si="1"/>
        <v>2404</v>
      </c>
      <c r="U12" s="3" t="e">
        <f>MATCH(TRIM(D12),'db2311-midterm-staff'!P:P,0)</f>
        <v>#N/A</v>
      </c>
      <c r="V12" s="4">
        <f>MATCH(A12,'db2311-midterm-staff'!A:A,0)</f>
        <v>15</v>
      </c>
      <c r="AG12" t="s">
        <v>107</v>
      </c>
      <c r="AH12">
        <v>16</v>
      </c>
      <c r="AI12" t="s">
        <v>81</v>
      </c>
      <c r="AJ12">
        <v>19770517</v>
      </c>
      <c r="AK12">
        <v>55280</v>
      </c>
      <c r="AL12">
        <v>500</v>
      </c>
      <c r="AM12">
        <v>2022</v>
      </c>
      <c r="AN12">
        <f t="shared" si="3"/>
        <v>57802</v>
      </c>
    </row>
    <row r="13" spans="1:43" x14ac:dyDescent="0.3">
      <c r="A13" s="2">
        <v>140</v>
      </c>
      <c r="B13" s="2" t="s">
        <v>148</v>
      </c>
      <c r="C13" s="2" t="s">
        <v>86</v>
      </c>
      <c r="D13" s="2" t="s">
        <v>149</v>
      </c>
      <c r="E13" s="2" t="s">
        <v>88</v>
      </c>
      <c r="F13" s="2">
        <v>1793</v>
      </c>
      <c r="G13" s="2">
        <v>20061215</v>
      </c>
      <c r="H13" s="2" t="s">
        <v>100</v>
      </c>
      <c r="I13" s="2">
        <v>18</v>
      </c>
      <c r="J13" s="2" t="s">
        <v>72</v>
      </c>
      <c r="K13" s="2">
        <v>19760119</v>
      </c>
      <c r="L13" s="2" t="s">
        <v>150</v>
      </c>
      <c r="M13" s="2">
        <v>600</v>
      </c>
      <c r="N13" s="2">
        <v>2274</v>
      </c>
      <c r="O13" s="2" t="s">
        <v>303</v>
      </c>
      <c r="P13" s="2" t="s">
        <v>151</v>
      </c>
      <c r="Q13" s="2" t="s">
        <v>152</v>
      </c>
      <c r="R13" s="2">
        <f t="shared" si="2"/>
        <v>2874</v>
      </c>
      <c r="S13" s="2">
        <f t="shared" si="0"/>
        <v>2874</v>
      </c>
      <c r="T13" s="2">
        <f t="shared" si="1"/>
        <v>2404</v>
      </c>
      <c r="U13" s="3" t="e">
        <f>MATCH(TRIM(D13),'db2311-midterm-staff'!P:P,0)</f>
        <v>#N/A</v>
      </c>
      <c r="V13" s="4">
        <f>MATCH(A13,'db2311-midterm-staff'!A:A,0)</f>
        <v>16</v>
      </c>
      <c r="AG13" t="s">
        <v>107</v>
      </c>
      <c r="AH13">
        <v>17</v>
      </c>
      <c r="AI13" t="s">
        <v>72</v>
      </c>
      <c r="AJ13">
        <v>19800412</v>
      </c>
      <c r="AK13">
        <v>62250</v>
      </c>
      <c r="AL13">
        <v>400</v>
      </c>
      <c r="AM13">
        <v>1780</v>
      </c>
      <c r="AN13">
        <f t="shared" si="3"/>
        <v>64430</v>
      </c>
    </row>
    <row r="14" spans="1:43" x14ac:dyDescent="0.3">
      <c r="A14" s="2">
        <v>150</v>
      </c>
      <c r="B14" s="2" t="s">
        <v>153</v>
      </c>
      <c r="C14" s="2" t="s">
        <v>139</v>
      </c>
      <c r="D14" s="2" t="s">
        <v>154</v>
      </c>
      <c r="E14" s="2" t="s">
        <v>103</v>
      </c>
      <c r="F14" s="2">
        <v>4510</v>
      </c>
      <c r="G14" s="2">
        <v>20020212</v>
      </c>
      <c r="H14" s="2" t="s">
        <v>107</v>
      </c>
      <c r="I14" s="2">
        <v>16</v>
      </c>
      <c r="J14" s="2" t="s">
        <v>81</v>
      </c>
      <c r="K14" s="2">
        <v>19770517</v>
      </c>
      <c r="L14" s="2" t="s">
        <v>155</v>
      </c>
      <c r="M14" s="2">
        <v>500</v>
      </c>
      <c r="N14" s="2">
        <v>2022</v>
      </c>
      <c r="O14" s="2" t="s">
        <v>304</v>
      </c>
      <c r="P14" s="2" t="s">
        <v>156</v>
      </c>
      <c r="Q14" s="2" t="s">
        <v>157</v>
      </c>
      <c r="R14" s="2">
        <f t="shared" si="2"/>
        <v>2522</v>
      </c>
      <c r="S14" s="2">
        <f t="shared" si="0"/>
        <v>2987</v>
      </c>
      <c r="T14" s="2">
        <f t="shared" si="1"/>
        <v>1862</v>
      </c>
      <c r="U14" s="3" t="e">
        <f>MATCH(TRIM(D14),'db2311-midterm-staff'!P:P,0)</f>
        <v>#N/A</v>
      </c>
      <c r="V14" s="4">
        <f>MATCH(A14,'db2311-midterm-staff'!A:A,0)</f>
        <v>17</v>
      </c>
      <c r="AG14" t="s">
        <v>107</v>
      </c>
      <c r="AH14">
        <v>16</v>
      </c>
      <c r="AI14" t="s">
        <v>81</v>
      </c>
      <c r="AJ14">
        <v>19810105</v>
      </c>
      <c r="AK14">
        <v>44680</v>
      </c>
      <c r="AL14">
        <v>500</v>
      </c>
      <c r="AM14">
        <v>1974</v>
      </c>
      <c r="AN14">
        <f t="shared" si="3"/>
        <v>47154</v>
      </c>
    </row>
    <row r="15" spans="1:43" x14ac:dyDescent="0.3">
      <c r="A15" s="2">
        <v>160</v>
      </c>
      <c r="B15" s="2" t="s">
        <v>158</v>
      </c>
      <c r="C15" s="2" t="s">
        <v>159</v>
      </c>
      <c r="D15" s="2" t="s">
        <v>160</v>
      </c>
      <c r="E15" s="2" t="s">
        <v>103</v>
      </c>
      <c r="F15" s="2">
        <v>3782</v>
      </c>
      <c r="G15" s="2">
        <v>20061011</v>
      </c>
      <c r="H15" s="2" t="s">
        <v>107</v>
      </c>
      <c r="I15" s="2">
        <v>17</v>
      </c>
      <c r="J15" s="2" t="s">
        <v>72</v>
      </c>
      <c r="K15" s="2">
        <v>19800412</v>
      </c>
      <c r="L15" s="2" t="s">
        <v>161</v>
      </c>
      <c r="M15" s="2">
        <v>400</v>
      </c>
      <c r="N15" s="2">
        <v>1780</v>
      </c>
      <c r="O15" s="2" t="s">
        <v>305</v>
      </c>
      <c r="P15" s="2" t="s">
        <v>162</v>
      </c>
      <c r="Q15" s="2" t="s">
        <v>163</v>
      </c>
      <c r="R15" s="2">
        <f t="shared" si="2"/>
        <v>2180</v>
      </c>
      <c r="S15" s="2">
        <f t="shared" si="0"/>
        <v>2987</v>
      </c>
      <c r="T15" s="2">
        <f t="shared" si="1"/>
        <v>1862</v>
      </c>
      <c r="U15" s="3" t="e">
        <f>MATCH(TRIM(D15),'db2311-midterm-staff'!P:P,0)</f>
        <v>#N/A</v>
      </c>
      <c r="V15" s="4">
        <f>MATCH(A15,'db2311-midterm-staff'!A:A,0)</f>
        <v>18</v>
      </c>
      <c r="AG15" t="s">
        <v>107</v>
      </c>
      <c r="AH15">
        <v>17</v>
      </c>
      <c r="AI15" t="s">
        <v>72</v>
      </c>
      <c r="AJ15">
        <v>19790221</v>
      </c>
      <c r="AK15">
        <v>51340</v>
      </c>
      <c r="AL15">
        <v>500</v>
      </c>
      <c r="AM15">
        <v>1707</v>
      </c>
      <c r="AN15">
        <f t="shared" si="3"/>
        <v>53547</v>
      </c>
    </row>
    <row r="16" spans="1:43" x14ac:dyDescent="0.3">
      <c r="A16" s="2">
        <v>170</v>
      </c>
      <c r="B16" s="2" t="s">
        <v>164</v>
      </c>
      <c r="C16" s="2" t="s">
        <v>165</v>
      </c>
      <c r="D16" s="2" t="s">
        <v>166</v>
      </c>
      <c r="E16" s="2" t="s">
        <v>103</v>
      </c>
      <c r="F16" s="2">
        <v>2890</v>
      </c>
      <c r="G16" s="2">
        <v>19990915</v>
      </c>
      <c r="H16" s="2" t="s">
        <v>107</v>
      </c>
      <c r="I16" s="2">
        <v>16</v>
      </c>
      <c r="J16" s="2" t="s">
        <v>81</v>
      </c>
      <c r="K16" s="2">
        <v>19810105</v>
      </c>
      <c r="L16" s="2" t="s">
        <v>167</v>
      </c>
      <c r="M16" s="2">
        <v>500</v>
      </c>
      <c r="N16" s="2">
        <v>1974</v>
      </c>
      <c r="O16" s="2" t="s">
        <v>306</v>
      </c>
      <c r="P16" s="2" t="s">
        <v>168</v>
      </c>
      <c r="Q16" s="2" t="s">
        <v>169</v>
      </c>
      <c r="R16" s="2">
        <f t="shared" si="2"/>
        <v>2474</v>
      </c>
      <c r="S16" s="2">
        <f t="shared" si="0"/>
        <v>2987</v>
      </c>
      <c r="T16" s="2">
        <f t="shared" si="1"/>
        <v>1862</v>
      </c>
      <c r="U16" s="3" t="e">
        <f>MATCH(TRIM(D16),'db2311-midterm-staff'!P:P,0)</f>
        <v>#N/A</v>
      </c>
      <c r="V16" s="4">
        <f>MATCH(A16,'db2311-midterm-staff'!A:A,0)</f>
        <v>19</v>
      </c>
      <c r="AG16" t="s">
        <v>107</v>
      </c>
      <c r="AH16">
        <v>16</v>
      </c>
      <c r="AI16" t="s">
        <v>81</v>
      </c>
      <c r="AJ16">
        <v>19820625</v>
      </c>
      <c r="AK16">
        <v>50450</v>
      </c>
      <c r="AL16">
        <v>400</v>
      </c>
      <c r="AM16">
        <v>1636</v>
      </c>
      <c r="AN16">
        <f t="shared" si="3"/>
        <v>52486</v>
      </c>
    </row>
    <row r="17" spans="1:40" x14ac:dyDescent="0.3">
      <c r="A17" s="2">
        <v>180</v>
      </c>
      <c r="B17" s="2" t="s">
        <v>170</v>
      </c>
      <c r="C17" s="2" t="s">
        <v>171</v>
      </c>
      <c r="D17" s="2" t="s">
        <v>172</v>
      </c>
      <c r="E17" s="2" t="s">
        <v>103</v>
      </c>
      <c r="F17" s="2">
        <v>1682</v>
      </c>
      <c r="G17" s="2">
        <v>20030707</v>
      </c>
      <c r="H17" s="2" t="s">
        <v>107</v>
      </c>
      <c r="I17" s="2">
        <v>17</v>
      </c>
      <c r="J17" s="2" t="s">
        <v>72</v>
      </c>
      <c r="K17" s="2">
        <v>19790221</v>
      </c>
      <c r="L17" s="2" t="s">
        <v>173</v>
      </c>
      <c r="M17" s="2">
        <v>500</v>
      </c>
      <c r="N17" s="2">
        <v>1707</v>
      </c>
      <c r="O17" s="2" t="s">
        <v>307</v>
      </c>
      <c r="P17" s="2" t="s">
        <v>174</v>
      </c>
      <c r="Q17" s="2" t="s">
        <v>175</v>
      </c>
      <c r="R17" s="2">
        <f t="shared" si="2"/>
        <v>2207</v>
      </c>
      <c r="S17" s="2">
        <f t="shared" si="0"/>
        <v>2987</v>
      </c>
      <c r="T17" s="2">
        <f t="shared" si="1"/>
        <v>1862</v>
      </c>
      <c r="U17" s="3">
        <f>MATCH(TRIM(D17),'db2311-midterm-staff'!P:P,0)</f>
        <v>22</v>
      </c>
      <c r="V17" s="4">
        <f>MATCH(A17,'db2311-midterm-staff'!A:A,0)</f>
        <v>20</v>
      </c>
      <c r="AG17" t="s">
        <v>107</v>
      </c>
      <c r="AH17">
        <v>16</v>
      </c>
      <c r="AI17" t="s">
        <v>81</v>
      </c>
      <c r="AJ17">
        <v>19710529</v>
      </c>
      <c r="AK17">
        <v>57740</v>
      </c>
      <c r="AL17">
        <v>600</v>
      </c>
      <c r="AM17">
        <v>2217</v>
      </c>
      <c r="AN17">
        <f t="shared" si="3"/>
        <v>60557</v>
      </c>
    </row>
    <row r="18" spans="1:40" x14ac:dyDescent="0.3">
      <c r="A18" s="2">
        <v>190</v>
      </c>
      <c r="B18" s="2" t="s">
        <v>176</v>
      </c>
      <c r="C18" s="2" t="s">
        <v>177</v>
      </c>
      <c r="D18" s="2" t="s">
        <v>178</v>
      </c>
      <c r="E18" s="2" t="s">
        <v>103</v>
      </c>
      <c r="F18" s="2">
        <v>2986</v>
      </c>
      <c r="G18" s="2">
        <v>20040726</v>
      </c>
      <c r="H18" s="2" t="s">
        <v>107</v>
      </c>
      <c r="I18" s="2">
        <v>16</v>
      </c>
      <c r="J18" s="2" t="s">
        <v>81</v>
      </c>
      <c r="K18" s="2">
        <v>19820625</v>
      </c>
      <c r="L18" s="2" t="s">
        <v>179</v>
      </c>
      <c r="M18" s="2">
        <v>400</v>
      </c>
      <c r="N18" s="2">
        <v>1636</v>
      </c>
      <c r="O18" s="2" t="s">
        <v>308</v>
      </c>
      <c r="P18" s="2" t="s">
        <v>180</v>
      </c>
      <c r="Q18" s="2" t="s">
        <v>181</v>
      </c>
      <c r="R18" s="2">
        <f t="shared" si="2"/>
        <v>2036</v>
      </c>
      <c r="S18" s="2">
        <f t="shared" si="0"/>
        <v>2987</v>
      </c>
      <c r="T18" s="2">
        <f t="shared" si="1"/>
        <v>1862</v>
      </c>
      <c r="U18" s="3" t="e">
        <f>MATCH(TRIM(D18),'db2311-midterm-staff'!P:P,0)</f>
        <v>#N/A</v>
      </c>
      <c r="V18" s="4">
        <f>MATCH(A18,'db2311-midterm-staff'!A:A,0)</f>
        <v>21</v>
      </c>
      <c r="AG18" t="s">
        <v>107</v>
      </c>
      <c r="AH18">
        <v>17</v>
      </c>
      <c r="AI18" t="s">
        <v>81</v>
      </c>
      <c r="AJ18">
        <v>20030223</v>
      </c>
      <c r="AK18">
        <v>68270</v>
      </c>
      <c r="AL18">
        <v>400</v>
      </c>
      <c r="AM18">
        <v>1462</v>
      </c>
      <c r="AN18">
        <f t="shared" si="3"/>
        <v>70132</v>
      </c>
    </row>
    <row r="19" spans="1:40" x14ac:dyDescent="0.3">
      <c r="A19" s="2">
        <v>200</v>
      </c>
      <c r="B19" s="2" t="s">
        <v>182</v>
      </c>
      <c r="C19" s="2" t="s">
        <v>139</v>
      </c>
      <c r="D19" s="2" t="s">
        <v>183</v>
      </c>
      <c r="E19" s="2" t="s">
        <v>103</v>
      </c>
      <c r="F19" s="2">
        <v>4501</v>
      </c>
      <c r="G19" s="2">
        <v>20020303</v>
      </c>
      <c r="H19" s="2" t="s">
        <v>107</v>
      </c>
      <c r="I19" s="2">
        <v>16</v>
      </c>
      <c r="J19" s="2" t="s">
        <v>81</v>
      </c>
      <c r="K19" s="2">
        <v>19710529</v>
      </c>
      <c r="L19" s="2" t="s">
        <v>184</v>
      </c>
      <c r="M19" s="2">
        <v>600</v>
      </c>
      <c r="N19" s="2">
        <v>2217</v>
      </c>
      <c r="O19" s="2" t="s">
        <v>309</v>
      </c>
      <c r="P19" s="2" t="s">
        <v>185</v>
      </c>
      <c r="Q19" s="2" t="s">
        <v>186</v>
      </c>
      <c r="R19" s="2">
        <f t="shared" si="2"/>
        <v>2817</v>
      </c>
      <c r="S19" s="2">
        <f t="shared" si="0"/>
        <v>2987</v>
      </c>
      <c r="T19" s="2">
        <f t="shared" si="1"/>
        <v>1862</v>
      </c>
      <c r="U19" s="3" t="e">
        <f>MATCH(TRIM(D19),'db2311-midterm-staff'!P:P,0)</f>
        <v>#N/A</v>
      </c>
      <c r="V19" s="4">
        <f>MATCH(A19,'db2311-midterm-staff'!A:A,0)</f>
        <v>22</v>
      </c>
      <c r="AG19" t="s">
        <v>107</v>
      </c>
      <c r="AH19">
        <v>18</v>
      </c>
      <c r="AI19" t="s">
        <v>72</v>
      </c>
      <c r="AJ19">
        <v>19780319</v>
      </c>
      <c r="AK19">
        <v>49840</v>
      </c>
      <c r="AL19">
        <v>600</v>
      </c>
      <c r="AM19">
        <v>2387</v>
      </c>
      <c r="AN19">
        <f t="shared" si="3"/>
        <v>52827</v>
      </c>
    </row>
    <row r="20" spans="1:40" x14ac:dyDescent="0.3">
      <c r="A20" s="2">
        <v>210</v>
      </c>
      <c r="B20" s="2" t="s">
        <v>187</v>
      </c>
      <c r="C20" s="2" t="s">
        <v>188</v>
      </c>
      <c r="D20" s="2" t="s">
        <v>189</v>
      </c>
      <c r="E20" s="2" t="s">
        <v>103</v>
      </c>
      <c r="F20" s="2">
        <v>942</v>
      </c>
      <c r="G20" s="2">
        <v>19980411</v>
      </c>
      <c r="H20" s="2" t="s">
        <v>107</v>
      </c>
      <c r="I20" s="2">
        <v>17</v>
      </c>
      <c r="J20" s="2" t="s">
        <v>81</v>
      </c>
      <c r="K20" s="2">
        <v>20030223</v>
      </c>
      <c r="L20" s="2" t="s">
        <v>190</v>
      </c>
      <c r="M20" s="2">
        <v>400</v>
      </c>
      <c r="N20" s="2">
        <v>1462</v>
      </c>
      <c r="O20" s="2" t="s">
        <v>310</v>
      </c>
      <c r="P20" s="2" t="s">
        <v>191</v>
      </c>
      <c r="Q20" s="2" t="s">
        <v>192</v>
      </c>
      <c r="R20" s="2">
        <f t="shared" si="2"/>
        <v>1862</v>
      </c>
      <c r="S20" s="2">
        <f t="shared" si="0"/>
        <v>2987</v>
      </c>
      <c r="T20" s="2">
        <f t="shared" si="1"/>
        <v>1862</v>
      </c>
      <c r="U20" s="3">
        <f>MATCH(TRIM(D20),'db2311-midterm-staff'!P:P,0)</f>
        <v>28</v>
      </c>
      <c r="V20" s="4">
        <f>MATCH(A20,'db2311-midterm-staff'!A:A,0)</f>
        <v>23</v>
      </c>
      <c r="AG20" t="s">
        <v>115</v>
      </c>
      <c r="AH20">
        <v>17</v>
      </c>
      <c r="AI20" t="s">
        <v>81</v>
      </c>
      <c r="AJ20">
        <v>20020331</v>
      </c>
      <c r="AK20">
        <v>48760</v>
      </c>
      <c r="AL20">
        <v>600</v>
      </c>
      <c r="AM20">
        <v>2301</v>
      </c>
      <c r="AN20">
        <f t="shared" si="3"/>
        <v>51661</v>
      </c>
    </row>
    <row r="21" spans="1:40" x14ac:dyDescent="0.3">
      <c r="A21" s="2">
        <v>220</v>
      </c>
      <c r="B21" s="2" t="s">
        <v>193</v>
      </c>
      <c r="C21" s="2" t="s">
        <v>194</v>
      </c>
      <c r="D21" s="2" t="s">
        <v>195</v>
      </c>
      <c r="E21" s="2" t="s">
        <v>103</v>
      </c>
      <c r="F21" s="2">
        <v>672</v>
      </c>
      <c r="G21" s="2">
        <v>19980829</v>
      </c>
      <c r="H21" s="2" t="s">
        <v>107</v>
      </c>
      <c r="I21" s="2">
        <v>18</v>
      </c>
      <c r="J21" s="2" t="s">
        <v>72</v>
      </c>
      <c r="K21" s="2">
        <v>19780319</v>
      </c>
      <c r="L21" s="2" t="s">
        <v>196</v>
      </c>
      <c r="M21" s="2">
        <v>600</v>
      </c>
      <c r="N21" s="2">
        <v>2387</v>
      </c>
      <c r="O21" s="2" t="s">
        <v>311</v>
      </c>
      <c r="P21" s="2" t="s">
        <v>197</v>
      </c>
      <c r="Q21" s="2" t="s">
        <v>198</v>
      </c>
      <c r="R21" s="2">
        <f t="shared" si="2"/>
        <v>2987</v>
      </c>
      <c r="S21" s="2">
        <f t="shared" si="0"/>
        <v>2987</v>
      </c>
      <c r="T21" s="2">
        <f t="shared" si="1"/>
        <v>1862</v>
      </c>
      <c r="U21" s="3" t="e">
        <f>MATCH(TRIM(D21),'db2311-midterm-staff'!P:P,0)</f>
        <v>#N/A</v>
      </c>
      <c r="V21" s="4">
        <f>MATCH(A21,'db2311-midterm-staff'!A:A,0)</f>
        <v>24</v>
      </c>
      <c r="AG21" t="s">
        <v>115</v>
      </c>
      <c r="AH21">
        <v>16</v>
      </c>
      <c r="AI21" t="s">
        <v>72</v>
      </c>
      <c r="AJ21">
        <v>19761005</v>
      </c>
      <c r="AK21">
        <v>47250</v>
      </c>
      <c r="AL21">
        <v>300</v>
      </c>
      <c r="AM21">
        <v>1380</v>
      </c>
      <c r="AN21">
        <f t="shared" si="3"/>
        <v>48930</v>
      </c>
    </row>
    <row r="22" spans="1:40" x14ac:dyDescent="0.3">
      <c r="A22" s="2">
        <v>230</v>
      </c>
      <c r="B22" s="2" t="s">
        <v>176</v>
      </c>
      <c r="C22" s="2" t="s">
        <v>165</v>
      </c>
      <c r="D22" s="2" t="s">
        <v>199</v>
      </c>
      <c r="E22" s="2" t="s">
        <v>111</v>
      </c>
      <c r="F22" s="2">
        <v>2094</v>
      </c>
      <c r="G22" s="2">
        <v>19961121</v>
      </c>
      <c r="H22" s="2" t="s">
        <v>115</v>
      </c>
      <c r="I22" s="2">
        <v>14</v>
      </c>
      <c r="J22" s="2" t="s">
        <v>81</v>
      </c>
      <c r="K22" s="2">
        <v>19800530</v>
      </c>
      <c r="L22" s="2" t="s">
        <v>200</v>
      </c>
      <c r="M22" s="2">
        <v>400</v>
      </c>
      <c r="N22" s="2">
        <v>1774</v>
      </c>
      <c r="O22" s="2" t="s">
        <v>312</v>
      </c>
      <c r="P22" s="2" t="s">
        <v>201</v>
      </c>
      <c r="Q22" s="2" t="s">
        <v>202</v>
      </c>
      <c r="R22" s="2">
        <f t="shared" si="2"/>
        <v>2174</v>
      </c>
      <c r="S22" s="2">
        <f t="shared" si="0"/>
        <v>2940</v>
      </c>
      <c r="T22" s="2">
        <f t="shared" si="1"/>
        <v>1680</v>
      </c>
      <c r="U22" s="3" t="e">
        <f>MATCH(TRIM(D22),'db2311-midterm-staff'!P:P,0)</f>
        <v>#N/A</v>
      </c>
      <c r="V22" s="4">
        <f>MATCH(A22,'db2311-midterm-staff'!A:A,0)</f>
        <v>25</v>
      </c>
      <c r="AG22" t="s">
        <v>123</v>
      </c>
      <c r="AH22">
        <v>17</v>
      </c>
      <c r="AI22" t="s">
        <v>72</v>
      </c>
      <c r="AJ22">
        <v>19760328</v>
      </c>
      <c r="AK22">
        <v>36250</v>
      </c>
      <c r="AL22">
        <v>500</v>
      </c>
      <c r="AM22">
        <v>2100</v>
      </c>
      <c r="AN22">
        <f t="shared" si="3"/>
        <v>38850</v>
      </c>
    </row>
    <row r="23" spans="1:40" x14ac:dyDescent="0.3">
      <c r="A23" s="2">
        <v>240</v>
      </c>
      <c r="B23" s="2" t="s">
        <v>203</v>
      </c>
      <c r="C23" s="2" t="s">
        <v>81</v>
      </c>
      <c r="D23" s="2" t="s">
        <v>204</v>
      </c>
      <c r="E23" s="2" t="s">
        <v>111</v>
      </c>
      <c r="F23" s="2">
        <v>3780</v>
      </c>
      <c r="G23" s="2">
        <v>20041205</v>
      </c>
      <c r="H23" s="2" t="s">
        <v>115</v>
      </c>
      <c r="I23" s="2">
        <v>17</v>
      </c>
      <c r="J23" s="2" t="s">
        <v>81</v>
      </c>
      <c r="K23" s="2">
        <v>20020331</v>
      </c>
      <c r="L23" s="2" t="s">
        <v>205</v>
      </c>
      <c r="M23" s="2">
        <v>600</v>
      </c>
      <c r="N23" s="2">
        <v>2301</v>
      </c>
      <c r="O23" s="2" t="s">
        <v>313</v>
      </c>
      <c r="P23" s="2" t="s">
        <v>206</v>
      </c>
      <c r="Q23" s="2" t="s">
        <v>207</v>
      </c>
      <c r="R23" s="2">
        <f t="shared" si="2"/>
        <v>2901</v>
      </c>
      <c r="S23" s="2">
        <f t="shared" si="0"/>
        <v>2940</v>
      </c>
      <c r="T23" s="2">
        <f t="shared" si="1"/>
        <v>1680</v>
      </c>
      <c r="U23" s="3" t="e">
        <f>MATCH(TRIM(D23),'db2311-midterm-staff'!P:P,0)</f>
        <v>#N/A</v>
      </c>
      <c r="V23" s="4">
        <f>MATCH(A23,'db2311-midterm-staff'!A:A,0)</f>
        <v>26</v>
      </c>
      <c r="AG23" t="s">
        <v>131</v>
      </c>
      <c r="AH23">
        <v>16</v>
      </c>
      <c r="AI23" t="s">
        <v>81</v>
      </c>
      <c r="AJ23">
        <v>19620811</v>
      </c>
      <c r="AK23">
        <v>39950</v>
      </c>
      <c r="AL23">
        <v>400</v>
      </c>
      <c r="AM23">
        <v>1596</v>
      </c>
      <c r="AN23">
        <f t="shared" si="3"/>
        <v>41946</v>
      </c>
    </row>
    <row r="24" spans="1:40" x14ac:dyDescent="0.3">
      <c r="A24" s="2">
        <v>250</v>
      </c>
      <c r="B24" s="2" t="s">
        <v>208</v>
      </c>
      <c r="C24" s="2" t="s">
        <v>171</v>
      </c>
      <c r="D24" s="2" t="s">
        <v>209</v>
      </c>
      <c r="E24" s="2" t="s">
        <v>111</v>
      </c>
      <c r="F24" s="2">
        <v>961</v>
      </c>
      <c r="G24" s="2">
        <v>19991030</v>
      </c>
      <c r="H24" s="2" t="s">
        <v>115</v>
      </c>
      <c r="I24" s="2">
        <v>15</v>
      </c>
      <c r="J24" s="2" t="s">
        <v>81</v>
      </c>
      <c r="K24" s="2">
        <v>19691112</v>
      </c>
      <c r="L24" s="2" t="s">
        <v>210</v>
      </c>
      <c r="M24" s="2">
        <v>400</v>
      </c>
      <c r="N24" s="2">
        <v>1534</v>
      </c>
      <c r="O24" s="2" t="s">
        <v>314</v>
      </c>
      <c r="P24" s="2" t="s">
        <v>211</v>
      </c>
      <c r="Q24" s="2" t="s">
        <v>212</v>
      </c>
      <c r="R24" s="2">
        <f t="shared" si="2"/>
        <v>1934</v>
      </c>
      <c r="S24" s="2">
        <f t="shared" si="0"/>
        <v>2940</v>
      </c>
      <c r="T24" s="2">
        <f t="shared" si="1"/>
        <v>1680</v>
      </c>
      <c r="U24" s="3">
        <f>MATCH(TRIM(D24),'db2311-midterm-staff'!P:P,0)</f>
        <v>24</v>
      </c>
      <c r="V24" s="4">
        <f>MATCH(A24,'db2311-midterm-staff'!A:A,0)</f>
        <v>27</v>
      </c>
      <c r="AG24" t="s">
        <v>131</v>
      </c>
      <c r="AH24">
        <v>16</v>
      </c>
      <c r="AI24" t="s">
        <v>81</v>
      </c>
      <c r="AJ24">
        <v>19560517</v>
      </c>
      <c r="AK24">
        <v>43840</v>
      </c>
      <c r="AL24">
        <v>500</v>
      </c>
      <c r="AM24">
        <v>1907</v>
      </c>
      <c r="AN24">
        <f t="shared" si="3"/>
        <v>46247</v>
      </c>
    </row>
    <row r="25" spans="1:40" x14ac:dyDescent="0.3">
      <c r="A25" s="2">
        <v>260</v>
      </c>
      <c r="B25" s="2" t="s">
        <v>213</v>
      </c>
      <c r="C25" s="2" t="s">
        <v>214</v>
      </c>
      <c r="D25" s="2" t="s">
        <v>215</v>
      </c>
      <c r="E25" s="2" t="s">
        <v>111</v>
      </c>
      <c r="F25" s="2">
        <v>8953</v>
      </c>
      <c r="G25" s="2">
        <v>20050911</v>
      </c>
      <c r="H25" s="2" t="s">
        <v>115</v>
      </c>
      <c r="I25" s="2">
        <v>16</v>
      </c>
      <c r="J25" s="2" t="s">
        <v>72</v>
      </c>
      <c r="K25" s="2">
        <v>19761005</v>
      </c>
      <c r="L25" s="2" t="s">
        <v>216</v>
      </c>
      <c r="M25" s="2">
        <v>300</v>
      </c>
      <c r="N25" s="2">
        <v>1380</v>
      </c>
      <c r="O25" s="2" t="s">
        <v>315</v>
      </c>
      <c r="P25" s="2" t="s">
        <v>217</v>
      </c>
      <c r="Q25" s="2" t="s">
        <v>218</v>
      </c>
      <c r="R25" s="2">
        <f t="shared" si="2"/>
        <v>1680</v>
      </c>
      <c r="S25" s="2">
        <f t="shared" si="0"/>
        <v>2940</v>
      </c>
      <c r="T25" s="2">
        <f t="shared" si="1"/>
        <v>1680</v>
      </c>
      <c r="U25" s="3" t="e">
        <f>MATCH(TRIM(D25),'db2311-midterm-staff'!P:P,0)</f>
        <v>#N/A</v>
      </c>
      <c r="V25" s="4">
        <f>MATCH(A25,'db2311-midterm-staff'!A:A,0)</f>
        <v>28</v>
      </c>
      <c r="AG25" t="s">
        <v>92</v>
      </c>
      <c r="AH25">
        <v>18</v>
      </c>
      <c r="AI25" t="s">
        <v>72</v>
      </c>
      <c r="AJ25">
        <v>19730814</v>
      </c>
      <c r="AK25">
        <v>46500</v>
      </c>
      <c r="AL25">
        <v>1000</v>
      </c>
      <c r="AM25">
        <v>4220</v>
      </c>
      <c r="AN25">
        <f t="shared" si="3"/>
        <v>51720</v>
      </c>
    </row>
    <row r="26" spans="1:40" x14ac:dyDescent="0.3">
      <c r="A26" s="2">
        <v>270</v>
      </c>
      <c r="B26" s="2" t="s">
        <v>219</v>
      </c>
      <c r="C26" s="2" t="s">
        <v>77</v>
      </c>
      <c r="D26" s="2" t="s">
        <v>220</v>
      </c>
      <c r="E26" s="2" t="s">
        <v>111</v>
      </c>
      <c r="F26" s="2">
        <v>9001</v>
      </c>
      <c r="G26" s="2">
        <v>20060930</v>
      </c>
      <c r="H26" s="2" t="s">
        <v>115</v>
      </c>
      <c r="I26" s="2">
        <v>15</v>
      </c>
      <c r="J26" s="2" t="s">
        <v>72</v>
      </c>
      <c r="K26" s="2">
        <v>20030526</v>
      </c>
      <c r="L26" s="2" t="s">
        <v>221</v>
      </c>
      <c r="M26" s="2">
        <v>500</v>
      </c>
      <c r="N26" s="2">
        <v>2190</v>
      </c>
      <c r="O26" s="2" t="s">
        <v>316</v>
      </c>
      <c r="P26" s="2" t="s">
        <v>222</v>
      </c>
      <c r="Q26" s="2" t="s">
        <v>114</v>
      </c>
      <c r="R26" s="2">
        <f t="shared" si="2"/>
        <v>2690</v>
      </c>
      <c r="S26" s="2">
        <f t="shared" si="0"/>
        <v>2940</v>
      </c>
      <c r="T26" s="2">
        <f t="shared" si="1"/>
        <v>1680</v>
      </c>
      <c r="U26" s="3" t="e">
        <f>MATCH(TRIM(D26),'db2311-midterm-staff'!P:P,0)</f>
        <v>#N/A</v>
      </c>
      <c r="V26" s="4">
        <f>MATCH(A26,'db2311-midterm-staff'!A:A,0)</f>
        <v>29</v>
      </c>
      <c r="AG26" t="s">
        <v>100</v>
      </c>
      <c r="AH26">
        <v>18</v>
      </c>
      <c r="AI26" t="s">
        <v>72</v>
      </c>
      <c r="AJ26">
        <v>19760119</v>
      </c>
      <c r="AK26">
        <v>68420</v>
      </c>
      <c r="AL26">
        <v>600</v>
      </c>
      <c r="AM26">
        <v>2274</v>
      </c>
      <c r="AN26">
        <f t="shared" si="3"/>
        <v>71294</v>
      </c>
    </row>
    <row r="27" spans="1:40" x14ac:dyDescent="0.3">
      <c r="A27" s="2">
        <v>280</v>
      </c>
      <c r="B27" s="2" t="s">
        <v>223</v>
      </c>
      <c r="C27" s="2" t="s">
        <v>159</v>
      </c>
      <c r="D27" s="2" t="s">
        <v>224</v>
      </c>
      <c r="E27" s="2" t="s">
        <v>119</v>
      </c>
      <c r="F27" s="2">
        <v>8997</v>
      </c>
      <c r="G27" s="2">
        <v>19970324</v>
      </c>
      <c r="H27" s="2" t="s">
        <v>123</v>
      </c>
      <c r="I27" s="2">
        <v>17</v>
      </c>
      <c r="J27" s="2" t="s">
        <v>72</v>
      </c>
      <c r="K27" s="2">
        <v>19760328</v>
      </c>
      <c r="L27" s="2" t="s">
        <v>225</v>
      </c>
      <c r="M27" s="2">
        <v>500</v>
      </c>
      <c r="N27" s="2">
        <v>2100</v>
      </c>
      <c r="O27" s="2" t="s">
        <v>317</v>
      </c>
      <c r="P27" s="2" t="s">
        <v>226</v>
      </c>
      <c r="Q27" s="2" t="s">
        <v>227</v>
      </c>
      <c r="R27" s="2">
        <f t="shared" si="2"/>
        <v>2600</v>
      </c>
      <c r="S27" s="2">
        <f t="shared" si="0"/>
        <v>2600</v>
      </c>
      <c r="T27" s="2">
        <f t="shared" si="1"/>
        <v>1527</v>
      </c>
      <c r="U27" s="3" t="e">
        <f>MATCH(TRIM(D27),'db2311-midterm-staff'!P:P,0)</f>
        <v>#N/A</v>
      </c>
      <c r="V27" s="4">
        <f>MATCH(A27,'db2311-midterm-staff'!A:A,0)</f>
        <v>30</v>
      </c>
      <c r="AG27" t="s">
        <v>107</v>
      </c>
      <c r="AH27">
        <v>16</v>
      </c>
      <c r="AI27" t="s">
        <v>81</v>
      </c>
      <c r="AJ27">
        <v>19810105</v>
      </c>
      <c r="AK27">
        <v>64680</v>
      </c>
      <c r="AL27">
        <v>500</v>
      </c>
      <c r="AM27">
        <v>1974</v>
      </c>
      <c r="AN27">
        <f t="shared" si="3"/>
        <v>67154</v>
      </c>
    </row>
    <row r="28" spans="1:40" x14ac:dyDescent="0.3">
      <c r="A28" s="2">
        <v>290</v>
      </c>
      <c r="B28" s="2" t="s">
        <v>93</v>
      </c>
      <c r="C28" s="2" t="s">
        <v>159</v>
      </c>
      <c r="D28" s="2" t="s">
        <v>228</v>
      </c>
      <c r="E28" s="2" t="s">
        <v>119</v>
      </c>
      <c r="F28" s="2">
        <v>4502</v>
      </c>
      <c r="G28" s="2">
        <v>20060530</v>
      </c>
      <c r="H28" s="2" t="s">
        <v>123</v>
      </c>
      <c r="I28" s="2">
        <v>12</v>
      </c>
      <c r="J28" s="2" t="s">
        <v>81</v>
      </c>
      <c r="K28" s="2">
        <v>19850709</v>
      </c>
      <c r="L28" s="2" t="s">
        <v>229</v>
      </c>
      <c r="M28" s="2">
        <v>300</v>
      </c>
      <c r="N28" s="2">
        <v>1227</v>
      </c>
      <c r="O28" s="2" t="s">
        <v>318</v>
      </c>
      <c r="P28" s="2" t="s">
        <v>230</v>
      </c>
      <c r="Q28" s="2" t="s">
        <v>231</v>
      </c>
      <c r="R28" s="2">
        <f t="shared" si="2"/>
        <v>1527</v>
      </c>
      <c r="S28" s="2">
        <f t="shared" si="0"/>
        <v>2600</v>
      </c>
      <c r="T28" s="2">
        <f t="shared" si="1"/>
        <v>1527</v>
      </c>
      <c r="U28" s="3" t="e">
        <f>MATCH(TRIM(D28),'db2311-midterm-staff'!P:P,0)</f>
        <v>#N/A</v>
      </c>
      <c r="V28" s="4">
        <f>MATCH(A28,'db2311-midterm-staff'!A:A,0)</f>
        <v>31</v>
      </c>
      <c r="AG28" t="s">
        <v>107</v>
      </c>
      <c r="AH28">
        <v>18</v>
      </c>
      <c r="AI28" t="s">
        <v>72</v>
      </c>
      <c r="AJ28">
        <v>19780319</v>
      </c>
      <c r="AK28">
        <v>69840</v>
      </c>
      <c r="AL28">
        <v>600</v>
      </c>
      <c r="AM28">
        <v>2387</v>
      </c>
      <c r="AN28">
        <f t="shared" si="3"/>
        <v>72827</v>
      </c>
    </row>
    <row r="29" spans="1:40" x14ac:dyDescent="0.3">
      <c r="A29" s="2">
        <v>300</v>
      </c>
      <c r="B29" s="2" t="s">
        <v>232</v>
      </c>
      <c r="C29" s="2" t="s">
        <v>233</v>
      </c>
      <c r="D29" s="2" t="s">
        <v>209</v>
      </c>
      <c r="E29" s="2" t="s">
        <v>119</v>
      </c>
      <c r="F29" s="2">
        <v>2095</v>
      </c>
      <c r="G29" s="2">
        <v>20020619</v>
      </c>
      <c r="H29" s="2" t="s">
        <v>123</v>
      </c>
      <c r="I29" s="2">
        <v>14</v>
      </c>
      <c r="J29" s="2" t="s">
        <v>81</v>
      </c>
      <c r="K29" s="2">
        <v>19761027</v>
      </c>
      <c r="L29" s="2" t="s">
        <v>234</v>
      </c>
      <c r="M29" s="2">
        <v>400</v>
      </c>
      <c r="N29" s="2">
        <v>1420</v>
      </c>
      <c r="O29" s="2" t="s">
        <v>319</v>
      </c>
      <c r="P29" s="2" t="s">
        <v>235</v>
      </c>
      <c r="Q29" s="2" t="s">
        <v>236</v>
      </c>
      <c r="R29" s="2">
        <f t="shared" si="2"/>
        <v>1820</v>
      </c>
      <c r="S29" s="2">
        <f t="shared" si="0"/>
        <v>2600</v>
      </c>
      <c r="T29" s="2">
        <f t="shared" si="1"/>
        <v>1527</v>
      </c>
      <c r="U29" s="3">
        <f>MATCH(TRIM(D29),'db2311-midterm-staff'!P:P,0)</f>
        <v>24</v>
      </c>
      <c r="V29" s="4">
        <f>MATCH(A29,'db2311-midterm-staff'!A:A,0)</f>
        <v>32</v>
      </c>
      <c r="AG29" t="s">
        <v>115</v>
      </c>
      <c r="AH29">
        <v>17</v>
      </c>
      <c r="AI29" t="s">
        <v>81</v>
      </c>
      <c r="AJ29">
        <v>19840331</v>
      </c>
      <c r="AK29">
        <v>37760</v>
      </c>
      <c r="AL29">
        <v>600</v>
      </c>
      <c r="AM29">
        <v>2301</v>
      </c>
      <c r="AN29">
        <f t="shared" si="3"/>
        <v>40661</v>
      </c>
    </row>
    <row r="30" spans="1:40" x14ac:dyDescent="0.3">
      <c r="A30" s="2">
        <v>310</v>
      </c>
      <c r="B30" s="2" t="s">
        <v>237</v>
      </c>
      <c r="C30" s="2" t="s">
        <v>72</v>
      </c>
      <c r="D30" s="2" t="s">
        <v>238</v>
      </c>
      <c r="E30" s="2" t="s">
        <v>119</v>
      </c>
      <c r="F30" s="2">
        <v>3332</v>
      </c>
      <c r="G30" s="2">
        <v>19940912</v>
      </c>
      <c r="H30" s="2" t="s">
        <v>123</v>
      </c>
      <c r="I30" s="2">
        <v>12</v>
      </c>
      <c r="J30" s="2" t="s">
        <v>72</v>
      </c>
      <c r="K30" s="2">
        <v>19610421</v>
      </c>
      <c r="L30" s="2" t="s">
        <v>239</v>
      </c>
      <c r="M30" s="2">
        <v>300</v>
      </c>
      <c r="N30" s="2">
        <v>1272</v>
      </c>
      <c r="O30" s="2" t="s">
        <v>320</v>
      </c>
      <c r="P30" s="2" t="s">
        <v>240</v>
      </c>
      <c r="Q30" s="2" t="s">
        <v>241</v>
      </c>
      <c r="R30" s="2">
        <f t="shared" si="2"/>
        <v>1572</v>
      </c>
      <c r="S30" s="2">
        <f t="shared" si="0"/>
        <v>2600</v>
      </c>
      <c r="T30" s="2">
        <f t="shared" si="1"/>
        <v>1527</v>
      </c>
      <c r="U30" s="3" t="e">
        <f>MATCH(TRIM(D30),'db2311-midterm-staff'!P:P,0)</f>
        <v>#N/A</v>
      </c>
      <c r="V30" s="4">
        <f>MATCH(A30,'db2311-midterm-staff'!A:A,0)</f>
        <v>33</v>
      </c>
      <c r="AG30" t="s">
        <v>123</v>
      </c>
      <c r="AH30">
        <v>17</v>
      </c>
      <c r="AI30" t="s">
        <v>72</v>
      </c>
      <c r="AJ30">
        <v>19660328</v>
      </c>
      <c r="AK30">
        <v>46250</v>
      </c>
      <c r="AL30">
        <v>500</v>
      </c>
      <c r="AM30">
        <v>2100</v>
      </c>
      <c r="AN30">
        <f t="shared" si="3"/>
        <v>48850</v>
      </c>
    </row>
    <row r="31" spans="1:40" x14ac:dyDescent="0.3">
      <c r="A31" s="2">
        <v>320</v>
      </c>
      <c r="B31" s="2" t="s">
        <v>242</v>
      </c>
      <c r="C31" s="2" t="s">
        <v>243</v>
      </c>
      <c r="D31" s="2" t="s">
        <v>244</v>
      </c>
      <c r="E31" s="2" t="s">
        <v>127</v>
      </c>
      <c r="F31" s="2">
        <v>9990</v>
      </c>
      <c r="G31" s="2">
        <v>19950707</v>
      </c>
      <c r="H31" s="2" t="s">
        <v>131</v>
      </c>
      <c r="I31" s="2">
        <v>16</v>
      </c>
      <c r="J31" s="2" t="s">
        <v>81</v>
      </c>
      <c r="K31" s="2">
        <v>19620811</v>
      </c>
      <c r="L31" s="2" t="s">
        <v>245</v>
      </c>
      <c r="M31" s="2">
        <v>400</v>
      </c>
      <c r="N31" s="2">
        <v>1596</v>
      </c>
      <c r="O31" s="2" t="s">
        <v>321</v>
      </c>
      <c r="P31" s="2" t="s">
        <v>246</v>
      </c>
      <c r="Q31" s="2" t="s">
        <v>247</v>
      </c>
      <c r="R31" s="2">
        <f t="shared" si="2"/>
        <v>1996</v>
      </c>
      <c r="S31" s="2">
        <f t="shared" si="0"/>
        <v>2530</v>
      </c>
      <c r="T31" s="2">
        <f t="shared" si="1"/>
        <v>1996</v>
      </c>
      <c r="U31" s="3" t="e">
        <f>MATCH(TRIM(D31),'db2311-midterm-staff'!P:P,0)</f>
        <v>#N/A</v>
      </c>
      <c r="V31" s="4">
        <f>MATCH(A31,'db2311-midterm-staff'!A:A,0)</f>
        <v>34</v>
      </c>
      <c r="AG31" t="s">
        <v>131</v>
      </c>
      <c r="AH31">
        <v>16</v>
      </c>
      <c r="AI31" t="s">
        <v>81</v>
      </c>
      <c r="AJ31">
        <v>19560517</v>
      </c>
      <c r="AK31">
        <v>31840</v>
      </c>
      <c r="AL31">
        <v>500</v>
      </c>
      <c r="AM31">
        <v>1907</v>
      </c>
      <c r="AN31">
        <f t="shared" si="3"/>
        <v>34247</v>
      </c>
    </row>
    <row r="32" spans="1:40" x14ac:dyDescent="0.3">
      <c r="A32" s="2">
        <v>330</v>
      </c>
      <c r="B32" s="2" t="s">
        <v>248</v>
      </c>
      <c r="C32" s="2" t="s">
        <v>139</v>
      </c>
      <c r="D32" s="2" t="s">
        <v>249</v>
      </c>
      <c r="E32" s="2" t="s">
        <v>127</v>
      </c>
      <c r="F32" s="2">
        <v>2103</v>
      </c>
      <c r="G32" s="2">
        <v>20060223</v>
      </c>
      <c r="H32" s="2" t="s">
        <v>131</v>
      </c>
      <c r="I32" s="2">
        <v>14</v>
      </c>
      <c r="J32" s="2" t="s">
        <v>81</v>
      </c>
      <c r="K32" s="2">
        <v>19710718</v>
      </c>
      <c r="L32" s="2" t="s">
        <v>250</v>
      </c>
      <c r="M32" s="2">
        <v>500</v>
      </c>
      <c r="N32" s="2">
        <v>2030</v>
      </c>
      <c r="O32" s="2" t="s">
        <v>322</v>
      </c>
      <c r="P32" s="2" t="s">
        <v>251</v>
      </c>
      <c r="Q32" s="2" t="s">
        <v>252</v>
      </c>
      <c r="R32" s="2">
        <f t="shared" si="2"/>
        <v>2530</v>
      </c>
      <c r="S32" s="2">
        <f t="shared" si="0"/>
        <v>2530</v>
      </c>
      <c r="T32" s="2">
        <f t="shared" si="1"/>
        <v>1996</v>
      </c>
      <c r="U32" s="3" t="e">
        <f>MATCH(TRIM(D32),'db2311-midterm-staff'!P:P,0)</f>
        <v>#N/A</v>
      </c>
      <c r="V32" s="4">
        <f>MATCH(A32,'db2311-midterm-staff'!A:A,0)</f>
        <v>35</v>
      </c>
    </row>
    <row r="33" spans="1:22" x14ac:dyDescent="0.3">
      <c r="A33" s="2">
        <v>340</v>
      </c>
      <c r="B33" s="2" t="s">
        <v>253</v>
      </c>
      <c r="C33" s="2" t="s">
        <v>159</v>
      </c>
      <c r="D33" s="2" t="s">
        <v>254</v>
      </c>
      <c r="E33" s="2" t="s">
        <v>127</v>
      </c>
      <c r="F33" s="2">
        <v>5698</v>
      </c>
      <c r="G33" s="2">
        <v>19770505</v>
      </c>
      <c r="H33" s="2" t="s">
        <v>131</v>
      </c>
      <c r="I33" s="2">
        <v>16</v>
      </c>
      <c r="J33" s="2" t="s">
        <v>81</v>
      </c>
      <c r="K33" s="2">
        <v>19560517</v>
      </c>
      <c r="L33" s="2" t="s">
        <v>255</v>
      </c>
      <c r="M33" s="2">
        <v>500</v>
      </c>
      <c r="N33" s="2">
        <v>1907</v>
      </c>
      <c r="O33" s="2" t="s">
        <v>323</v>
      </c>
      <c r="P33" s="2" t="s">
        <v>256</v>
      </c>
      <c r="Q33" s="2" t="s">
        <v>257</v>
      </c>
      <c r="R33" s="2">
        <f t="shared" si="2"/>
        <v>2407</v>
      </c>
      <c r="S33" s="2">
        <f t="shared" si="0"/>
        <v>2530</v>
      </c>
      <c r="T33" s="2">
        <f t="shared" si="1"/>
        <v>1996</v>
      </c>
      <c r="U33" s="3" t="e">
        <f>MATCH(TRIM(D33),'db2311-midterm-staff'!P:P,0)</f>
        <v>#N/A</v>
      </c>
      <c r="V33" s="4">
        <f>MATCH(A33,'db2311-midterm-staff'!A:A,0)</f>
        <v>36</v>
      </c>
    </row>
    <row r="34" spans="1:22" x14ac:dyDescent="0.3">
      <c r="A34" s="2">
        <v>200010</v>
      </c>
      <c r="B34" s="2" t="s">
        <v>258</v>
      </c>
      <c r="C34" s="2" t="s">
        <v>165</v>
      </c>
      <c r="D34" s="2" t="s">
        <v>259</v>
      </c>
      <c r="E34" s="2" t="s">
        <v>70</v>
      </c>
      <c r="F34" s="2">
        <v>3978</v>
      </c>
      <c r="G34" s="2">
        <v>19950101</v>
      </c>
      <c r="H34" s="2" t="s">
        <v>92</v>
      </c>
      <c r="I34" s="2">
        <v>18</v>
      </c>
      <c r="J34" s="2" t="s">
        <v>72</v>
      </c>
      <c r="K34" s="2">
        <v>19730814</v>
      </c>
      <c r="L34" s="2" t="s">
        <v>260</v>
      </c>
      <c r="M34" s="2">
        <v>1000</v>
      </c>
      <c r="N34" s="2">
        <v>4220</v>
      </c>
      <c r="O34" s="2" t="s">
        <v>292</v>
      </c>
      <c r="P34" s="2" t="s">
        <v>74</v>
      </c>
      <c r="Q34" s="2" t="s">
        <v>261</v>
      </c>
      <c r="R34" s="2">
        <f t="shared" si="2"/>
        <v>5220</v>
      </c>
      <c r="S34" s="2">
        <f t="shared" si="0"/>
        <v>5220</v>
      </c>
      <c r="T34" s="2">
        <f t="shared" si="1"/>
        <v>4620</v>
      </c>
      <c r="U34" s="3" t="e">
        <f>MATCH(TRIM(D34),'db2311-midterm-staff'!P:P,0)</f>
        <v>#N/A</v>
      </c>
      <c r="V34" s="4" t="e">
        <f>MATCH(A34,'db2311-midterm-staff'!A:A,0)</f>
        <v>#N/A</v>
      </c>
    </row>
    <row r="35" spans="1:22" x14ac:dyDescent="0.3">
      <c r="A35" s="2">
        <v>200120</v>
      </c>
      <c r="B35" s="2" t="s">
        <v>262</v>
      </c>
      <c r="C35" s="2" t="s">
        <v>139</v>
      </c>
      <c r="D35" s="2" t="s">
        <v>263</v>
      </c>
      <c r="E35" s="2" t="s">
        <v>70</v>
      </c>
      <c r="F35" s="2">
        <v>2167</v>
      </c>
      <c r="G35" s="2">
        <v>20020505</v>
      </c>
      <c r="H35" s="2" t="s">
        <v>115</v>
      </c>
      <c r="I35" s="2">
        <v>14</v>
      </c>
      <c r="J35" s="2" t="s">
        <v>81</v>
      </c>
      <c r="K35" s="2">
        <v>19721018</v>
      </c>
      <c r="L35" s="2" t="s">
        <v>264</v>
      </c>
      <c r="M35" s="2">
        <v>600</v>
      </c>
      <c r="N35" s="2">
        <v>2340</v>
      </c>
      <c r="O35" s="2" t="s">
        <v>301</v>
      </c>
      <c r="P35" s="2" t="s">
        <v>265</v>
      </c>
      <c r="Q35" s="2" t="s">
        <v>143</v>
      </c>
      <c r="R35" s="2">
        <f t="shared" si="2"/>
        <v>2940</v>
      </c>
      <c r="S35" s="2">
        <f t="shared" si="0"/>
        <v>2940</v>
      </c>
      <c r="T35" s="2">
        <f t="shared" si="1"/>
        <v>1680</v>
      </c>
      <c r="U35" s="3" t="e">
        <f>MATCH(TRIM(D35),'db2311-midterm-staff'!P:P,0)</f>
        <v>#N/A</v>
      </c>
      <c r="V35" s="4" t="e">
        <f>MATCH(A35,'db2311-midterm-staff'!A:A,0)</f>
        <v>#N/A</v>
      </c>
    </row>
    <row r="36" spans="1:22" x14ac:dyDescent="0.3">
      <c r="A36" s="2">
        <v>200140</v>
      </c>
      <c r="B36" s="2" t="s">
        <v>266</v>
      </c>
      <c r="C36" s="2" t="s">
        <v>267</v>
      </c>
      <c r="D36" s="2" t="s">
        <v>268</v>
      </c>
      <c r="E36" s="2" t="s">
        <v>88</v>
      </c>
      <c r="F36" s="2">
        <v>1793</v>
      </c>
      <c r="G36" s="2">
        <v>20061215</v>
      </c>
      <c r="H36" s="2" t="s">
        <v>100</v>
      </c>
      <c r="I36" s="2">
        <v>18</v>
      </c>
      <c r="J36" s="2" t="s">
        <v>72</v>
      </c>
      <c r="K36" s="2">
        <v>19760119</v>
      </c>
      <c r="L36" s="2" t="s">
        <v>150</v>
      </c>
      <c r="M36" s="2">
        <v>600</v>
      </c>
      <c r="N36" s="2">
        <v>2274</v>
      </c>
      <c r="O36" s="2" t="s">
        <v>303</v>
      </c>
      <c r="P36" s="2" t="s">
        <v>151</v>
      </c>
      <c r="Q36" s="2" t="s">
        <v>152</v>
      </c>
      <c r="R36" s="2">
        <f t="shared" si="2"/>
        <v>2874</v>
      </c>
      <c r="S36" s="2">
        <f t="shared" si="0"/>
        <v>2874</v>
      </c>
      <c r="T36" s="2">
        <f t="shared" si="1"/>
        <v>2404</v>
      </c>
      <c r="U36" s="3" t="e">
        <f>MATCH(TRIM(D36),'db2311-midterm-staff'!P:P,0)</f>
        <v>#N/A</v>
      </c>
      <c r="V36" s="4" t="e">
        <f>MATCH(A36,'db2311-midterm-staff'!A:A,0)</f>
        <v>#N/A</v>
      </c>
    </row>
    <row r="37" spans="1:22" x14ac:dyDescent="0.3">
      <c r="A37" s="2">
        <v>200170</v>
      </c>
      <c r="B37" s="2" t="s">
        <v>269</v>
      </c>
      <c r="C37" s="2" t="s">
        <v>139</v>
      </c>
      <c r="D37" s="2" t="s">
        <v>270</v>
      </c>
      <c r="E37" s="2" t="s">
        <v>103</v>
      </c>
      <c r="F37" s="2">
        <v>2890</v>
      </c>
      <c r="G37" s="2">
        <v>20050915</v>
      </c>
      <c r="H37" s="2" t="s">
        <v>107</v>
      </c>
      <c r="I37" s="2">
        <v>16</v>
      </c>
      <c r="J37" s="2" t="s">
        <v>81</v>
      </c>
      <c r="K37" s="2">
        <v>19810105</v>
      </c>
      <c r="L37" s="2" t="s">
        <v>271</v>
      </c>
      <c r="M37" s="2">
        <v>500</v>
      </c>
      <c r="N37" s="2">
        <v>1974</v>
      </c>
      <c r="O37" s="2" t="s">
        <v>306</v>
      </c>
      <c r="P37" s="2" t="s">
        <v>272</v>
      </c>
      <c r="Q37" s="2" t="s">
        <v>169</v>
      </c>
      <c r="R37" s="2">
        <f t="shared" si="2"/>
        <v>2474</v>
      </c>
      <c r="S37" s="2">
        <f t="shared" si="0"/>
        <v>2987</v>
      </c>
      <c r="T37" s="2">
        <f t="shared" si="1"/>
        <v>1862</v>
      </c>
      <c r="U37" s="3" t="e">
        <f>MATCH(TRIM(D37),'db2311-midterm-staff'!P:P,0)</f>
        <v>#N/A</v>
      </c>
      <c r="V37" s="4" t="e">
        <f>MATCH(A37,'db2311-midterm-staff'!A:A,0)</f>
        <v>#N/A</v>
      </c>
    </row>
    <row r="38" spans="1:22" x14ac:dyDescent="0.3">
      <c r="A38" s="2">
        <v>200220</v>
      </c>
      <c r="B38" s="2" t="s">
        <v>273</v>
      </c>
      <c r="C38" s="2" t="s">
        <v>194</v>
      </c>
      <c r="D38" s="2" t="s">
        <v>93</v>
      </c>
      <c r="E38" s="2" t="s">
        <v>103</v>
      </c>
      <c r="F38" s="2">
        <v>672</v>
      </c>
      <c r="G38" s="2">
        <v>20050829</v>
      </c>
      <c r="H38" s="2" t="s">
        <v>107</v>
      </c>
      <c r="I38" s="2">
        <v>18</v>
      </c>
      <c r="J38" s="2" t="s">
        <v>72</v>
      </c>
      <c r="K38" s="2">
        <v>19780319</v>
      </c>
      <c r="L38" s="2" t="s">
        <v>274</v>
      </c>
      <c r="M38" s="2">
        <v>600</v>
      </c>
      <c r="N38" s="2">
        <v>2387</v>
      </c>
      <c r="O38" s="2" t="s">
        <v>311</v>
      </c>
      <c r="P38" s="2" t="s">
        <v>275</v>
      </c>
      <c r="Q38" s="2" t="s">
        <v>198</v>
      </c>
      <c r="R38" s="2">
        <f t="shared" si="2"/>
        <v>2987</v>
      </c>
      <c r="S38" s="2">
        <f t="shared" si="0"/>
        <v>2987</v>
      </c>
      <c r="T38" s="2">
        <f t="shared" si="1"/>
        <v>1862</v>
      </c>
      <c r="U38" s="3" t="e">
        <f>MATCH(TRIM(D38),'db2311-midterm-staff'!P:P,0)</f>
        <v>#N/A</v>
      </c>
      <c r="V38" s="4" t="e">
        <f>MATCH(A38,'db2311-midterm-staff'!A:A,0)</f>
        <v>#N/A</v>
      </c>
    </row>
    <row r="39" spans="1:22" x14ac:dyDescent="0.3">
      <c r="A39" s="2">
        <v>200240</v>
      </c>
      <c r="B39" s="2" t="s">
        <v>276</v>
      </c>
      <c r="C39" s="2" t="s">
        <v>81</v>
      </c>
      <c r="D39" s="2" t="s">
        <v>277</v>
      </c>
      <c r="E39" s="2" t="s">
        <v>111</v>
      </c>
      <c r="F39" s="2">
        <v>3780</v>
      </c>
      <c r="G39" s="2">
        <v>20041205</v>
      </c>
      <c r="H39" s="2" t="s">
        <v>115</v>
      </c>
      <c r="I39" s="2">
        <v>17</v>
      </c>
      <c r="J39" s="2" t="s">
        <v>81</v>
      </c>
      <c r="K39" s="2">
        <v>19840331</v>
      </c>
      <c r="L39" s="2" t="s">
        <v>278</v>
      </c>
      <c r="M39" s="2">
        <v>600</v>
      </c>
      <c r="N39" s="2">
        <v>2301</v>
      </c>
      <c r="O39" s="2" t="s">
        <v>313</v>
      </c>
      <c r="P39" s="2" t="s">
        <v>206</v>
      </c>
      <c r="Q39" s="2" t="s">
        <v>279</v>
      </c>
      <c r="R39" s="2">
        <f t="shared" si="2"/>
        <v>2901</v>
      </c>
      <c r="S39" s="2">
        <f t="shared" si="0"/>
        <v>2940</v>
      </c>
      <c r="T39" s="2">
        <f t="shared" si="1"/>
        <v>1680</v>
      </c>
      <c r="U39" s="3" t="e">
        <f>MATCH(TRIM(D39),'db2311-midterm-staff'!P:P,0)</f>
        <v>#N/A</v>
      </c>
      <c r="V39" s="4" t="e">
        <f>MATCH(A39,'db2311-midterm-staff'!A:A,0)</f>
        <v>#N/A</v>
      </c>
    </row>
    <row r="40" spans="1:22" x14ac:dyDescent="0.3">
      <c r="A40" s="2">
        <v>200280</v>
      </c>
      <c r="B40" s="2" t="s">
        <v>116</v>
      </c>
      <c r="C40" s="2" t="s">
        <v>159</v>
      </c>
      <c r="D40" s="2" t="s">
        <v>280</v>
      </c>
      <c r="E40" s="2" t="s">
        <v>119</v>
      </c>
      <c r="F40" s="2">
        <v>8997</v>
      </c>
      <c r="G40" s="2">
        <v>19970324</v>
      </c>
      <c r="H40" s="2" t="s">
        <v>123</v>
      </c>
      <c r="I40" s="2">
        <v>17</v>
      </c>
      <c r="J40" s="2" t="s">
        <v>72</v>
      </c>
      <c r="K40" s="2">
        <v>19660328</v>
      </c>
      <c r="L40" s="2" t="s">
        <v>281</v>
      </c>
      <c r="M40" s="2">
        <v>500</v>
      </c>
      <c r="N40" s="2">
        <v>2100</v>
      </c>
      <c r="O40" s="2" t="s">
        <v>317</v>
      </c>
      <c r="P40" s="2" t="s">
        <v>226</v>
      </c>
      <c r="Q40" s="2" t="s">
        <v>282</v>
      </c>
      <c r="R40" s="2">
        <f t="shared" si="2"/>
        <v>2600</v>
      </c>
      <c r="S40" s="2">
        <f t="shared" si="0"/>
        <v>2600</v>
      </c>
      <c r="T40" s="2">
        <f t="shared" si="1"/>
        <v>1527</v>
      </c>
      <c r="U40" s="3" t="e">
        <f>MATCH(TRIM(D40),'db2311-midterm-staff'!P:P,0)</f>
        <v>#N/A</v>
      </c>
      <c r="V40" s="4" t="e">
        <f>MATCH(A40,'db2311-midterm-staff'!A:A,0)</f>
        <v>#N/A</v>
      </c>
    </row>
    <row r="41" spans="1:22" x14ac:dyDescent="0.3">
      <c r="A41" s="2">
        <v>200310</v>
      </c>
      <c r="B41" s="2" t="s">
        <v>283</v>
      </c>
      <c r="C41" s="2" t="s">
        <v>72</v>
      </c>
      <c r="D41" s="2" t="s">
        <v>284</v>
      </c>
      <c r="E41" s="2" t="s">
        <v>119</v>
      </c>
      <c r="F41" s="2">
        <v>3332</v>
      </c>
      <c r="G41" s="2">
        <v>19940912</v>
      </c>
      <c r="H41" s="2" t="s">
        <v>123</v>
      </c>
      <c r="I41" s="2">
        <v>12</v>
      </c>
      <c r="J41" s="2" t="s">
        <v>72</v>
      </c>
      <c r="K41" s="2">
        <v>19610421</v>
      </c>
      <c r="L41" s="2" t="s">
        <v>239</v>
      </c>
      <c r="M41" s="2">
        <v>300</v>
      </c>
      <c r="N41" s="2">
        <v>1272</v>
      </c>
      <c r="O41" s="2" t="s">
        <v>320</v>
      </c>
      <c r="P41" s="2" t="s">
        <v>240</v>
      </c>
      <c r="Q41" s="2" t="s">
        <v>241</v>
      </c>
      <c r="R41" s="2">
        <f t="shared" si="2"/>
        <v>1572</v>
      </c>
      <c r="S41" s="2">
        <f t="shared" si="0"/>
        <v>2600</v>
      </c>
      <c r="T41" s="2">
        <f t="shared" si="1"/>
        <v>1527</v>
      </c>
      <c r="U41" s="3" t="e">
        <f>MATCH(TRIM(D41),'db2311-midterm-staff'!P:P,0)</f>
        <v>#N/A</v>
      </c>
      <c r="V41" s="4" t="e">
        <f>MATCH(A41,'db2311-midterm-staff'!A:A,0)</f>
        <v>#N/A</v>
      </c>
    </row>
    <row r="42" spans="1:22" x14ac:dyDescent="0.3">
      <c r="A42" s="2">
        <v>200330</v>
      </c>
      <c r="B42" s="2" t="s">
        <v>285</v>
      </c>
      <c r="C42" s="2" t="s">
        <v>139</v>
      </c>
      <c r="D42" s="2" t="s">
        <v>286</v>
      </c>
      <c r="E42" s="2" t="s">
        <v>127</v>
      </c>
      <c r="F42" s="2">
        <v>2103</v>
      </c>
      <c r="G42" s="2">
        <v>20060223</v>
      </c>
      <c r="H42" s="2" t="s">
        <v>131</v>
      </c>
      <c r="I42" s="2">
        <v>14</v>
      </c>
      <c r="J42" s="2" t="s">
        <v>72</v>
      </c>
      <c r="K42" s="2">
        <v>19710718</v>
      </c>
      <c r="L42" s="2" t="s">
        <v>287</v>
      </c>
      <c r="M42" s="2">
        <v>500</v>
      </c>
      <c r="N42" s="2">
        <v>2030</v>
      </c>
      <c r="O42" s="2" t="s">
        <v>322</v>
      </c>
      <c r="P42" s="2" t="s">
        <v>251</v>
      </c>
      <c r="Q42" s="2" t="s">
        <v>252</v>
      </c>
      <c r="R42" s="2">
        <f t="shared" si="2"/>
        <v>2530</v>
      </c>
      <c r="S42" s="2">
        <f t="shared" si="0"/>
        <v>2530</v>
      </c>
      <c r="T42" s="2">
        <f t="shared" si="1"/>
        <v>1996</v>
      </c>
      <c r="U42" s="3" t="e">
        <f>MATCH(TRIM(D42),'db2311-midterm-staff'!P:P,0)</f>
        <v>#N/A</v>
      </c>
      <c r="V42" s="4" t="e">
        <f>MATCH(A42,'db2311-midterm-staff'!A:A,0)</f>
        <v>#N/A</v>
      </c>
    </row>
    <row r="43" spans="1:22" x14ac:dyDescent="0.3">
      <c r="A43" s="2">
        <v>200340</v>
      </c>
      <c r="B43" s="2" t="s">
        <v>288</v>
      </c>
      <c r="C43" s="2" t="s">
        <v>159</v>
      </c>
      <c r="D43" s="2" t="s">
        <v>289</v>
      </c>
      <c r="E43" s="2" t="s">
        <v>127</v>
      </c>
      <c r="F43" s="2">
        <v>5698</v>
      </c>
      <c r="G43" s="2">
        <v>19970705</v>
      </c>
      <c r="H43" s="2" t="s">
        <v>131</v>
      </c>
      <c r="I43" s="2">
        <v>16</v>
      </c>
      <c r="J43" s="2" t="s">
        <v>81</v>
      </c>
      <c r="K43" s="2">
        <v>19560517</v>
      </c>
      <c r="L43" s="2" t="s">
        <v>290</v>
      </c>
      <c r="M43" s="2">
        <v>500</v>
      </c>
      <c r="N43" s="2">
        <v>1907</v>
      </c>
      <c r="O43" s="2" t="s">
        <v>323</v>
      </c>
      <c r="P43" s="2" t="s">
        <v>291</v>
      </c>
      <c r="Q43" s="2" t="s">
        <v>257</v>
      </c>
      <c r="R43" s="2">
        <f t="shared" si="2"/>
        <v>2407</v>
      </c>
      <c r="S43" s="2">
        <f t="shared" si="0"/>
        <v>2530</v>
      </c>
      <c r="T43" s="2">
        <f t="shared" si="1"/>
        <v>1996</v>
      </c>
      <c r="U43" s="3" t="e">
        <f>MATCH(TRIM(D43),'db2311-midterm-staff'!P:P,0)</f>
        <v>#N/A</v>
      </c>
      <c r="V43" s="4" t="e">
        <f>MATCH(A43,'db2311-midterm-staff'!A:A,0)</f>
        <v>#N/A</v>
      </c>
    </row>
  </sheetData>
  <autoFilter ref="A1:V43" xr:uid="{54A332FC-40CE-4C58-877C-D0F2CB21AD35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showGridLines="0" zoomScale="70" zoomScaleNormal="70" workbookViewId="0">
      <pane ySplit="2" topLeftCell="A3" activePane="bottomLeft" state="frozen"/>
      <selection pane="bottomLeft" activeCell="A2" sqref="A2"/>
    </sheetView>
  </sheetViews>
  <sheetFormatPr defaultRowHeight="14.4" x14ac:dyDescent="0.3"/>
  <cols>
    <col min="12" max="12" width="17.33203125" bestFit="1" customWidth="1"/>
    <col min="13" max="15" width="17.33203125" customWidth="1"/>
    <col min="16" max="16" width="9" customWidth="1"/>
    <col min="17" max="17" width="8.88671875" style="4"/>
    <col min="18" max="18" width="12" style="4" bestFit="1" customWidth="1"/>
    <col min="19" max="19" width="8.88671875" style="4"/>
    <col min="20" max="20" width="17.77734375" bestFit="1" customWidth="1"/>
    <col min="21" max="21" width="19.109375" bestFit="1" customWidth="1"/>
    <col min="22" max="22" width="11.33203125" bestFit="1" customWidth="1"/>
    <col min="23" max="23" width="18.88671875" bestFit="1" customWidth="1"/>
    <col min="24" max="24" width="8.88671875" style="4"/>
  </cols>
  <sheetData>
    <row r="1" spans="1:24" x14ac:dyDescent="0.3">
      <c r="S1" s="3"/>
      <c r="T1" s="3" t="s">
        <v>332</v>
      </c>
      <c r="X1" s="3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327</v>
      </c>
      <c r="N2" s="2" t="s">
        <v>328</v>
      </c>
      <c r="O2" s="2" t="s">
        <v>329</v>
      </c>
      <c r="P2" s="2" t="s">
        <v>325</v>
      </c>
      <c r="Q2" s="3" t="s">
        <v>330</v>
      </c>
      <c r="R2" s="3" t="s">
        <v>330</v>
      </c>
      <c r="S2" s="3" t="s">
        <v>330</v>
      </c>
      <c r="T2" s="3" t="s">
        <v>331</v>
      </c>
      <c r="U2" s="3" t="s">
        <v>333</v>
      </c>
      <c r="V2" s="3" t="s">
        <v>334</v>
      </c>
      <c r="W2" s="3" t="s">
        <v>335</v>
      </c>
      <c r="X2" s="3" t="s">
        <v>332</v>
      </c>
    </row>
    <row r="3" spans="1:24" x14ac:dyDescent="0.3">
      <c r="A3" s="2">
        <v>10</v>
      </c>
      <c r="B3" s="2" t="s">
        <v>12</v>
      </c>
      <c r="C3" s="2">
        <v>20</v>
      </c>
      <c r="D3" s="2" t="s">
        <v>13</v>
      </c>
      <c r="E3" s="2">
        <v>7</v>
      </c>
      <c r="F3" s="5">
        <v>98357.5</v>
      </c>
      <c r="G3" s="2"/>
      <c r="H3" s="5">
        <f>SUM(F3:G3)</f>
        <v>98357.5</v>
      </c>
      <c r="I3" s="2">
        <v>10</v>
      </c>
      <c r="J3" s="5">
        <f>$F$3</f>
        <v>98357.5</v>
      </c>
      <c r="K3" s="5">
        <f>$H$3</f>
        <v>98357.5</v>
      </c>
      <c r="L3" s="2" t="b">
        <f>IF(D3="Mgr","",H3&gt;K3)</f>
        <v>0</v>
      </c>
      <c r="M3" s="2">
        <f>$E$3</f>
        <v>7</v>
      </c>
      <c r="N3" s="2" t="b">
        <f>E3&gt;M3</f>
        <v>0</v>
      </c>
      <c r="O3" s="2">
        <f>IF(C3=10,"",IF(OR(L3=TRUE,N3=TRUE),1,0))</f>
        <v>0</v>
      </c>
      <c r="P3" s="2" t="str">
        <f>TRIM(B3)</f>
        <v>Sanders</v>
      </c>
      <c r="Q3" s="4">
        <f>IF(ISERROR(FIND("il",B3)=TRUE),0,1)</f>
        <v>0</v>
      </c>
      <c r="R3" s="4">
        <f>IF(RIGHT(P3,1)="s",1,0)</f>
        <v>1</v>
      </c>
      <c r="S3" s="4">
        <f>IF(OR(Q3=1,R3=1),1,0)</f>
        <v>1</v>
      </c>
      <c r="T3" s="6">
        <f>$H$5</f>
        <v>77506.75</v>
      </c>
      <c r="U3" t="b">
        <f>F3&lt;T3</f>
        <v>0</v>
      </c>
      <c r="V3" s="1">
        <f>$F$11</f>
        <v>38001.75</v>
      </c>
      <c r="W3" t="b">
        <f>H3&lt;V3</f>
        <v>0</v>
      </c>
      <c r="X3" s="4">
        <f>IF(D3="Sales","-",IF(OR(U3=TRUE,W3=TRUE),1,0))</f>
        <v>0</v>
      </c>
    </row>
    <row r="4" spans="1:24" x14ac:dyDescent="0.3">
      <c r="A4" s="2">
        <v>20</v>
      </c>
      <c r="B4" s="2" t="s">
        <v>14</v>
      </c>
      <c r="C4" s="2">
        <v>20</v>
      </c>
      <c r="D4" s="2" t="s">
        <v>15</v>
      </c>
      <c r="E4" s="2">
        <v>8</v>
      </c>
      <c r="F4" s="5">
        <v>78171.25</v>
      </c>
      <c r="G4" s="2">
        <v>612.45000000000005</v>
      </c>
      <c r="H4" s="5">
        <f t="shared" ref="H4:H37" si="0">SUM(F4:G4)</f>
        <v>78783.7</v>
      </c>
      <c r="I4" s="2">
        <v>10</v>
      </c>
      <c r="J4" s="5">
        <f>$F$3</f>
        <v>98357.5</v>
      </c>
      <c r="K4" s="5">
        <f>$H$3</f>
        <v>98357.5</v>
      </c>
      <c r="L4" s="2" t="b">
        <f t="shared" ref="L4:L37" si="1">IF(D4="Mgr","",H4&gt;K4)</f>
        <v>0</v>
      </c>
      <c r="M4" s="2">
        <f>$E$3</f>
        <v>7</v>
      </c>
      <c r="N4" s="2" t="b">
        <f t="shared" ref="N4:N37" si="2">E4&gt;M4</f>
        <v>1</v>
      </c>
      <c r="O4" s="2">
        <f t="shared" ref="O4:O37" si="3">IF(C4=10,"",IF(OR(L4=TRUE,N4=TRUE),1,0))</f>
        <v>1</v>
      </c>
      <c r="P4" s="2" t="str">
        <f t="shared" ref="P4:P37" si="4">TRIM(B4)</f>
        <v>Pernal</v>
      </c>
      <c r="Q4" s="4">
        <f t="shared" ref="Q4:Q37" si="5">IF(ISERROR(FIND("il",B4)=TRUE),0,1)</f>
        <v>0</v>
      </c>
      <c r="R4" s="4">
        <f t="shared" ref="R4:R37" si="6">IF(RIGHT(P4,1)="s",1,0)</f>
        <v>0</v>
      </c>
      <c r="S4" s="4">
        <f t="shared" ref="S4:S37" si="7">IF(OR(Q4=1,R4=1),1,0)</f>
        <v>0</v>
      </c>
      <c r="T4" s="6">
        <f t="shared" ref="T4:T37" si="8">$H$5</f>
        <v>77506.75</v>
      </c>
      <c r="U4" t="b">
        <f t="shared" ref="U4:U37" si="9">F4&lt;T4</f>
        <v>0</v>
      </c>
      <c r="V4" s="1">
        <f>$F$11</f>
        <v>38001.75</v>
      </c>
      <c r="W4" t="b">
        <f t="shared" ref="W4:W37" si="10">H4&lt;V4</f>
        <v>0</v>
      </c>
      <c r="X4" s="4" t="str">
        <f t="shared" ref="X4:X37" si="11">IF(D4="Sales","-",IF(OR(U4=TRUE,W4=TRUE),1,0))</f>
        <v>-</v>
      </c>
    </row>
    <row r="5" spans="1:24" x14ac:dyDescent="0.3">
      <c r="A5" s="2">
        <v>30</v>
      </c>
      <c r="B5" s="2" t="s">
        <v>16</v>
      </c>
      <c r="C5" s="2">
        <v>38</v>
      </c>
      <c r="D5" s="2" t="s">
        <v>13</v>
      </c>
      <c r="E5" s="2">
        <v>5</v>
      </c>
      <c r="F5" s="5">
        <v>77506.75</v>
      </c>
      <c r="G5" s="2"/>
      <c r="H5" s="5">
        <f t="shared" si="0"/>
        <v>77506.75</v>
      </c>
      <c r="I5" s="2">
        <v>30</v>
      </c>
      <c r="J5" s="5">
        <f>$F$5</f>
        <v>77506.75</v>
      </c>
      <c r="K5" s="5">
        <f>$H$5</f>
        <v>77506.75</v>
      </c>
      <c r="L5" s="2" t="b">
        <f t="shared" si="1"/>
        <v>0</v>
      </c>
      <c r="M5" s="2">
        <f>$E$5</f>
        <v>5</v>
      </c>
      <c r="N5" s="2" t="b">
        <f t="shared" si="2"/>
        <v>0</v>
      </c>
      <c r="O5" s="2">
        <f t="shared" si="3"/>
        <v>0</v>
      </c>
      <c r="P5" s="2" t="str">
        <f t="shared" si="4"/>
        <v>Marenghi</v>
      </c>
      <c r="Q5" s="4">
        <f t="shared" si="5"/>
        <v>0</v>
      </c>
      <c r="R5" s="4">
        <f t="shared" si="6"/>
        <v>0</v>
      </c>
      <c r="S5" s="4">
        <f t="shared" si="7"/>
        <v>0</v>
      </c>
      <c r="T5" s="6">
        <f t="shared" si="8"/>
        <v>77506.75</v>
      </c>
      <c r="U5" t="b">
        <f t="shared" si="9"/>
        <v>0</v>
      </c>
      <c r="V5" s="1">
        <f t="shared" ref="V5:V37" si="12">$F$11</f>
        <v>38001.75</v>
      </c>
      <c r="W5" t="b">
        <f t="shared" si="10"/>
        <v>0</v>
      </c>
      <c r="X5" s="4">
        <f t="shared" si="11"/>
        <v>0</v>
      </c>
    </row>
    <row r="6" spans="1:24" x14ac:dyDescent="0.3">
      <c r="A6" s="2">
        <v>40</v>
      </c>
      <c r="B6" s="2" t="s">
        <v>17</v>
      </c>
      <c r="C6" s="2">
        <v>38</v>
      </c>
      <c r="D6" s="2" t="s">
        <v>15</v>
      </c>
      <c r="E6" s="2">
        <v>6</v>
      </c>
      <c r="F6" s="5">
        <v>78006</v>
      </c>
      <c r="G6" s="2">
        <v>846.55</v>
      </c>
      <c r="H6" s="5">
        <f t="shared" si="0"/>
        <v>78852.55</v>
      </c>
      <c r="I6" s="2">
        <v>30</v>
      </c>
      <c r="J6" s="5">
        <f>$F$5</f>
        <v>77506.75</v>
      </c>
      <c r="K6" s="5">
        <f>$H$5</f>
        <v>77506.75</v>
      </c>
      <c r="L6" s="2" t="b">
        <f t="shared" si="1"/>
        <v>1</v>
      </c>
      <c r="M6" s="2">
        <f>$E$5</f>
        <v>5</v>
      </c>
      <c r="N6" s="2" t="b">
        <f t="shared" si="2"/>
        <v>1</v>
      </c>
      <c r="O6" s="2">
        <f t="shared" si="3"/>
        <v>1</v>
      </c>
      <c r="P6" s="2" t="str">
        <f t="shared" si="4"/>
        <v>O'Brien</v>
      </c>
      <c r="Q6" s="4">
        <f t="shared" si="5"/>
        <v>0</v>
      </c>
      <c r="R6" s="4">
        <f t="shared" si="6"/>
        <v>0</v>
      </c>
      <c r="S6" s="4">
        <f t="shared" si="7"/>
        <v>0</v>
      </c>
      <c r="T6" s="6">
        <f t="shared" si="8"/>
        <v>77506.75</v>
      </c>
      <c r="U6" t="b">
        <f t="shared" si="9"/>
        <v>0</v>
      </c>
      <c r="V6" s="1">
        <f t="shared" si="12"/>
        <v>38001.75</v>
      </c>
      <c r="W6" t="b">
        <f t="shared" si="10"/>
        <v>0</v>
      </c>
      <c r="X6" s="4" t="str">
        <f t="shared" si="11"/>
        <v>-</v>
      </c>
    </row>
    <row r="7" spans="1:24" x14ac:dyDescent="0.3">
      <c r="A7" s="2">
        <v>50</v>
      </c>
      <c r="B7" s="2" t="s">
        <v>18</v>
      </c>
      <c r="C7" s="2">
        <v>15</v>
      </c>
      <c r="D7" s="2" t="s">
        <v>13</v>
      </c>
      <c r="E7" s="2">
        <v>10</v>
      </c>
      <c r="F7" s="5">
        <v>80659.8</v>
      </c>
      <c r="G7" s="2"/>
      <c r="H7" s="5">
        <f t="shared" si="0"/>
        <v>80659.8</v>
      </c>
      <c r="I7" s="2">
        <v>50</v>
      </c>
      <c r="J7" s="5">
        <f>$F$7</f>
        <v>80659.8</v>
      </c>
      <c r="K7" s="5">
        <f>$H$7</f>
        <v>80659.8</v>
      </c>
      <c r="L7" s="2" t="b">
        <f t="shared" si="1"/>
        <v>0</v>
      </c>
      <c r="M7" s="2">
        <f>$E$7</f>
        <v>10</v>
      </c>
      <c r="N7" s="2" t="b">
        <f t="shared" si="2"/>
        <v>0</v>
      </c>
      <c r="O7" s="2">
        <f t="shared" si="3"/>
        <v>0</v>
      </c>
      <c r="P7" s="2" t="str">
        <f t="shared" si="4"/>
        <v>Hanes</v>
      </c>
      <c r="Q7" s="4">
        <f t="shared" si="5"/>
        <v>0</v>
      </c>
      <c r="R7" s="4">
        <f t="shared" si="6"/>
        <v>1</v>
      </c>
      <c r="S7" s="4">
        <f t="shared" si="7"/>
        <v>1</v>
      </c>
      <c r="T7" s="6">
        <f t="shared" si="8"/>
        <v>77506.75</v>
      </c>
      <c r="U7" t="b">
        <f t="shared" si="9"/>
        <v>0</v>
      </c>
      <c r="V7" s="1">
        <f t="shared" si="12"/>
        <v>38001.75</v>
      </c>
      <c r="W7" t="b">
        <f t="shared" si="10"/>
        <v>0</v>
      </c>
      <c r="X7" s="4">
        <f t="shared" si="11"/>
        <v>0</v>
      </c>
    </row>
    <row r="8" spans="1:24" x14ac:dyDescent="0.3">
      <c r="A8" s="2">
        <v>60</v>
      </c>
      <c r="B8" s="2" t="s">
        <v>19</v>
      </c>
      <c r="C8" s="2">
        <v>38</v>
      </c>
      <c r="D8" s="2" t="s">
        <v>15</v>
      </c>
      <c r="E8" s="2"/>
      <c r="F8" s="5">
        <v>66808.3</v>
      </c>
      <c r="G8" s="2">
        <v>650.25</v>
      </c>
      <c r="H8" s="5">
        <f t="shared" si="0"/>
        <v>67458.55</v>
      </c>
      <c r="I8" s="2">
        <v>30</v>
      </c>
      <c r="J8" s="5">
        <f>$F$5</f>
        <v>77506.75</v>
      </c>
      <c r="K8" s="5">
        <f>$H$5</f>
        <v>77506.75</v>
      </c>
      <c r="L8" s="2" t="b">
        <f t="shared" si="1"/>
        <v>0</v>
      </c>
      <c r="M8" s="2">
        <f>$E$5</f>
        <v>5</v>
      </c>
      <c r="N8" s="2" t="b">
        <f t="shared" si="2"/>
        <v>0</v>
      </c>
      <c r="O8" s="2">
        <f t="shared" si="3"/>
        <v>0</v>
      </c>
      <c r="P8" s="2" t="str">
        <f t="shared" si="4"/>
        <v>Quigley</v>
      </c>
      <c r="Q8" s="4">
        <f t="shared" si="5"/>
        <v>0</v>
      </c>
      <c r="R8" s="4">
        <f t="shared" si="6"/>
        <v>0</v>
      </c>
      <c r="S8" s="4">
        <f t="shared" si="7"/>
        <v>0</v>
      </c>
      <c r="T8" s="6">
        <f t="shared" si="8"/>
        <v>77506.75</v>
      </c>
      <c r="U8" t="b">
        <f t="shared" si="9"/>
        <v>1</v>
      </c>
      <c r="V8" s="1">
        <f t="shared" si="12"/>
        <v>38001.75</v>
      </c>
      <c r="W8" t="b">
        <f t="shared" si="10"/>
        <v>0</v>
      </c>
      <c r="X8" s="4" t="str">
        <f t="shared" si="11"/>
        <v>-</v>
      </c>
    </row>
    <row r="9" spans="1:24" x14ac:dyDescent="0.3">
      <c r="A9" s="2">
        <v>70</v>
      </c>
      <c r="B9" s="2" t="s">
        <v>20</v>
      </c>
      <c r="C9" s="2">
        <v>15</v>
      </c>
      <c r="D9" s="2" t="s">
        <v>15</v>
      </c>
      <c r="E9" s="2">
        <v>7</v>
      </c>
      <c r="F9" s="5">
        <v>76502.83</v>
      </c>
      <c r="G9" s="5">
        <v>1152</v>
      </c>
      <c r="H9" s="5">
        <f t="shared" si="0"/>
        <v>77654.83</v>
      </c>
      <c r="I9" s="2">
        <v>50</v>
      </c>
      <c r="J9" s="5">
        <f>$F$7</f>
        <v>80659.8</v>
      </c>
      <c r="K9" s="5">
        <f>$H$7</f>
        <v>80659.8</v>
      </c>
      <c r="L9" s="2" t="b">
        <f t="shared" si="1"/>
        <v>0</v>
      </c>
      <c r="M9" s="2">
        <f>$E$7</f>
        <v>10</v>
      </c>
      <c r="N9" s="2" t="b">
        <f t="shared" si="2"/>
        <v>0</v>
      </c>
      <c r="O9" s="2">
        <f t="shared" si="3"/>
        <v>0</v>
      </c>
      <c r="P9" s="2" t="str">
        <f t="shared" si="4"/>
        <v>Rothman</v>
      </c>
      <c r="Q9" s="4">
        <f t="shared" si="5"/>
        <v>0</v>
      </c>
      <c r="R9" s="4">
        <f t="shared" si="6"/>
        <v>0</v>
      </c>
      <c r="S9" s="4">
        <f t="shared" si="7"/>
        <v>0</v>
      </c>
      <c r="T9" s="6">
        <f t="shared" si="8"/>
        <v>77506.75</v>
      </c>
      <c r="U9" t="b">
        <f t="shared" si="9"/>
        <v>1</v>
      </c>
      <c r="V9" s="1">
        <f t="shared" si="12"/>
        <v>38001.75</v>
      </c>
      <c r="W9" t="b">
        <f t="shared" si="10"/>
        <v>0</v>
      </c>
      <c r="X9" s="4" t="str">
        <f t="shared" si="11"/>
        <v>-</v>
      </c>
    </row>
    <row r="10" spans="1:24" x14ac:dyDescent="0.3">
      <c r="A10" s="2">
        <v>80</v>
      </c>
      <c r="B10" s="2" t="s">
        <v>21</v>
      </c>
      <c r="C10" s="2">
        <v>20</v>
      </c>
      <c r="D10" s="2" t="s">
        <v>22</v>
      </c>
      <c r="E10" s="2"/>
      <c r="F10" s="5">
        <v>43504.6</v>
      </c>
      <c r="G10" s="2">
        <v>128.19999999999999</v>
      </c>
      <c r="H10" s="5">
        <f t="shared" si="0"/>
        <v>43632.799999999996</v>
      </c>
      <c r="I10" s="2">
        <v>10</v>
      </c>
      <c r="J10" s="5">
        <f>$F$3</f>
        <v>98357.5</v>
      </c>
      <c r="K10" s="5">
        <f>$H$3</f>
        <v>98357.5</v>
      </c>
      <c r="L10" s="2" t="b">
        <f t="shared" si="1"/>
        <v>0</v>
      </c>
      <c r="M10" s="2">
        <f>$E$3</f>
        <v>7</v>
      </c>
      <c r="N10" s="2" t="b">
        <f t="shared" si="2"/>
        <v>0</v>
      </c>
      <c r="O10" s="2">
        <f t="shared" si="3"/>
        <v>0</v>
      </c>
      <c r="P10" s="2" t="str">
        <f t="shared" si="4"/>
        <v>James</v>
      </c>
      <c r="Q10" s="4">
        <f t="shared" si="5"/>
        <v>0</v>
      </c>
      <c r="R10" s="4">
        <f t="shared" si="6"/>
        <v>1</v>
      </c>
      <c r="S10" s="4">
        <f t="shared" si="7"/>
        <v>1</v>
      </c>
      <c r="T10" s="6">
        <f t="shared" si="8"/>
        <v>77506.75</v>
      </c>
      <c r="U10" t="b">
        <f t="shared" si="9"/>
        <v>1</v>
      </c>
      <c r="V10" s="1">
        <f t="shared" si="12"/>
        <v>38001.75</v>
      </c>
      <c r="W10" t="b">
        <f t="shared" si="10"/>
        <v>0</v>
      </c>
      <c r="X10" s="4">
        <f t="shared" si="11"/>
        <v>1</v>
      </c>
    </row>
    <row r="11" spans="1:24" x14ac:dyDescent="0.3">
      <c r="A11" s="2">
        <v>90</v>
      </c>
      <c r="B11" s="2" t="s">
        <v>23</v>
      </c>
      <c r="C11" s="2">
        <v>42</v>
      </c>
      <c r="D11" s="2" t="s">
        <v>15</v>
      </c>
      <c r="E11" s="2">
        <v>6</v>
      </c>
      <c r="F11" s="5">
        <v>38001.75</v>
      </c>
      <c r="G11" s="5">
        <v>1386.7</v>
      </c>
      <c r="H11" s="5">
        <f t="shared" si="0"/>
        <v>39388.449999999997</v>
      </c>
      <c r="I11" s="2">
        <v>100</v>
      </c>
      <c r="J11" s="5">
        <f>$F$12</f>
        <v>78352.800000000003</v>
      </c>
      <c r="K11" s="5">
        <f>$H$12</f>
        <v>78352.800000000003</v>
      </c>
      <c r="L11" s="2" t="b">
        <f t="shared" si="1"/>
        <v>0</v>
      </c>
      <c r="M11" s="2">
        <f>$E$12</f>
        <v>7</v>
      </c>
      <c r="N11" s="2" t="b">
        <f t="shared" si="2"/>
        <v>0</v>
      </c>
      <c r="O11" s="2">
        <f t="shared" si="3"/>
        <v>0</v>
      </c>
      <c r="P11" s="2" t="str">
        <f t="shared" si="4"/>
        <v>Koonitz</v>
      </c>
      <c r="Q11" s="4">
        <f t="shared" si="5"/>
        <v>0</v>
      </c>
      <c r="R11" s="4">
        <f t="shared" si="6"/>
        <v>0</v>
      </c>
      <c r="S11" s="4">
        <f t="shared" si="7"/>
        <v>0</v>
      </c>
      <c r="T11" s="6">
        <f t="shared" si="8"/>
        <v>77506.75</v>
      </c>
      <c r="U11" t="b">
        <f t="shared" si="9"/>
        <v>1</v>
      </c>
      <c r="V11" s="1">
        <f t="shared" si="12"/>
        <v>38001.75</v>
      </c>
      <c r="W11" t="b">
        <f t="shared" si="10"/>
        <v>0</v>
      </c>
      <c r="X11" s="4" t="str">
        <f t="shared" si="11"/>
        <v>-</v>
      </c>
    </row>
    <row r="12" spans="1:24" x14ac:dyDescent="0.3">
      <c r="A12" s="2">
        <v>100</v>
      </c>
      <c r="B12" s="2" t="s">
        <v>24</v>
      </c>
      <c r="C12" s="2">
        <v>42</v>
      </c>
      <c r="D12" s="2" t="s">
        <v>13</v>
      </c>
      <c r="E12" s="2">
        <v>7</v>
      </c>
      <c r="F12" s="5">
        <v>78352.800000000003</v>
      </c>
      <c r="G12" s="2"/>
      <c r="H12" s="5">
        <f t="shared" si="0"/>
        <v>78352.800000000003</v>
      </c>
      <c r="I12" s="2">
        <v>100</v>
      </c>
      <c r="J12" s="5">
        <f>$F$12</f>
        <v>78352.800000000003</v>
      </c>
      <c r="K12" s="5">
        <f>$H$12</f>
        <v>78352.800000000003</v>
      </c>
      <c r="L12" s="2" t="b">
        <f t="shared" si="1"/>
        <v>0</v>
      </c>
      <c r="M12" s="2">
        <f>$E$12</f>
        <v>7</v>
      </c>
      <c r="N12" s="2" t="b">
        <f t="shared" si="2"/>
        <v>0</v>
      </c>
      <c r="O12" s="2">
        <f t="shared" si="3"/>
        <v>0</v>
      </c>
      <c r="P12" s="2" t="str">
        <f t="shared" si="4"/>
        <v>Plotz</v>
      </c>
      <c r="Q12" s="4">
        <f t="shared" si="5"/>
        <v>0</v>
      </c>
      <c r="R12" s="4">
        <f t="shared" si="6"/>
        <v>0</v>
      </c>
      <c r="S12" s="4">
        <f t="shared" si="7"/>
        <v>0</v>
      </c>
      <c r="T12" s="6">
        <f t="shared" si="8"/>
        <v>77506.75</v>
      </c>
      <c r="U12" t="b">
        <f t="shared" si="9"/>
        <v>0</v>
      </c>
      <c r="V12" s="1">
        <f t="shared" si="12"/>
        <v>38001.75</v>
      </c>
      <c r="W12" t="b">
        <f t="shared" si="10"/>
        <v>0</v>
      </c>
      <c r="X12" s="4">
        <f t="shared" si="11"/>
        <v>0</v>
      </c>
    </row>
    <row r="13" spans="1:24" x14ac:dyDescent="0.3">
      <c r="A13" s="2">
        <v>110</v>
      </c>
      <c r="B13" s="2" t="s">
        <v>25</v>
      </c>
      <c r="C13" s="2">
        <v>15</v>
      </c>
      <c r="D13" s="2" t="s">
        <v>22</v>
      </c>
      <c r="E13" s="2">
        <v>5</v>
      </c>
      <c r="F13" s="5">
        <v>42508.2</v>
      </c>
      <c r="G13" s="2">
        <v>206.6</v>
      </c>
      <c r="H13" s="5">
        <f t="shared" si="0"/>
        <v>42714.799999999996</v>
      </c>
      <c r="I13" s="2">
        <v>50</v>
      </c>
      <c r="J13" s="5">
        <f>$F$7</f>
        <v>80659.8</v>
      </c>
      <c r="K13" s="5">
        <f>$H$7</f>
        <v>80659.8</v>
      </c>
      <c r="L13" s="2" t="b">
        <f t="shared" si="1"/>
        <v>0</v>
      </c>
      <c r="M13" s="2">
        <f>$E$7</f>
        <v>10</v>
      </c>
      <c r="N13" s="2" t="b">
        <f t="shared" si="2"/>
        <v>0</v>
      </c>
      <c r="O13" s="2">
        <f t="shared" si="3"/>
        <v>0</v>
      </c>
      <c r="P13" s="2" t="str">
        <f t="shared" si="4"/>
        <v>Ngan</v>
      </c>
      <c r="Q13" s="4">
        <f t="shared" si="5"/>
        <v>0</v>
      </c>
      <c r="R13" s="4">
        <f t="shared" si="6"/>
        <v>0</v>
      </c>
      <c r="S13" s="4">
        <f t="shared" si="7"/>
        <v>0</v>
      </c>
      <c r="T13" s="6">
        <f t="shared" si="8"/>
        <v>77506.75</v>
      </c>
      <c r="U13" t="b">
        <f t="shared" si="9"/>
        <v>1</v>
      </c>
      <c r="V13" s="1">
        <f t="shared" si="12"/>
        <v>38001.75</v>
      </c>
      <c r="W13" t="b">
        <f t="shared" si="10"/>
        <v>0</v>
      </c>
      <c r="X13" s="4">
        <f t="shared" si="11"/>
        <v>1</v>
      </c>
    </row>
    <row r="14" spans="1:24" x14ac:dyDescent="0.3">
      <c r="A14" s="2">
        <v>120</v>
      </c>
      <c r="B14" s="2" t="s">
        <v>26</v>
      </c>
      <c r="C14" s="2">
        <v>38</v>
      </c>
      <c r="D14" s="2" t="s">
        <v>22</v>
      </c>
      <c r="E14" s="2"/>
      <c r="F14" s="5">
        <v>42954.75</v>
      </c>
      <c r="G14" s="2">
        <v>180</v>
      </c>
      <c r="H14" s="5">
        <f t="shared" si="0"/>
        <v>43134.75</v>
      </c>
      <c r="I14" s="2">
        <v>30</v>
      </c>
      <c r="J14" s="5">
        <f>$F$5</f>
        <v>77506.75</v>
      </c>
      <c r="K14" s="5">
        <f>$H$5</f>
        <v>77506.75</v>
      </c>
      <c r="L14" s="2" t="b">
        <f t="shared" si="1"/>
        <v>0</v>
      </c>
      <c r="M14" s="2">
        <f>$E$5</f>
        <v>5</v>
      </c>
      <c r="N14" s="2" t="b">
        <f t="shared" si="2"/>
        <v>0</v>
      </c>
      <c r="O14" s="2">
        <f t="shared" si="3"/>
        <v>0</v>
      </c>
      <c r="P14" s="2" t="str">
        <f t="shared" si="4"/>
        <v>Naughton</v>
      </c>
      <c r="Q14" s="4">
        <f t="shared" si="5"/>
        <v>0</v>
      </c>
      <c r="R14" s="4">
        <f t="shared" si="6"/>
        <v>0</v>
      </c>
      <c r="S14" s="4">
        <f t="shared" si="7"/>
        <v>0</v>
      </c>
      <c r="T14" s="6">
        <f t="shared" si="8"/>
        <v>77506.75</v>
      </c>
      <c r="U14" t="b">
        <f t="shared" si="9"/>
        <v>1</v>
      </c>
      <c r="V14" s="1">
        <f t="shared" si="12"/>
        <v>38001.75</v>
      </c>
      <c r="W14" t="b">
        <f t="shared" si="10"/>
        <v>0</v>
      </c>
      <c r="X14" s="4">
        <f t="shared" si="11"/>
        <v>1</v>
      </c>
    </row>
    <row r="15" spans="1:24" x14ac:dyDescent="0.3">
      <c r="A15" s="2">
        <v>130</v>
      </c>
      <c r="B15" s="2" t="s">
        <v>27</v>
      </c>
      <c r="C15" s="2">
        <v>42</v>
      </c>
      <c r="D15" s="2" t="s">
        <v>22</v>
      </c>
      <c r="E15" s="2">
        <v>6</v>
      </c>
      <c r="F15" s="5">
        <v>40505.9</v>
      </c>
      <c r="G15" s="2">
        <v>75.599999999999994</v>
      </c>
      <c r="H15" s="5">
        <f t="shared" si="0"/>
        <v>40581.5</v>
      </c>
      <c r="I15" s="2">
        <v>100</v>
      </c>
      <c r="J15" s="5">
        <f>$F$12</f>
        <v>78352.800000000003</v>
      </c>
      <c r="K15" s="5">
        <f>$H$12</f>
        <v>78352.800000000003</v>
      </c>
      <c r="L15" s="2" t="b">
        <f t="shared" si="1"/>
        <v>0</v>
      </c>
      <c r="M15" s="2">
        <f>$E$12</f>
        <v>7</v>
      </c>
      <c r="N15" s="2" t="b">
        <f t="shared" si="2"/>
        <v>0</v>
      </c>
      <c r="O15" s="2">
        <f t="shared" si="3"/>
        <v>0</v>
      </c>
      <c r="P15" s="2" t="str">
        <f t="shared" si="4"/>
        <v>Yamaguchi</v>
      </c>
      <c r="Q15" s="4">
        <f t="shared" si="5"/>
        <v>0</v>
      </c>
      <c r="R15" s="4">
        <f t="shared" si="6"/>
        <v>0</v>
      </c>
      <c r="S15" s="4">
        <f t="shared" si="7"/>
        <v>0</v>
      </c>
      <c r="T15" s="6">
        <f t="shared" si="8"/>
        <v>77506.75</v>
      </c>
      <c r="U15" t="b">
        <f t="shared" si="9"/>
        <v>1</v>
      </c>
      <c r="V15" s="1">
        <f t="shared" si="12"/>
        <v>38001.75</v>
      </c>
      <c r="W15" t="b">
        <f t="shared" si="10"/>
        <v>0</v>
      </c>
      <c r="X15" s="4">
        <f t="shared" si="11"/>
        <v>1</v>
      </c>
    </row>
    <row r="16" spans="1:24" x14ac:dyDescent="0.3">
      <c r="A16" s="2">
        <v>140</v>
      </c>
      <c r="B16" s="2" t="s">
        <v>28</v>
      </c>
      <c r="C16" s="2">
        <v>51</v>
      </c>
      <c r="D16" s="2" t="s">
        <v>13</v>
      </c>
      <c r="E16" s="2">
        <v>6</v>
      </c>
      <c r="F16" s="5">
        <v>91150</v>
      </c>
      <c r="G16" s="2"/>
      <c r="H16" s="5">
        <f t="shared" si="0"/>
        <v>91150</v>
      </c>
      <c r="I16" s="2">
        <v>140</v>
      </c>
      <c r="J16" s="5">
        <f>$F$16</f>
        <v>91150</v>
      </c>
      <c r="K16" s="5">
        <f>$H$16</f>
        <v>91150</v>
      </c>
      <c r="L16" s="2" t="b">
        <f t="shared" si="1"/>
        <v>0</v>
      </c>
      <c r="M16" s="2">
        <f>$E$16</f>
        <v>6</v>
      </c>
      <c r="N16" s="2" t="b">
        <f t="shared" si="2"/>
        <v>0</v>
      </c>
      <c r="O16" s="2">
        <f t="shared" si="3"/>
        <v>0</v>
      </c>
      <c r="P16" s="2" t="str">
        <f t="shared" si="4"/>
        <v>Fraye</v>
      </c>
      <c r="Q16" s="4">
        <f t="shared" si="5"/>
        <v>0</v>
      </c>
      <c r="R16" s="4">
        <f t="shared" si="6"/>
        <v>0</v>
      </c>
      <c r="S16" s="4">
        <f t="shared" si="7"/>
        <v>0</v>
      </c>
      <c r="T16" s="6">
        <f t="shared" si="8"/>
        <v>77506.75</v>
      </c>
      <c r="U16" t="b">
        <f t="shared" si="9"/>
        <v>0</v>
      </c>
      <c r="V16" s="1">
        <f t="shared" si="12"/>
        <v>38001.75</v>
      </c>
      <c r="W16" t="b">
        <f t="shared" si="10"/>
        <v>0</v>
      </c>
      <c r="X16" s="4">
        <f t="shared" si="11"/>
        <v>0</v>
      </c>
    </row>
    <row r="17" spans="1:24" x14ac:dyDescent="0.3">
      <c r="A17" s="2">
        <v>150</v>
      </c>
      <c r="B17" s="2" t="s">
        <v>29</v>
      </c>
      <c r="C17" s="2">
        <v>51</v>
      </c>
      <c r="D17" s="2" t="s">
        <v>15</v>
      </c>
      <c r="E17" s="2">
        <v>6</v>
      </c>
      <c r="F17" s="5">
        <v>79456.5</v>
      </c>
      <c r="G17" s="2">
        <v>637.65</v>
      </c>
      <c r="H17" s="5">
        <f t="shared" si="0"/>
        <v>80094.149999999994</v>
      </c>
      <c r="I17" s="2">
        <v>140</v>
      </c>
      <c r="J17" s="5">
        <f>$F$16</f>
        <v>91150</v>
      </c>
      <c r="K17" s="5">
        <f>$H$16</f>
        <v>91150</v>
      </c>
      <c r="L17" s="2" t="b">
        <f t="shared" si="1"/>
        <v>0</v>
      </c>
      <c r="M17" s="2">
        <f>$E$16</f>
        <v>6</v>
      </c>
      <c r="N17" s="2" t="b">
        <f t="shared" si="2"/>
        <v>0</v>
      </c>
      <c r="O17" s="2">
        <f t="shared" si="3"/>
        <v>0</v>
      </c>
      <c r="P17" s="2" t="str">
        <f t="shared" si="4"/>
        <v>Williams</v>
      </c>
      <c r="Q17" s="4">
        <f t="shared" si="5"/>
        <v>1</v>
      </c>
      <c r="R17" s="4">
        <f t="shared" si="6"/>
        <v>1</v>
      </c>
      <c r="S17" s="4">
        <f t="shared" si="7"/>
        <v>1</v>
      </c>
      <c r="T17" s="6">
        <f t="shared" si="8"/>
        <v>77506.75</v>
      </c>
      <c r="U17" t="b">
        <f t="shared" si="9"/>
        <v>0</v>
      </c>
      <c r="V17" s="1">
        <f t="shared" si="12"/>
        <v>38001.75</v>
      </c>
      <c r="W17" t="b">
        <f t="shared" si="10"/>
        <v>0</v>
      </c>
      <c r="X17" s="4" t="str">
        <f t="shared" si="11"/>
        <v>-</v>
      </c>
    </row>
    <row r="18" spans="1:24" x14ac:dyDescent="0.3">
      <c r="A18" s="2">
        <v>160</v>
      </c>
      <c r="B18" s="2" t="s">
        <v>30</v>
      </c>
      <c r="C18" s="2">
        <v>10</v>
      </c>
      <c r="D18" s="2" t="s">
        <v>13</v>
      </c>
      <c r="E18" s="2">
        <v>7</v>
      </c>
      <c r="F18" s="5">
        <v>82959.199999999997</v>
      </c>
      <c r="G18" s="2"/>
      <c r="H18" s="5">
        <f t="shared" si="0"/>
        <v>82959.199999999997</v>
      </c>
      <c r="I18" s="2">
        <v>160</v>
      </c>
      <c r="J18" s="2">
        <v>82959.199999999997</v>
      </c>
      <c r="K18" s="2">
        <v>82959.199999999997</v>
      </c>
      <c r="L18" s="2" t="b">
        <f t="shared" si="1"/>
        <v>0</v>
      </c>
      <c r="M18" s="2">
        <f>E18</f>
        <v>7</v>
      </c>
      <c r="N18" s="2" t="b">
        <f t="shared" si="2"/>
        <v>0</v>
      </c>
      <c r="O18" s="2" t="str">
        <f t="shared" si="3"/>
        <v/>
      </c>
      <c r="P18" s="2" t="str">
        <f t="shared" si="4"/>
        <v>Molinare</v>
      </c>
      <c r="Q18" s="4">
        <f t="shared" si="5"/>
        <v>0</v>
      </c>
      <c r="R18" s="4">
        <f t="shared" si="6"/>
        <v>0</v>
      </c>
      <c r="S18" s="4">
        <f t="shared" si="7"/>
        <v>0</v>
      </c>
      <c r="T18" s="6">
        <f t="shared" si="8"/>
        <v>77506.75</v>
      </c>
      <c r="U18" t="b">
        <f t="shared" si="9"/>
        <v>0</v>
      </c>
      <c r="V18" s="1">
        <f t="shared" si="12"/>
        <v>38001.75</v>
      </c>
      <c r="W18" t="b">
        <f t="shared" si="10"/>
        <v>0</v>
      </c>
      <c r="X18" s="4">
        <f t="shared" si="11"/>
        <v>0</v>
      </c>
    </row>
    <row r="19" spans="1:24" x14ac:dyDescent="0.3">
      <c r="A19" s="2">
        <v>170</v>
      </c>
      <c r="B19" s="2" t="s">
        <v>31</v>
      </c>
      <c r="C19" s="2">
        <v>15</v>
      </c>
      <c r="D19" s="2" t="s">
        <v>22</v>
      </c>
      <c r="E19" s="2">
        <v>4</v>
      </c>
      <c r="F19" s="5">
        <v>42258.5</v>
      </c>
      <c r="G19" s="2">
        <v>110.1</v>
      </c>
      <c r="H19" s="5">
        <f t="shared" si="0"/>
        <v>42368.6</v>
      </c>
      <c r="I19" s="2">
        <v>50</v>
      </c>
      <c r="J19" s="5">
        <f>$F$7</f>
        <v>80659.8</v>
      </c>
      <c r="K19" s="5">
        <f>$H$7</f>
        <v>80659.8</v>
      </c>
      <c r="L19" s="2" t="b">
        <f t="shared" si="1"/>
        <v>0</v>
      </c>
      <c r="M19" s="2">
        <f>$E$7</f>
        <v>10</v>
      </c>
      <c r="N19" s="2" t="b">
        <f t="shared" si="2"/>
        <v>0</v>
      </c>
      <c r="O19" s="2">
        <f t="shared" si="3"/>
        <v>0</v>
      </c>
      <c r="P19" s="2" t="str">
        <f t="shared" si="4"/>
        <v>Kermisch</v>
      </c>
      <c r="Q19" s="4">
        <f t="shared" si="5"/>
        <v>0</v>
      </c>
      <c r="R19" s="4">
        <f t="shared" si="6"/>
        <v>0</v>
      </c>
      <c r="S19" s="4">
        <f t="shared" si="7"/>
        <v>0</v>
      </c>
      <c r="T19" s="6">
        <f t="shared" si="8"/>
        <v>77506.75</v>
      </c>
      <c r="U19" t="b">
        <f t="shared" si="9"/>
        <v>1</v>
      </c>
      <c r="V19" s="1">
        <f t="shared" si="12"/>
        <v>38001.75</v>
      </c>
      <c r="W19" t="b">
        <f t="shared" si="10"/>
        <v>0</v>
      </c>
      <c r="X19" s="4">
        <f t="shared" si="11"/>
        <v>1</v>
      </c>
    </row>
    <row r="20" spans="1:24" x14ac:dyDescent="0.3">
      <c r="A20" s="2">
        <v>180</v>
      </c>
      <c r="B20" s="2" t="s">
        <v>32</v>
      </c>
      <c r="C20" s="2">
        <v>38</v>
      </c>
      <c r="D20" s="2" t="s">
        <v>22</v>
      </c>
      <c r="E20" s="2">
        <v>3</v>
      </c>
      <c r="F20" s="5">
        <v>37009.75</v>
      </c>
      <c r="G20" s="2">
        <v>236.5</v>
      </c>
      <c r="H20" s="5">
        <f t="shared" si="0"/>
        <v>37246.25</v>
      </c>
      <c r="I20" s="2">
        <v>30</v>
      </c>
      <c r="J20" s="5">
        <f>$F$5</f>
        <v>77506.75</v>
      </c>
      <c r="K20" s="5">
        <f>$H$5</f>
        <v>77506.75</v>
      </c>
      <c r="L20" s="2" t="b">
        <f t="shared" si="1"/>
        <v>0</v>
      </c>
      <c r="M20" s="2">
        <f>$E$5</f>
        <v>5</v>
      </c>
      <c r="N20" s="2" t="b">
        <f t="shared" si="2"/>
        <v>0</v>
      </c>
      <c r="O20" s="2">
        <f t="shared" si="3"/>
        <v>0</v>
      </c>
      <c r="P20" s="2" t="str">
        <f t="shared" si="4"/>
        <v>Abrahams</v>
      </c>
      <c r="Q20" s="4">
        <f t="shared" si="5"/>
        <v>0</v>
      </c>
      <c r="R20" s="4">
        <f t="shared" si="6"/>
        <v>1</v>
      </c>
      <c r="S20" s="4">
        <f t="shared" si="7"/>
        <v>1</v>
      </c>
      <c r="T20" s="6">
        <f t="shared" si="8"/>
        <v>77506.75</v>
      </c>
      <c r="U20" t="b">
        <f t="shared" si="9"/>
        <v>1</v>
      </c>
      <c r="V20" s="1">
        <f t="shared" si="12"/>
        <v>38001.75</v>
      </c>
      <c r="W20" t="b">
        <f t="shared" si="10"/>
        <v>1</v>
      </c>
      <c r="X20" s="4">
        <f t="shared" si="11"/>
        <v>1</v>
      </c>
    </row>
    <row r="21" spans="1:24" x14ac:dyDescent="0.3">
      <c r="A21" s="2">
        <v>190</v>
      </c>
      <c r="B21" s="2" t="s">
        <v>33</v>
      </c>
      <c r="C21" s="2">
        <v>20</v>
      </c>
      <c r="D21" s="2" t="s">
        <v>22</v>
      </c>
      <c r="E21" s="2">
        <v>8</v>
      </c>
      <c r="F21" s="5">
        <v>34252.75</v>
      </c>
      <c r="G21" s="2">
        <v>126.5</v>
      </c>
      <c r="H21" s="5">
        <f t="shared" si="0"/>
        <v>34379.25</v>
      </c>
      <c r="I21" s="2">
        <v>10</v>
      </c>
      <c r="J21" s="5">
        <f>$F$3</f>
        <v>98357.5</v>
      </c>
      <c r="K21" s="5">
        <f>$H$3</f>
        <v>98357.5</v>
      </c>
      <c r="L21" s="2" t="b">
        <f t="shared" si="1"/>
        <v>0</v>
      </c>
      <c r="M21" s="2">
        <f>$E$3</f>
        <v>7</v>
      </c>
      <c r="N21" s="2" t="b">
        <f t="shared" si="2"/>
        <v>1</v>
      </c>
      <c r="O21" s="2">
        <f t="shared" si="3"/>
        <v>1</v>
      </c>
      <c r="P21" s="2" t="str">
        <f t="shared" si="4"/>
        <v>Sneider</v>
      </c>
      <c r="Q21" s="4">
        <f t="shared" si="5"/>
        <v>0</v>
      </c>
      <c r="R21" s="4">
        <f t="shared" si="6"/>
        <v>0</v>
      </c>
      <c r="S21" s="4">
        <f t="shared" si="7"/>
        <v>0</v>
      </c>
      <c r="T21" s="6">
        <f t="shared" si="8"/>
        <v>77506.75</v>
      </c>
      <c r="U21" t="b">
        <f t="shared" si="9"/>
        <v>1</v>
      </c>
      <c r="V21" s="1">
        <f t="shared" si="12"/>
        <v>38001.75</v>
      </c>
      <c r="W21" t="b">
        <f t="shared" si="10"/>
        <v>1</v>
      </c>
      <c r="X21" s="4">
        <f t="shared" si="11"/>
        <v>1</v>
      </c>
    </row>
    <row r="22" spans="1:24" x14ac:dyDescent="0.3">
      <c r="A22" s="2">
        <v>200</v>
      </c>
      <c r="B22" s="2" t="s">
        <v>34</v>
      </c>
      <c r="C22" s="2">
        <v>42</v>
      </c>
      <c r="D22" s="2" t="s">
        <v>22</v>
      </c>
      <c r="E22" s="2"/>
      <c r="F22" s="5">
        <v>41508.6</v>
      </c>
      <c r="G22" s="2">
        <v>84.2</v>
      </c>
      <c r="H22" s="5">
        <f t="shared" si="0"/>
        <v>41592.799999999996</v>
      </c>
      <c r="I22" s="2">
        <v>100</v>
      </c>
      <c r="J22" s="5">
        <f>$F$12</f>
        <v>78352.800000000003</v>
      </c>
      <c r="K22" s="5">
        <f>$H$12</f>
        <v>78352.800000000003</v>
      </c>
      <c r="L22" s="2" t="b">
        <f t="shared" si="1"/>
        <v>0</v>
      </c>
      <c r="M22" s="2">
        <f>$E$12</f>
        <v>7</v>
      </c>
      <c r="N22" s="2" t="b">
        <f t="shared" si="2"/>
        <v>0</v>
      </c>
      <c r="O22" s="2">
        <f t="shared" si="3"/>
        <v>0</v>
      </c>
      <c r="P22" s="2" t="str">
        <f t="shared" si="4"/>
        <v>Scoutten</v>
      </c>
      <c r="Q22" s="4">
        <f t="shared" si="5"/>
        <v>0</v>
      </c>
      <c r="R22" s="4">
        <f t="shared" si="6"/>
        <v>0</v>
      </c>
      <c r="S22" s="4">
        <f t="shared" si="7"/>
        <v>0</v>
      </c>
      <c r="T22" s="6">
        <f t="shared" si="8"/>
        <v>77506.75</v>
      </c>
      <c r="U22" t="b">
        <f t="shared" si="9"/>
        <v>1</v>
      </c>
      <c r="V22" s="1">
        <f t="shared" si="12"/>
        <v>38001.75</v>
      </c>
      <c r="W22" t="b">
        <f t="shared" si="10"/>
        <v>0</v>
      </c>
      <c r="X22" s="4">
        <f t="shared" si="11"/>
        <v>1</v>
      </c>
    </row>
    <row r="23" spans="1:24" x14ac:dyDescent="0.3">
      <c r="A23" s="2">
        <v>210</v>
      </c>
      <c r="B23" s="2" t="s">
        <v>35</v>
      </c>
      <c r="C23" s="2">
        <v>10</v>
      </c>
      <c r="D23" s="2" t="s">
        <v>13</v>
      </c>
      <c r="E23" s="2">
        <v>10</v>
      </c>
      <c r="F23" s="5">
        <v>90010</v>
      </c>
      <c r="G23" s="2"/>
      <c r="H23" s="5">
        <f t="shared" si="0"/>
        <v>90010</v>
      </c>
      <c r="I23" s="2">
        <v>210</v>
      </c>
      <c r="J23" s="2">
        <v>90010</v>
      </c>
      <c r="K23" s="2">
        <v>90010</v>
      </c>
      <c r="L23" s="2" t="b">
        <f t="shared" si="1"/>
        <v>0</v>
      </c>
      <c r="M23" s="2">
        <f>E23</f>
        <v>10</v>
      </c>
      <c r="N23" s="2" t="b">
        <f t="shared" si="2"/>
        <v>0</v>
      </c>
      <c r="O23" s="2" t="str">
        <f t="shared" si="3"/>
        <v/>
      </c>
      <c r="P23" s="2" t="str">
        <f t="shared" si="4"/>
        <v>Lu</v>
      </c>
      <c r="Q23" s="4">
        <f t="shared" si="5"/>
        <v>0</v>
      </c>
      <c r="R23" s="4">
        <f t="shared" si="6"/>
        <v>0</v>
      </c>
      <c r="S23" s="4">
        <f t="shared" si="7"/>
        <v>0</v>
      </c>
      <c r="T23" s="6">
        <f t="shared" si="8"/>
        <v>77506.75</v>
      </c>
      <c r="U23" t="b">
        <f t="shared" si="9"/>
        <v>0</v>
      </c>
      <c r="V23" s="1">
        <f t="shared" si="12"/>
        <v>38001.75</v>
      </c>
      <c r="W23" t="b">
        <f t="shared" si="10"/>
        <v>0</v>
      </c>
      <c r="X23" s="4">
        <f t="shared" si="11"/>
        <v>0</v>
      </c>
    </row>
    <row r="24" spans="1:24" x14ac:dyDescent="0.3">
      <c r="A24" s="2">
        <v>220</v>
      </c>
      <c r="B24" s="2" t="s">
        <v>36</v>
      </c>
      <c r="C24" s="2">
        <v>51</v>
      </c>
      <c r="D24" s="2" t="s">
        <v>15</v>
      </c>
      <c r="E24" s="2">
        <v>7</v>
      </c>
      <c r="F24" s="5">
        <v>87654.5</v>
      </c>
      <c r="G24" s="2">
        <v>992.8</v>
      </c>
      <c r="H24" s="5">
        <f t="shared" si="0"/>
        <v>88647.3</v>
      </c>
      <c r="I24" s="2">
        <v>140</v>
      </c>
      <c r="J24" s="5">
        <f>$F$16</f>
        <v>91150</v>
      </c>
      <c r="K24" s="5">
        <f>$H$16</f>
        <v>91150</v>
      </c>
      <c r="L24" s="2" t="b">
        <f t="shared" si="1"/>
        <v>0</v>
      </c>
      <c r="M24" s="2">
        <f>$E$16</f>
        <v>6</v>
      </c>
      <c r="N24" s="2" t="b">
        <f t="shared" si="2"/>
        <v>1</v>
      </c>
      <c r="O24" s="2">
        <f t="shared" si="3"/>
        <v>1</v>
      </c>
      <c r="P24" s="2" t="str">
        <f t="shared" si="4"/>
        <v>Smith</v>
      </c>
      <c r="Q24" s="4">
        <f t="shared" si="5"/>
        <v>0</v>
      </c>
      <c r="R24" s="4">
        <f t="shared" si="6"/>
        <v>0</v>
      </c>
      <c r="S24" s="4">
        <f t="shared" si="7"/>
        <v>0</v>
      </c>
      <c r="T24" s="6">
        <f t="shared" si="8"/>
        <v>77506.75</v>
      </c>
      <c r="U24" t="b">
        <f t="shared" si="9"/>
        <v>0</v>
      </c>
      <c r="V24" s="1">
        <f t="shared" si="12"/>
        <v>38001.75</v>
      </c>
      <c r="W24" t="b">
        <f t="shared" si="10"/>
        <v>0</v>
      </c>
      <c r="X24" s="4" t="str">
        <f t="shared" si="11"/>
        <v>-</v>
      </c>
    </row>
    <row r="25" spans="1:24" x14ac:dyDescent="0.3">
      <c r="A25" s="2">
        <v>230</v>
      </c>
      <c r="B25" s="2" t="s">
        <v>37</v>
      </c>
      <c r="C25" s="2">
        <v>51</v>
      </c>
      <c r="D25" s="2" t="s">
        <v>22</v>
      </c>
      <c r="E25" s="2">
        <v>3</v>
      </c>
      <c r="F25" s="5">
        <v>83369.8</v>
      </c>
      <c r="G25" s="2">
        <v>189.65</v>
      </c>
      <c r="H25" s="5">
        <f t="shared" si="0"/>
        <v>83559.45</v>
      </c>
      <c r="I25" s="2">
        <v>140</v>
      </c>
      <c r="J25" s="5">
        <f>$F$16</f>
        <v>91150</v>
      </c>
      <c r="K25" s="5">
        <f>$H$16</f>
        <v>91150</v>
      </c>
      <c r="L25" s="2" t="b">
        <f t="shared" si="1"/>
        <v>0</v>
      </c>
      <c r="M25" s="2">
        <f>$E$16</f>
        <v>6</v>
      </c>
      <c r="N25" s="2" t="b">
        <f t="shared" si="2"/>
        <v>0</v>
      </c>
      <c r="O25" s="2">
        <f t="shared" si="3"/>
        <v>0</v>
      </c>
      <c r="P25" s="2" t="str">
        <f t="shared" si="4"/>
        <v>Lundquist</v>
      </c>
      <c r="Q25" s="4">
        <f t="shared" si="5"/>
        <v>0</v>
      </c>
      <c r="R25" s="4">
        <f t="shared" si="6"/>
        <v>0</v>
      </c>
      <c r="S25" s="4">
        <f t="shared" si="7"/>
        <v>0</v>
      </c>
      <c r="T25" s="6">
        <f t="shared" si="8"/>
        <v>77506.75</v>
      </c>
      <c r="U25" t="b">
        <f t="shared" si="9"/>
        <v>0</v>
      </c>
      <c r="V25" s="1">
        <f t="shared" si="12"/>
        <v>38001.75</v>
      </c>
      <c r="W25" t="b">
        <f t="shared" si="10"/>
        <v>0</v>
      </c>
      <c r="X25" s="4">
        <f t="shared" si="11"/>
        <v>0</v>
      </c>
    </row>
    <row r="26" spans="1:24" x14ac:dyDescent="0.3">
      <c r="A26" s="2">
        <v>240</v>
      </c>
      <c r="B26" s="2" t="s">
        <v>38</v>
      </c>
      <c r="C26" s="2">
        <v>10</v>
      </c>
      <c r="D26" s="2" t="s">
        <v>13</v>
      </c>
      <c r="E26" s="2">
        <v>5</v>
      </c>
      <c r="F26" s="5">
        <v>79260.25</v>
      </c>
      <c r="G26" s="2"/>
      <c r="H26" s="5">
        <f t="shared" si="0"/>
        <v>79260.25</v>
      </c>
      <c r="I26" s="2">
        <v>240</v>
      </c>
      <c r="J26" s="2">
        <v>79260.25</v>
      </c>
      <c r="K26" s="2">
        <v>79260.25</v>
      </c>
      <c r="L26" s="2" t="b">
        <f t="shared" si="1"/>
        <v>0</v>
      </c>
      <c r="M26" s="2">
        <f>E26</f>
        <v>5</v>
      </c>
      <c r="N26" s="2" t="b">
        <f t="shared" si="2"/>
        <v>0</v>
      </c>
      <c r="O26" s="2" t="str">
        <f t="shared" si="3"/>
        <v/>
      </c>
      <c r="P26" s="2" t="str">
        <f t="shared" si="4"/>
        <v>Daniels</v>
      </c>
      <c r="Q26" s="4">
        <f t="shared" si="5"/>
        <v>0</v>
      </c>
      <c r="R26" s="4">
        <f t="shared" si="6"/>
        <v>1</v>
      </c>
      <c r="S26" s="4">
        <f t="shared" si="7"/>
        <v>1</v>
      </c>
      <c r="T26" s="6">
        <f t="shared" si="8"/>
        <v>77506.75</v>
      </c>
      <c r="U26" t="b">
        <f t="shared" si="9"/>
        <v>0</v>
      </c>
      <c r="V26" s="1">
        <f t="shared" si="12"/>
        <v>38001.75</v>
      </c>
      <c r="W26" t="b">
        <f t="shared" si="10"/>
        <v>0</v>
      </c>
      <c r="X26" s="4">
        <f t="shared" si="11"/>
        <v>0</v>
      </c>
    </row>
    <row r="27" spans="1:24" x14ac:dyDescent="0.3">
      <c r="A27" s="2">
        <v>250</v>
      </c>
      <c r="B27" s="2" t="s">
        <v>39</v>
      </c>
      <c r="C27" s="2">
        <v>51</v>
      </c>
      <c r="D27" s="2" t="s">
        <v>22</v>
      </c>
      <c r="E27" s="2">
        <v>6</v>
      </c>
      <c r="F27" s="5">
        <v>74460</v>
      </c>
      <c r="G27" s="2">
        <v>513.29999999999995</v>
      </c>
      <c r="H27" s="5">
        <f t="shared" si="0"/>
        <v>74973.3</v>
      </c>
      <c r="I27" s="2">
        <v>140</v>
      </c>
      <c r="J27" s="5">
        <f>$F$16</f>
        <v>91150</v>
      </c>
      <c r="K27" s="5">
        <f>$H$16</f>
        <v>91150</v>
      </c>
      <c r="L27" s="2" t="b">
        <f t="shared" si="1"/>
        <v>0</v>
      </c>
      <c r="M27" s="2">
        <f>$E$16</f>
        <v>6</v>
      </c>
      <c r="N27" s="2" t="b">
        <f t="shared" si="2"/>
        <v>0</v>
      </c>
      <c r="O27" s="2">
        <f t="shared" si="3"/>
        <v>0</v>
      </c>
      <c r="P27" s="2" t="str">
        <f t="shared" si="4"/>
        <v>Wheeler</v>
      </c>
      <c r="Q27" s="4">
        <f t="shared" si="5"/>
        <v>0</v>
      </c>
      <c r="R27" s="4">
        <f t="shared" si="6"/>
        <v>0</v>
      </c>
      <c r="S27" s="4">
        <f t="shared" si="7"/>
        <v>0</v>
      </c>
      <c r="T27" s="6">
        <f t="shared" si="8"/>
        <v>77506.75</v>
      </c>
      <c r="U27" t="b">
        <f t="shared" si="9"/>
        <v>1</v>
      </c>
      <c r="V27" s="1">
        <f t="shared" si="12"/>
        <v>38001.75</v>
      </c>
      <c r="W27" t="b">
        <f t="shared" si="10"/>
        <v>0</v>
      </c>
      <c r="X27" s="4">
        <f t="shared" si="11"/>
        <v>1</v>
      </c>
    </row>
    <row r="28" spans="1:24" x14ac:dyDescent="0.3">
      <c r="A28" s="2">
        <v>260</v>
      </c>
      <c r="B28" s="2" t="s">
        <v>40</v>
      </c>
      <c r="C28" s="2">
        <v>10</v>
      </c>
      <c r="D28" s="2" t="s">
        <v>13</v>
      </c>
      <c r="E28" s="2">
        <v>12</v>
      </c>
      <c r="F28" s="5">
        <v>81234</v>
      </c>
      <c r="G28" s="2"/>
      <c r="H28" s="5">
        <f t="shared" si="0"/>
        <v>81234</v>
      </c>
      <c r="I28" s="2">
        <v>260</v>
      </c>
      <c r="J28" s="2">
        <v>81234</v>
      </c>
      <c r="K28" s="2">
        <v>81234</v>
      </c>
      <c r="L28" s="2" t="b">
        <f t="shared" si="1"/>
        <v>0</v>
      </c>
      <c r="M28" s="2">
        <f>E28</f>
        <v>12</v>
      </c>
      <c r="N28" s="2" t="b">
        <f t="shared" si="2"/>
        <v>0</v>
      </c>
      <c r="O28" s="2" t="str">
        <f t="shared" si="3"/>
        <v/>
      </c>
      <c r="P28" s="2" t="str">
        <f t="shared" si="4"/>
        <v>Jones</v>
      </c>
      <c r="Q28" s="4">
        <f t="shared" si="5"/>
        <v>0</v>
      </c>
      <c r="R28" s="4">
        <f t="shared" si="6"/>
        <v>1</v>
      </c>
      <c r="S28" s="4">
        <f t="shared" si="7"/>
        <v>1</v>
      </c>
      <c r="T28" s="6">
        <f t="shared" si="8"/>
        <v>77506.75</v>
      </c>
      <c r="U28" t="b">
        <f t="shared" si="9"/>
        <v>0</v>
      </c>
      <c r="V28" s="1">
        <f t="shared" si="12"/>
        <v>38001.75</v>
      </c>
      <c r="W28" t="b">
        <f t="shared" si="10"/>
        <v>0</v>
      </c>
      <c r="X28" s="4">
        <f t="shared" si="11"/>
        <v>0</v>
      </c>
    </row>
    <row r="29" spans="1:24" x14ac:dyDescent="0.3">
      <c r="A29" s="2">
        <v>270</v>
      </c>
      <c r="B29" s="2" t="s">
        <v>41</v>
      </c>
      <c r="C29" s="2">
        <v>66</v>
      </c>
      <c r="D29" s="2" t="s">
        <v>13</v>
      </c>
      <c r="E29" s="2">
        <v>9</v>
      </c>
      <c r="F29" s="5">
        <v>88555.5</v>
      </c>
      <c r="G29" s="2"/>
      <c r="H29" s="5">
        <f t="shared" si="0"/>
        <v>88555.5</v>
      </c>
      <c r="I29" s="2">
        <v>270</v>
      </c>
      <c r="J29" s="5">
        <f>$F$29</f>
        <v>88555.5</v>
      </c>
      <c r="K29" s="5">
        <f>$H$29</f>
        <v>88555.5</v>
      </c>
      <c r="L29" s="2" t="b">
        <f t="shared" si="1"/>
        <v>0</v>
      </c>
      <c r="M29" s="2">
        <f>$E$29</f>
        <v>9</v>
      </c>
      <c r="N29" s="2" t="b">
        <f t="shared" si="2"/>
        <v>0</v>
      </c>
      <c r="O29" s="2">
        <f t="shared" si="3"/>
        <v>0</v>
      </c>
      <c r="P29" s="2" t="str">
        <f t="shared" si="4"/>
        <v>Lea</v>
      </c>
      <c r="Q29" s="4">
        <f t="shared" si="5"/>
        <v>0</v>
      </c>
      <c r="R29" s="4">
        <f t="shared" si="6"/>
        <v>0</v>
      </c>
      <c r="S29" s="4">
        <f t="shared" si="7"/>
        <v>0</v>
      </c>
      <c r="T29" s="6">
        <f t="shared" si="8"/>
        <v>77506.75</v>
      </c>
      <c r="U29" t="b">
        <f t="shared" si="9"/>
        <v>0</v>
      </c>
      <c r="V29" s="1">
        <f t="shared" si="12"/>
        <v>38001.75</v>
      </c>
      <c r="W29" t="b">
        <f t="shared" si="10"/>
        <v>0</v>
      </c>
      <c r="X29" s="4">
        <f t="shared" si="11"/>
        <v>0</v>
      </c>
    </row>
    <row r="30" spans="1:24" x14ac:dyDescent="0.3">
      <c r="A30" s="2">
        <v>280</v>
      </c>
      <c r="B30" s="2" t="s">
        <v>42</v>
      </c>
      <c r="C30" s="2">
        <v>66</v>
      </c>
      <c r="D30" s="2" t="s">
        <v>15</v>
      </c>
      <c r="E30" s="2">
        <v>9</v>
      </c>
      <c r="F30" s="5">
        <v>78674.5</v>
      </c>
      <c r="G30" s="2">
        <v>811.5</v>
      </c>
      <c r="H30" s="5">
        <f t="shared" si="0"/>
        <v>79486</v>
      </c>
      <c r="I30" s="2">
        <v>270</v>
      </c>
      <c r="J30" s="5">
        <f>$F$29</f>
        <v>88555.5</v>
      </c>
      <c r="K30" s="5">
        <f>$H$29</f>
        <v>88555.5</v>
      </c>
      <c r="L30" s="2" t="b">
        <f t="shared" si="1"/>
        <v>0</v>
      </c>
      <c r="M30" s="2">
        <f>$E$29</f>
        <v>9</v>
      </c>
      <c r="N30" s="2" t="b">
        <f t="shared" si="2"/>
        <v>0</v>
      </c>
      <c r="O30" s="2">
        <f t="shared" si="3"/>
        <v>0</v>
      </c>
      <c r="P30" s="2" t="str">
        <f t="shared" si="4"/>
        <v>Wilson</v>
      </c>
      <c r="Q30" s="4">
        <f t="shared" si="5"/>
        <v>1</v>
      </c>
      <c r="R30" s="4">
        <f t="shared" si="6"/>
        <v>0</v>
      </c>
      <c r="S30" s="4">
        <f t="shared" si="7"/>
        <v>1</v>
      </c>
      <c r="T30" s="6">
        <f t="shared" si="8"/>
        <v>77506.75</v>
      </c>
      <c r="U30" t="b">
        <f t="shared" si="9"/>
        <v>0</v>
      </c>
      <c r="V30" s="1">
        <f t="shared" si="12"/>
        <v>38001.75</v>
      </c>
      <c r="W30" t="b">
        <f t="shared" si="10"/>
        <v>0</v>
      </c>
      <c r="X30" s="4" t="str">
        <f t="shared" si="11"/>
        <v>-</v>
      </c>
    </row>
    <row r="31" spans="1:24" x14ac:dyDescent="0.3">
      <c r="A31" s="2">
        <v>290</v>
      </c>
      <c r="B31" s="2" t="s">
        <v>43</v>
      </c>
      <c r="C31" s="2">
        <v>84</v>
      </c>
      <c r="D31" s="2" t="s">
        <v>13</v>
      </c>
      <c r="E31" s="2">
        <v>10</v>
      </c>
      <c r="F31" s="5">
        <v>89818</v>
      </c>
      <c r="G31" s="2"/>
      <c r="H31" s="5">
        <f t="shared" si="0"/>
        <v>89818</v>
      </c>
      <c r="I31" s="2">
        <v>290</v>
      </c>
      <c r="J31" s="5">
        <f>$F$31</f>
        <v>89818</v>
      </c>
      <c r="K31" s="5">
        <f>$H$31</f>
        <v>89818</v>
      </c>
      <c r="L31" s="2" t="b">
        <f t="shared" si="1"/>
        <v>0</v>
      </c>
      <c r="M31" s="2">
        <f>$E$31</f>
        <v>10</v>
      </c>
      <c r="N31" s="2" t="b">
        <f t="shared" si="2"/>
        <v>0</v>
      </c>
      <c r="O31" s="2">
        <f t="shared" si="3"/>
        <v>0</v>
      </c>
      <c r="P31" s="2" t="str">
        <f t="shared" si="4"/>
        <v>Quill</v>
      </c>
      <c r="Q31" s="4">
        <f t="shared" si="5"/>
        <v>1</v>
      </c>
      <c r="R31" s="4">
        <f t="shared" si="6"/>
        <v>0</v>
      </c>
      <c r="S31" s="4">
        <f t="shared" si="7"/>
        <v>1</v>
      </c>
      <c r="T31" s="6">
        <f t="shared" si="8"/>
        <v>77506.75</v>
      </c>
      <c r="U31" t="b">
        <f t="shared" si="9"/>
        <v>0</v>
      </c>
      <c r="V31" s="1">
        <f t="shared" si="12"/>
        <v>38001.75</v>
      </c>
      <c r="W31" t="b">
        <f t="shared" si="10"/>
        <v>0</v>
      </c>
      <c r="X31" s="4">
        <f t="shared" si="11"/>
        <v>0</v>
      </c>
    </row>
    <row r="32" spans="1:24" x14ac:dyDescent="0.3">
      <c r="A32" s="2">
        <v>300</v>
      </c>
      <c r="B32" s="2" t="s">
        <v>44</v>
      </c>
      <c r="C32" s="2">
        <v>84</v>
      </c>
      <c r="D32" s="2" t="s">
        <v>15</v>
      </c>
      <c r="E32" s="2">
        <v>5</v>
      </c>
      <c r="F32" s="5">
        <v>65454.5</v>
      </c>
      <c r="G32" s="2">
        <v>806.1</v>
      </c>
      <c r="H32" s="5">
        <f t="shared" si="0"/>
        <v>66260.600000000006</v>
      </c>
      <c r="I32" s="2">
        <v>290</v>
      </c>
      <c r="J32" s="5">
        <f>$F$31</f>
        <v>89818</v>
      </c>
      <c r="K32" s="5">
        <f>$H$31</f>
        <v>89818</v>
      </c>
      <c r="L32" s="2" t="b">
        <f t="shared" si="1"/>
        <v>0</v>
      </c>
      <c r="M32" s="2">
        <f>$E$31</f>
        <v>10</v>
      </c>
      <c r="N32" s="2" t="b">
        <f t="shared" si="2"/>
        <v>0</v>
      </c>
      <c r="O32" s="2">
        <f t="shared" si="3"/>
        <v>0</v>
      </c>
      <c r="P32" s="2" t="str">
        <f t="shared" si="4"/>
        <v>Davis</v>
      </c>
      <c r="Q32" s="4">
        <f t="shared" si="5"/>
        <v>0</v>
      </c>
      <c r="R32" s="4">
        <f t="shared" si="6"/>
        <v>1</v>
      </c>
      <c r="S32" s="4">
        <f t="shared" si="7"/>
        <v>1</v>
      </c>
      <c r="T32" s="6">
        <f t="shared" si="8"/>
        <v>77506.75</v>
      </c>
      <c r="U32" t="b">
        <f t="shared" si="9"/>
        <v>1</v>
      </c>
      <c r="V32" s="1">
        <f t="shared" si="12"/>
        <v>38001.75</v>
      </c>
      <c r="W32" t="b">
        <f t="shared" si="10"/>
        <v>0</v>
      </c>
      <c r="X32" s="4" t="str">
        <f t="shared" si="11"/>
        <v>-</v>
      </c>
    </row>
    <row r="33" spans="1:24" x14ac:dyDescent="0.3">
      <c r="A33" s="2">
        <v>310</v>
      </c>
      <c r="B33" s="2" t="s">
        <v>45</v>
      </c>
      <c r="C33" s="2">
        <v>66</v>
      </c>
      <c r="D33" s="2" t="s">
        <v>15</v>
      </c>
      <c r="E33" s="2">
        <v>13</v>
      </c>
      <c r="F33" s="5">
        <v>71000</v>
      </c>
      <c r="G33" s="2">
        <v>200.3</v>
      </c>
      <c r="H33" s="5">
        <f t="shared" si="0"/>
        <v>71200.3</v>
      </c>
      <c r="I33" s="2">
        <v>270</v>
      </c>
      <c r="J33" s="5">
        <f>$F$29</f>
        <v>88555.5</v>
      </c>
      <c r="K33" s="5">
        <f>$H$29</f>
        <v>88555.5</v>
      </c>
      <c r="L33" s="2" t="b">
        <f t="shared" si="1"/>
        <v>0</v>
      </c>
      <c r="M33" s="2">
        <f>$E$29</f>
        <v>9</v>
      </c>
      <c r="N33" s="2" t="b">
        <f t="shared" si="2"/>
        <v>1</v>
      </c>
      <c r="O33" s="2">
        <f t="shared" si="3"/>
        <v>1</v>
      </c>
      <c r="P33" s="2" t="str">
        <f t="shared" si="4"/>
        <v>Graham</v>
      </c>
      <c r="Q33" s="4">
        <f t="shared" si="5"/>
        <v>0</v>
      </c>
      <c r="R33" s="4">
        <f t="shared" si="6"/>
        <v>0</v>
      </c>
      <c r="S33" s="4">
        <f t="shared" si="7"/>
        <v>0</v>
      </c>
      <c r="T33" s="6">
        <f t="shared" si="8"/>
        <v>77506.75</v>
      </c>
      <c r="U33" t="b">
        <f t="shared" si="9"/>
        <v>1</v>
      </c>
      <c r="V33" s="1">
        <f t="shared" si="12"/>
        <v>38001.75</v>
      </c>
      <c r="W33" t="b">
        <f t="shared" si="10"/>
        <v>0</v>
      </c>
      <c r="X33" s="4" t="str">
        <f t="shared" si="11"/>
        <v>-</v>
      </c>
    </row>
    <row r="34" spans="1:24" x14ac:dyDescent="0.3">
      <c r="A34" s="2">
        <v>320</v>
      </c>
      <c r="B34" s="2" t="s">
        <v>46</v>
      </c>
      <c r="C34" s="2">
        <v>66</v>
      </c>
      <c r="D34" s="2" t="s">
        <v>15</v>
      </c>
      <c r="E34" s="2">
        <v>4</v>
      </c>
      <c r="F34" s="5">
        <v>76858.2</v>
      </c>
      <c r="G34" s="2">
        <v>844</v>
      </c>
      <c r="H34" s="5">
        <f t="shared" si="0"/>
        <v>77702.2</v>
      </c>
      <c r="I34" s="2">
        <v>270</v>
      </c>
      <c r="J34" s="5">
        <f>$F$29</f>
        <v>88555.5</v>
      </c>
      <c r="K34" s="5">
        <f>$H$29</f>
        <v>88555.5</v>
      </c>
      <c r="L34" s="2" t="b">
        <f t="shared" si="1"/>
        <v>0</v>
      </c>
      <c r="M34" s="2">
        <f>$E$29</f>
        <v>9</v>
      </c>
      <c r="N34" s="2" t="b">
        <f t="shared" si="2"/>
        <v>0</v>
      </c>
      <c r="O34" s="2">
        <f t="shared" si="3"/>
        <v>0</v>
      </c>
      <c r="P34" s="2" t="str">
        <f t="shared" si="4"/>
        <v>Gonzales</v>
      </c>
      <c r="Q34" s="4">
        <f t="shared" si="5"/>
        <v>0</v>
      </c>
      <c r="R34" s="4">
        <f t="shared" si="6"/>
        <v>1</v>
      </c>
      <c r="S34" s="4">
        <f t="shared" si="7"/>
        <v>1</v>
      </c>
      <c r="T34" s="6">
        <f t="shared" si="8"/>
        <v>77506.75</v>
      </c>
      <c r="U34" t="b">
        <f t="shared" si="9"/>
        <v>1</v>
      </c>
      <c r="V34" s="1">
        <f t="shared" si="12"/>
        <v>38001.75</v>
      </c>
      <c r="W34" t="b">
        <f t="shared" si="10"/>
        <v>0</v>
      </c>
      <c r="X34" s="4" t="str">
        <f t="shared" si="11"/>
        <v>-</v>
      </c>
    </row>
    <row r="35" spans="1:24" x14ac:dyDescent="0.3">
      <c r="A35" s="2">
        <v>330</v>
      </c>
      <c r="B35" s="2" t="s">
        <v>47</v>
      </c>
      <c r="C35" s="2">
        <v>66</v>
      </c>
      <c r="D35" s="2" t="s">
        <v>22</v>
      </c>
      <c r="E35" s="2">
        <v>1</v>
      </c>
      <c r="F35" s="5">
        <v>49988</v>
      </c>
      <c r="G35" s="2">
        <v>55.5</v>
      </c>
      <c r="H35" s="5">
        <f t="shared" si="0"/>
        <v>50043.5</v>
      </c>
      <c r="I35" s="2">
        <v>270</v>
      </c>
      <c r="J35" s="5">
        <f>$F$29</f>
        <v>88555.5</v>
      </c>
      <c r="K35" s="5">
        <f>$H$29</f>
        <v>88555.5</v>
      </c>
      <c r="L35" s="2" t="b">
        <f t="shared" si="1"/>
        <v>0</v>
      </c>
      <c r="M35" s="2">
        <f>$E$29</f>
        <v>9</v>
      </c>
      <c r="N35" s="2" t="b">
        <f t="shared" si="2"/>
        <v>0</v>
      </c>
      <c r="O35" s="2">
        <f t="shared" si="3"/>
        <v>0</v>
      </c>
      <c r="P35" s="2" t="str">
        <f t="shared" si="4"/>
        <v>Burke</v>
      </c>
      <c r="Q35" s="4">
        <f t="shared" si="5"/>
        <v>0</v>
      </c>
      <c r="R35" s="4">
        <f t="shared" si="6"/>
        <v>0</v>
      </c>
      <c r="S35" s="4">
        <f t="shared" si="7"/>
        <v>0</v>
      </c>
      <c r="T35" s="6">
        <f t="shared" si="8"/>
        <v>77506.75</v>
      </c>
      <c r="U35" t="b">
        <f t="shared" si="9"/>
        <v>1</v>
      </c>
      <c r="V35" s="1">
        <f t="shared" si="12"/>
        <v>38001.75</v>
      </c>
      <c r="W35" t="b">
        <f t="shared" si="10"/>
        <v>0</v>
      </c>
      <c r="X35" s="4">
        <f t="shared" si="11"/>
        <v>1</v>
      </c>
    </row>
    <row r="36" spans="1:24" x14ac:dyDescent="0.3">
      <c r="A36" s="2">
        <v>340</v>
      </c>
      <c r="B36" s="2" t="s">
        <v>48</v>
      </c>
      <c r="C36" s="2">
        <v>84</v>
      </c>
      <c r="D36" s="2" t="s">
        <v>15</v>
      </c>
      <c r="E36" s="2">
        <v>7</v>
      </c>
      <c r="F36" s="5">
        <v>67844</v>
      </c>
      <c r="G36" s="5">
        <v>1285</v>
      </c>
      <c r="H36" s="5">
        <f t="shared" si="0"/>
        <v>69129</v>
      </c>
      <c r="I36" s="2">
        <v>290</v>
      </c>
      <c r="J36" s="5">
        <f>$F$31</f>
        <v>89818</v>
      </c>
      <c r="K36" s="5">
        <f>$H$31</f>
        <v>89818</v>
      </c>
      <c r="L36" s="2" t="b">
        <f t="shared" si="1"/>
        <v>0</v>
      </c>
      <c r="M36" s="2">
        <f>$E$31</f>
        <v>10</v>
      </c>
      <c r="N36" s="2" t="b">
        <f t="shared" si="2"/>
        <v>0</v>
      </c>
      <c r="O36" s="2">
        <f t="shared" si="3"/>
        <v>0</v>
      </c>
      <c r="P36" s="2" t="str">
        <f t="shared" si="4"/>
        <v>Edwards</v>
      </c>
      <c r="Q36" s="4">
        <f t="shared" si="5"/>
        <v>0</v>
      </c>
      <c r="R36" s="4">
        <f t="shared" si="6"/>
        <v>1</v>
      </c>
      <c r="S36" s="4">
        <f t="shared" si="7"/>
        <v>1</v>
      </c>
      <c r="T36" s="6">
        <f t="shared" si="8"/>
        <v>77506.75</v>
      </c>
      <c r="U36" t="b">
        <f t="shared" si="9"/>
        <v>1</v>
      </c>
      <c r="V36" s="1">
        <f t="shared" si="12"/>
        <v>38001.75</v>
      </c>
      <c r="W36" t="b">
        <f t="shared" si="10"/>
        <v>0</v>
      </c>
      <c r="X36" s="4" t="str">
        <f t="shared" si="11"/>
        <v>-</v>
      </c>
    </row>
    <row r="37" spans="1:24" x14ac:dyDescent="0.3">
      <c r="A37" s="2">
        <v>350</v>
      </c>
      <c r="B37" s="2" t="s">
        <v>49</v>
      </c>
      <c r="C37" s="2">
        <v>84</v>
      </c>
      <c r="D37" s="2" t="s">
        <v>22</v>
      </c>
      <c r="E37" s="2">
        <v>5</v>
      </c>
      <c r="F37" s="5">
        <v>43030.5</v>
      </c>
      <c r="G37" s="2">
        <v>188</v>
      </c>
      <c r="H37" s="5">
        <f t="shared" si="0"/>
        <v>43218.5</v>
      </c>
      <c r="I37" s="2">
        <v>290</v>
      </c>
      <c r="J37" s="5">
        <f>$F$31</f>
        <v>89818</v>
      </c>
      <c r="K37" s="5">
        <f>$H$31</f>
        <v>89818</v>
      </c>
      <c r="L37" s="2" t="b">
        <f t="shared" si="1"/>
        <v>0</v>
      </c>
      <c r="M37" s="2">
        <f>$E$31</f>
        <v>10</v>
      </c>
      <c r="N37" s="2" t="b">
        <f t="shared" si="2"/>
        <v>0</v>
      </c>
      <c r="O37" s="2">
        <f t="shared" si="3"/>
        <v>0</v>
      </c>
      <c r="P37" s="2" t="str">
        <f t="shared" si="4"/>
        <v>Gafney</v>
      </c>
      <c r="Q37" s="4">
        <f t="shared" si="5"/>
        <v>0</v>
      </c>
      <c r="R37" s="4">
        <f t="shared" si="6"/>
        <v>0</v>
      </c>
      <c r="S37" s="4">
        <f t="shared" si="7"/>
        <v>0</v>
      </c>
      <c r="T37" s="6">
        <f t="shared" si="8"/>
        <v>77506.75</v>
      </c>
      <c r="U37" t="b">
        <f t="shared" si="9"/>
        <v>1</v>
      </c>
      <c r="V37" s="1">
        <f t="shared" si="12"/>
        <v>38001.75</v>
      </c>
      <c r="W37" t="b">
        <f t="shared" si="10"/>
        <v>0</v>
      </c>
      <c r="X37" s="4">
        <f t="shared" si="11"/>
        <v>1</v>
      </c>
    </row>
  </sheetData>
  <autoFilter ref="A2:X2" xr:uid="{3284F90A-6499-4E11-83A2-0BB297B6FC1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dbs311-midterm-employee.xlsx</vt:lpstr>
      <vt:lpstr>db2311-midterm-staff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Freitas</dc:creator>
  <cp:lastModifiedBy>Filipe Freitas</cp:lastModifiedBy>
  <dcterms:created xsi:type="dcterms:W3CDTF">2021-02-25T14:17:20Z</dcterms:created>
  <dcterms:modified xsi:type="dcterms:W3CDTF">2021-02-26T03:44:03Z</dcterms:modified>
</cp:coreProperties>
</file>