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hidePivotFieldList="1" defaultThemeVersion="124226"/>
  <xr:revisionPtr revIDLastSave="0" documentId="13_ncr:1_{394575A4-9876-4DEA-A768-1146F1928501}" xr6:coauthVersionLast="47" xr6:coauthVersionMax="47" xr10:uidLastSave="{00000000-0000-0000-0000-000000000000}"/>
  <bookViews>
    <workbookView xWindow="-108" yWindow="-108" windowWidth="23256" windowHeight="12456" firstSheet="2" activeTab="5" xr2:uid="{00000000-000D-0000-FFFF-FFFF00000000}"/>
  </bookViews>
  <sheets>
    <sheet name="Esercizio1" sheetId="1" r:id="rId1"/>
    <sheet name="Esercizio1_IFMesi" sheetId="5" r:id="rId2"/>
    <sheet name="Esercizio2_IFERROR+SUM" sheetId="8" r:id="rId3"/>
    <sheet name="Esercizio2_AGGREGATE" sheetId="9" r:id="rId4"/>
    <sheet name="Pivot" sheetId="7" r:id="rId5"/>
    <sheet name="Dashboard" sheetId="4" r:id="rId6"/>
  </sheets>
  <definedNames>
    <definedName name="_xlnm._FilterDatabase" localSheetId="0" hidden="1">Esercizio1!$B$5:$G$75</definedName>
    <definedName name="_xlnm._FilterDatabase" localSheetId="1" hidden="1">Esercizio1_IFMesi!$B$5:$H$75</definedName>
    <definedName name="_xlchart.v5.0" hidden="1">Esercizio1_IFMesi!$K$14</definedName>
    <definedName name="_xlchart.v5.1" hidden="1">Esercizio1_IFMesi!$K$15:$K$18</definedName>
    <definedName name="_xlchart.v5.2" hidden="1">Esercizio1_IFMesi!$L$14</definedName>
    <definedName name="_xlchart.v5.3" hidden="1">Esercizio1_IFMesi!$L$15:$L$18</definedName>
    <definedName name="_xlcn.WorksheetConnection_PivorbaseB2G159" hidden="1">Esercizio1!$B$5:$G$162</definedName>
    <definedName name="codici">#REF!</definedName>
    <definedName name="Slicer_codice_prodotto">#N/A</definedName>
    <definedName name="Slicer_Mesi">#N/A</definedName>
    <definedName name="Slicer_Settore">#N/A</definedName>
    <definedName name="Slicer_Venditore">#N/A</definedName>
    <definedName name="tabella" localSheetId="1">Esercizio1_IFMesi!$B$27:$H$81</definedName>
    <definedName name="tabella">Esercizio1!$B$27:$G$81</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Intervallo" name="Intervallo" connection="WorksheetConnection_Pivor base!$B$2:$G$159"/>
          <x15:modelTable id="dati" name="dati" connection="Connessione"/>
        </x15:modelTables>
        <x15:modelRelationships>
          <x15:modelRelationship fromTable="Intervallo" fromColumn="codice prodotto" toTable="dati" toColumn="codice prodott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9" l="1"/>
  <c r="E24" i="9" l="1"/>
  <c r="F24" i="9" s="1"/>
  <c r="C24" i="9"/>
  <c r="E23" i="9"/>
  <c r="F23" i="9" s="1"/>
  <c r="C23" i="9"/>
  <c r="E22" i="9"/>
  <c r="F22" i="9" s="1"/>
  <c r="C22" i="9"/>
  <c r="E21" i="9"/>
  <c r="F21" i="9" s="1"/>
  <c r="C21" i="9"/>
  <c r="E20" i="9"/>
  <c r="F20" i="9" s="1"/>
  <c r="C20" i="9"/>
  <c r="E19" i="9"/>
  <c r="F19" i="9" s="1"/>
  <c r="C19" i="9"/>
  <c r="F18" i="9"/>
  <c r="E18" i="9"/>
  <c r="C18" i="9"/>
  <c r="E17" i="9"/>
  <c r="F17" i="9" s="1"/>
  <c r="C17" i="9"/>
  <c r="C11" i="9"/>
  <c r="E24" i="8"/>
  <c r="F24" i="8" s="1"/>
  <c r="C24" i="8"/>
  <c r="E23" i="8"/>
  <c r="F23" i="8" s="1"/>
  <c r="C23" i="8"/>
  <c r="E22" i="8"/>
  <c r="F22" i="8" s="1"/>
  <c r="C22" i="8"/>
  <c r="E21" i="8"/>
  <c r="F21" i="8" s="1"/>
  <c r="C21" i="8"/>
  <c r="E20" i="8"/>
  <c r="F20" i="8" s="1"/>
  <c r="C20" i="8"/>
  <c r="E19" i="8"/>
  <c r="F19" i="8" s="1"/>
  <c r="C19" i="8"/>
  <c r="E18" i="8"/>
  <c r="F18" i="8" s="1"/>
  <c r="C18" i="8"/>
  <c r="E17" i="8"/>
  <c r="F17" i="8" s="1"/>
  <c r="C17" i="8"/>
  <c r="C11" i="8"/>
  <c r="F27" i="9" l="1"/>
  <c r="F29" i="9" s="1"/>
  <c r="F26" i="8"/>
  <c r="F27" i="8" l="1"/>
  <c r="F29" i="8" s="1"/>
  <c r="L11" i="5" l="1"/>
  <c r="M11" i="5"/>
  <c r="N11" i="5"/>
  <c r="K11"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6" i="5"/>
  <c r="G2" i="5"/>
  <c r="P6" i="5"/>
  <c r="O6" i="5"/>
  <c r="N6" i="5"/>
  <c r="N3" i="5"/>
  <c r="M3" i="5"/>
  <c r="L3" i="5"/>
  <c r="N6" i="1"/>
  <c r="M6" i="1"/>
  <c r="L6" i="1"/>
  <c r="L3" i="1"/>
  <c r="K3" i="1"/>
  <c r="J3" i="1"/>
  <c r="L25" i="5" l="1"/>
  <c r="L23" i="5"/>
  <c r="N22" i="5"/>
  <c r="M25" i="5"/>
  <c r="M23" i="5"/>
  <c r="M22" i="5"/>
  <c r="N25" i="5"/>
  <c r="N23" i="5"/>
  <c r="M24" i="5"/>
  <c r="K22" i="5"/>
  <c r="K25" i="5"/>
  <c r="K23" i="5"/>
  <c r="K24" i="5"/>
  <c r="L24" i="5"/>
  <c r="L22" i="5"/>
  <c r="N2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0EBB4C-749B-4103-9576-0CEF8B671939}" name="Connessione" type="104" refreshedVersion="0" background="1">
    <extLst>
      <ext xmlns:x15="http://schemas.microsoft.com/office/spreadsheetml/2010/11/main" uri="{DE250136-89BD-433C-8126-D09CA5730AF9}">
        <x15:connection id="dati"/>
      </ext>
    </extLst>
  </connection>
  <connection id="2" xr16:uid="{00000000-0015-0000-FFFF-FFFF00000000}" keepAlive="1" name="ThisWorkbookDataModel" description="Modello di dati"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1000000}" name="WorksheetConnection_Pivor base!$B$2:$G$159" type="102" refreshedVersion="6" minRefreshableVersion="5">
    <extLst>
      <ext xmlns:x15="http://schemas.microsoft.com/office/spreadsheetml/2010/11/main" uri="{DE250136-89BD-433C-8126-D09CA5730AF9}">
        <x15:connection id="Intervallo" autoDelete="1">
          <x15:rangePr sourceName="_xlcn.WorksheetConnection_PivorbaseB2G159"/>
        </x15:connection>
      </ext>
    </extLst>
  </connection>
</connections>
</file>

<file path=xl/sharedStrings.xml><?xml version="1.0" encoding="utf-8"?>
<sst xmlns="http://schemas.openxmlformats.org/spreadsheetml/2006/main" count="1149" uniqueCount="73">
  <si>
    <t>Venditore</t>
  </si>
  <si>
    <t>Rossi</t>
  </si>
  <si>
    <t>Verdi</t>
  </si>
  <si>
    <t>Bianchi</t>
  </si>
  <si>
    <t>Regione</t>
  </si>
  <si>
    <t>Friuli</t>
  </si>
  <si>
    <t>Veneto</t>
  </si>
  <si>
    <t>Lombardia</t>
  </si>
  <si>
    <t>Trentino</t>
  </si>
  <si>
    <t xml:space="preserve">Fatturato </t>
  </si>
  <si>
    <t>Neri</t>
  </si>
  <si>
    <t>Settore</t>
  </si>
  <si>
    <t>Informatica</t>
  </si>
  <si>
    <t>Cancelleria</t>
  </si>
  <si>
    <t>Data</t>
  </si>
  <si>
    <t>codice prodotto</t>
  </si>
  <si>
    <t>valore medio fattura</t>
  </si>
  <si>
    <t>Numero Fatture</t>
  </si>
  <si>
    <t>Fatturato</t>
  </si>
  <si>
    <t>Row Labels</t>
  </si>
  <si>
    <t>Grand Total</t>
  </si>
  <si>
    <t xml:space="preserve">Sum of Fatturato </t>
  </si>
  <si>
    <t>Column Labels</t>
  </si>
  <si>
    <t>Mesi</t>
  </si>
  <si>
    <t>Friuli-Venezia Giulia</t>
  </si>
  <si>
    <t xml:space="preserve">SCHEDA ORDINATIVO </t>
  </si>
  <si>
    <t>codice</t>
  </si>
  <si>
    <t>Descrizione</t>
  </si>
  <si>
    <t>Quantità</t>
  </si>
  <si>
    <t xml:space="preserve">prezzo </t>
  </si>
  <si>
    <t>totale</t>
  </si>
  <si>
    <t xml:space="preserve">Codice </t>
  </si>
  <si>
    <t>Categoria prodotto</t>
  </si>
  <si>
    <t>modello</t>
  </si>
  <si>
    <t>prezzo unitario</t>
  </si>
  <si>
    <t>a2</t>
  </si>
  <si>
    <t>a1</t>
  </si>
  <si>
    <t>Snowboard</t>
  </si>
  <si>
    <t>DIABLO</t>
  </si>
  <si>
    <t>a5</t>
  </si>
  <si>
    <t>EVIL</t>
  </si>
  <si>
    <t>a7</t>
  </si>
  <si>
    <t>a3</t>
  </si>
  <si>
    <t>Giacche Snowboard</t>
  </si>
  <si>
    <t>MONO</t>
  </si>
  <si>
    <t>a4</t>
  </si>
  <si>
    <t>EVOL</t>
  </si>
  <si>
    <t>ROUTER</t>
  </si>
  <si>
    <t>a6</t>
  </si>
  <si>
    <t>FOCUS</t>
  </si>
  <si>
    <t>MAIMED</t>
  </si>
  <si>
    <t>a8</t>
  </si>
  <si>
    <t>Pantaloni Snowboard</t>
  </si>
  <si>
    <t>FRONT</t>
  </si>
  <si>
    <t>a9</t>
  </si>
  <si>
    <t>CARGO</t>
  </si>
  <si>
    <t>Totale Imponibile</t>
  </si>
  <si>
    <t>a10</t>
  </si>
  <si>
    <t>FRANK</t>
  </si>
  <si>
    <t>iva 22%</t>
  </si>
  <si>
    <t>a11</t>
  </si>
  <si>
    <t>Scarponi</t>
  </si>
  <si>
    <t>SLOGAN</t>
  </si>
  <si>
    <t>a12</t>
  </si>
  <si>
    <t>PRISON</t>
  </si>
  <si>
    <t>tot. Importo</t>
  </si>
  <si>
    <t>a13</t>
  </si>
  <si>
    <t>SOLID</t>
  </si>
  <si>
    <t>Giugno</t>
  </si>
  <si>
    <t>Luglio</t>
  </si>
  <si>
    <t>Agosto</t>
  </si>
  <si>
    <t>Settembre</t>
  </si>
  <si>
    <t>Dashboard Fatturato Regioni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</si>
</sst>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 #,##0.00_-;\-&quot;€&quot;\ * #,##0.00_-;_-&quot;€&quot;\ * &quot;-&quot;??_-;_-@_-"/>
    <numFmt numFmtId="165" formatCode="[$-F800]dddd\,\ mmmm\ dd\,\ yyyy"/>
    <numFmt numFmtId="166" formatCode="#,##0.00\ &quot;€&quot;"/>
    <numFmt numFmtId="167" formatCode="#,##0\ &quot;€&quot;"/>
  </numFmts>
  <fonts count="9" x14ac:knownFonts="1">
    <font>
      <sz val="11"/>
      <color theme="1"/>
      <name val="Calibri"/>
      <family val="2"/>
      <scheme val="minor"/>
    </font>
    <font>
      <sz val="11"/>
      <color theme="1"/>
      <name val="Calibri"/>
      <family val="2"/>
      <scheme val="minor"/>
    </font>
    <font>
      <b/>
      <sz val="10"/>
      <name val="Arial"/>
      <family val="2"/>
    </font>
    <font>
      <sz val="40"/>
      <color theme="0"/>
      <name val="Calibri"/>
      <family val="2"/>
      <scheme val="minor"/>
    </font>
    <font>
      <sz val="10"/>
      <name val="Arial"/>
      <family val="2"/>
    </font>
    <font>
      <b/>
      <sz val="11"/>
      <name val="Arial"/>
      <family val="2"/>
    </font>
    <font>
      <b/>
      <sz val="12"/>
      <name val="Arial"/>
      <family val="2"/>
    </font>
    <font>
      <b/>
      <sz val="10"/>
      <color theme="0"/>
      <name val="Arial"/>
      <family val="2"/>
    </font>
    <font>
      <sz val="12"/>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theme="9" tint="0.39997558519241921"/>
        <bgColor indexed="64"/>
      </patternFill>
    </fill>
    <fill>
      <patternFill patternType="solid">
        <fgColor theme="4"/>
        <bgColor indexed="64"/>
      </patternFill>
    </fill>
    <fill>
      <patternFill patternType="solid">
        <fgColor indexed="22"/>
        <bgColor indexed="64"/>
      </patternFill>
    </fill>
    <fill>
      <patternFill patternType="solid">
        <fgColor theme="9"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164" fontId="4" fillId="0" borderId="0" applyFont="0" applyFill="0" applyBorder="0" applyAlignment="0" applyProtection="0"/>
  </cellStyleXfs>
  <cellXfs count="56">
    <xf numFmtId="0" fontId="0" fillId="0" borderId="0" xfId="0"/>
    <xf numFmtId="165" fontId="0" fillId="0" borderId="1" xfId="0" applyNumberFormat="1"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Border="1"/>
    <xf numFmtId="164" fontId="0" fillId="0" borderId="1" xfId="1" applyFont="1" applyBorder="1"/>
    <xf numFmtId="0" fontId="2" fillId="2" borderId="1" xfId="0" applyFont="1" applyFill="1" applyBorder="1" applyAlignment="1">
      <alignment horizontal="center" vertical="center" wrapText="1"/>
    </xf>
    <xf numFmtId="0" fontId="0" fillId="0" borderId="0" xfId="0" applyAlignment="1">
      <alignment horizontal="center"/>
    </xf>
    <xf numFmtId="0" fontId="2" fillId="3" borderId="1" xfId="0" applyFont="1" applyFill="1" applyBorder="1" applyAlignment="1">
      <alignment horizontal="center" vertical="center"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6" fontId="0" fillId="0" borderId="1" xfId="0" applyNumberFormat="1" applyBorder="1" applyAlignment="1">
      <alignment horizontal="center"/>
    </xf>
    <xf numFmtId="167" fontId="0" fillId="0" borderId="1" xfId="0" applyNumberFormat="1" applyBorder="1" applyAlignment="1">
      <alignment horizontal="center"/>
    </xf>
    <xf numFmtId="165" fontId="0" fillId="0" borderId="1" xfId="0" applyNumberFormat="1" applyBorder="1" applyAlignment="1">
      <alignment horizontal="center"/>
    </xf>
    <xf numFmtId="167" fontId="0" fillId="0" borderId="0" xfId="0" applyNumberFormat="1"/>
    <xf numFmtId="167" fontId="0" fillId="0" borderId="1" xfId="0" applyNumberFormat="1"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4" xfId="0" applyBorder="1"/>
    <xf numFmtId="0" fontId="0" fillId="0" borderId="5" xfId="0" applyBorder="1"/>
    <xf numFmtId="0" fontId="0" fillId="0" borderId="0" xfId="0" applyAlignment="1">
      <alignment horizontal="center" vertical="center"/>
    </xf>
    <xf numFmtId="0" fontId="4" fillId="0" borderId="0" xfId="0" applyFont="1"/>
    <xf numFmtId="164" fontId="0" fillId="0" borderId="0" xfId="1" applyFont="1" applyBorder="1"/>
    <xf numFmtId="0" fontId="5" fillId="0" borderId="0" xfId="0" quotePrefix="1" applyFont="1"/>
    <xf numFmtId="0" fontId="6" fillId="5" borderId="1" xfId="0" applyFont="1" applyFill="1" applyBorder="1" applyAlignment="1">
      <alignment horizontal="center" vertical="center"/>
    </xf>
    <xf numFmtId="0" fontId="6" fillId="5" borderId="1" xfId="0" applyFont="1" applyFill="1" applyBorder="1"/>
    <xf numFmtId="0" fontId="6" fillId="5" borderId="1" xfId="0" applyFont="1" applyFill="1" applyBorder="1" applyAlignment="1">
      <alignment horizontal="center"/>
    </xf>
    <xf numFmtId="0" fontId="7" fillId="6" borderId="1" xfId="0" applyFont="1" applyFill="1" applyBorder="1"/>
    <xf numFmtId="0" fontId="4" fillId="0" borderId="1" xfId="0" applyFont="1" applyBorder="1" applyAlignment="1">
      <alignment horizontal="center" vertical="top"/>
    </xf>
    <xf numFmtId="0" fontId="8" fillId="0" borderId="1" xfId="0" quotePrefix="1" applyFont="1" applyBorder="1"/>
    <xf numFmtId="0" fontId="8" fillId="0" borderId="1" xfId="0" applyFont="1" applyBorder="1" applyAlignment="1">
      <alignment horizontal="center"/>
    </xf>
    <xf numFmtId="166" fontId="8" fillId="0" borderId="1" xfId="1" applyNumberFormat="1" applyFont="1" applyBorder="1"/>
    <xf numFmtId="166" fontId="8" fillId="0" borderId="1" xfId="0" applyNumberFormat="1" applyFont="1" applyBorder="1"/>
    <xf numFmtId="0" fontId="0" fillId="2" borderId="1" xfId="0" applyFill="1" applyBorder="1"/>
    <xf numFmtId="0" fontId="4" fillId="0" borderId="1" xfId="0" applyFont="1" applyBorder="1"/>
    <xf numFmtId="166" fontId="0" fillId="0" borderId="1" xfId="1" applyNumberFormat="1" applyFont="1" applyBorder="1"/>
    <xf numFmtId="0" fontId="8" fillId="0" borderId="0" xfId="0" applyFont="1"/>
    <xf numFmtId="0" fontId="0" fillId="0" borderId="1" xfId="0" applyBorder="1" applyAlignment="1">
      <alignment horizontal="center" vertical="top"/>
    </xf>
    <xf numFmtId="164" fontId="8" fillId="0" borderId="0" xfId="0" applyNumberFormat="1" applyFont="1"/>
    <xf numFmtId="164" fontId="2" fillId="0" borderId="0" xfId="1" applyFont="1" applyBorder="1" applyAlignment="1">
      <alignment horizontal="right"/>
    </xf>
    <xf numFmtId="0" fontId="2" fillId="0" borderId="0" xfId="0" applyFont="1"/>
    <xf numFmtId="164" fontId="0" fillId="0" borderId="0" xfId="2" applyFont="1" applyBorder="1"/>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7" xfId="0" applyFont="1" applyFill="1" applyBorder="1" applyAlignment="1">
      <alignment horizontal="center" vertical="center"/>
    </xf>
  </cellXfs>
  <cellStyles count="3">
    <cellStyle name="Currency" xfId="1" builtinId="4"/>
    <cellStyle name="Euro" xfId="2" xr:uid="{F6FA170D-DAB6-4EFA-B473-2BAC251F2E74}"/>
    <cellStyle name="Normal" xfId="0" builtinId="0"/>
  </cellStyles>
  <dxfs count="27">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s>
  <tableStyles count="1" defaultTableStyle="TableStyleMedium2" defaultPivotStyle="PivotStyleLight16">
    <tableStyle name="Invisible" pivot="0" table="0" count="0" xr9:uid="{7076741C-D65A-414F-8994-CC4989EEAD3F}"/>
  </tableStyles>
  <colors>
    <mruColors>
      <color rgb="FFC4600E"/>
      <color rgb="FFFF9900"/>
      <color rgb="FFFFCC00"/>
      <color rgb="FF00CC00"/>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mensile per Venditore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Esercizio1_IFMesi!$J$22</c:f>
              <c:strCache>
                <c:ptCount val="1"/>
                <c:pt idx="0">
                  <c:v>Bianchi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Esercizio1_IFMesi!$K$21:$N$21</c:f>
              <c:strCache>
                <c:ptCount val="4"/>
                <c:pt idx="0">
                  <c:v>Giugno</c:v>
                </c:pt>
                <c:pt idx="1">
                  <c:v>Luglio</c:v>
                </c:pt>
                <c:pt idx="2">
                  <c:v>Agosto</c:v>
                </c:pt>
                <c:pt idx="3">
                  <c:v>Settembre</c:v>
                </c:pt>
              </c:strCache>
            </c:strRef>
          </c:cat>
          <c:val>
            <c:numRef>
              <c:f>Esercizio1_IFMesi!$K$22:$N$22</c:f>
              <c:numCache>
                <c:formatCode>#,##0\ "€"</c:formatCode>
                <c:ptCount val="4"/>
                <c:pt idx="0">
                  <c:v>2990</c:v>
                </c:pt>
                <c:pt idx="1">
                  <c:v>79098</c:v>
                </c:pt>
                <c:pt idx="2">
                  <c:v>48840</c:v>
                </c:pt>
                <c:pt idx="3">
                  <c:v>39040</c:v>
                </c:pt>
              </c:numCache>
            </c:numRef>
          </c:val>
          <c:smooth val="0"/>
          <c:extLst>
            <c:ext xmlns:c16="http://schemas.microsoft.com/office/drawing/2014/chart" uri="{C3380CC4-5D6E-409C-BE32-E72D297353CC}">
              <c16:uniqueId val="{00000000-15A1-4996-8AF6-7F1219C449CB}"/>
            </c:ext>
          </c:extLst>
        </c:ser>
        <c:ser>
          <c:idx val="1"/>
          <c:order val="1"/>
          <c:tx>
            <c:strRef>
              <c:f>Esercizio1_IFMesi!$J$23</c:f>
              <c:strCache>
                <c:ptCount val="1"/>
                <c:pt idx="0">
                  <c:v>Verdi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Esercizio1_IFMesi!$K$21:$N$21</c:f>
              <c:strCache>
                <c:ptCount val="4"/>
                <c:pt idx="0">
                  <c:v>Giugno</c:v>
                </c:pt>
                <c:pt idx="1">
                  <c:v>Luglio</c:v>
                </c:pt>
                <c:pt idx="2">
                  <c:v>Agosto</c:v>
                </c:pt>
                <c:pt idx="3">
                  <c:v>Settembre</c:v>
                </c:pt>
              </c:strCache>
            </c:strRef>
          </c:cat>
          <c:val>
            <c:numRef>
              <c:f>Esercizio1_IFMesi!$K$23:$N$23</c:f>
              <c:numCache>
                <c:formatCode>#,##0\ "€"</c:formatCode>
                <c:ptCount val="4"/>
                <c:pt idx="0">
                  <c:v>3072</c:v>
                </c:pt>
                <c:pt idx="1">
                  <c:v>40912</c:v>
                </c:pt>
                <c:pt idx="2">
                  <c:v>53022</c:v>
                </c:pt>
                <c:pt idx="3">
                  <c:v>36350</c:v>
                </c:pt>
              </c:numCache>
            </c:numRef>
          </c:val>
          <c:smooth val="0"/>
          <c:extLst>
            <c:ext xmlns:c16="http://schemas.microsoft.com/office/drawing/2014/chart" uri="{C3380CC4-5D6E-409C-BE32-E72D297353CC}">
              <c16:uniqueId val="{00000001-15A1-4996-8AF6-7F1219C449CB}"/>
            </c:ext>
          </c:extLst>
        </c:ser>
        <c:ser>
          <c:idx val="2"/>
          <c:order val="2"/>
          <c:tx>
            <c:strRef>
              <c:f>Esercizio1_IFMesi!$J$24</c:f>
              <c:strCache>
                <c:ptCount val="1"/>
                <c:pt idx="0">
                  <c:v>Rossi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Esercizio1_IFMesi!$K$21:$N$21</c:f>
              <c:strCache>
                <c:ptCount val="4"/>
                <c:pt idx="0">
                  <c:v>Giugno</c:v>
                </c:pt>
                <c:pt idx="1">
                  <c:v>Luglio</c:v>
                </c:pt>
                <c:pt idx="2">
                  <c:v>Agosto</c:v>
                </c:pt>
                <c:pt idx="3">
                  <c:v>Settembre</c:v>
                </c:pt>
              </c:strCache>
            </c:strRef>
          </c:cat>
          <c:val>
            <c:numRef>
              <c:f>Esercizio1_IFMesi!$K$24:$N$24</c:f>
              <c:numCache>
                <c:formatCode>#,##0\ "€"</c:formatCode>
                <c:ptCount val="4"/>
                <c:pt idx="0">
                  <c:v>10160</c:v>
                </c:pt>
                <c:pt idx="1">
                  <c:v>43120</c:v>
                </c:pt>
                <c:pt idx="2">
                  <c:v>21340</c:v>
                </c:pt>
                <c:pt idx="3">
                  <c:v>24190</c:v>
                </c:pt>
              </c:numCache>
            </c:numRef>
          </c:val>
          <c:smooth val="0"/>
          <c:extLst>
            <c:ext xmlns:c16="http://schemas.microsoft.com/office/drawing/2014/chart" uri="{C3380CC4-5D6E-409C-BE32-E72D297353CC}">
              <c16:uniqueId val="{00000002-15A1-4996-8AF6-7F1219C449CB}"/>
            </c:ext>
          </c:extLst>
        </c:ser>
        <c:ser>
          <c:idx val="3"/>
          <c:order val="3"/>
          <c:tx>
            <c:strRef>
              <c:f>Esercizio1_IFMesi!$J$25</c:f>
              <c:strCache>
                <c:ptCount val="1"/>
                <c:pt idx="0">
                  <c:v>Neri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Esercizio1_IFMesi!$K$21:$N$21</c:f>
              <c:strCache>
                <c:ptCount val="4"/>
                <c:pt idx="0">
                  <c:v>Giugno</c:v>
                </c:pt>
                <c:pt idx="1">
                  <c:v>Luglio</c:v>
                </c:pt>
                <c:pt idx="2">
                  <c:v>Agosto</c:v>
                </c:pt>
                <c:pt idx="3">
                  <c:v>Settembre</c:v>
                </c:pt>
              </c:strCache>
            </c:strRef>
          </c:cat>
          <c:val>
            <c:numRef>
              <c:f>Esercizio1_IFMesi!$K$25:$N$25</c:f>
              <c:numCache>
                <c:formatCode>#,##0\ "€"</c:formatCode>
                <c:ptCount val="4"/>
                <c:pt idx="0">
                  <c:v>0</c:v>
                </c:pt>
                <c:pt idx="1">
                  <c:v>18301</c:v>
                </c:pt>
                <c:pt idx="2">
                  <c:v>48234</c:v>
                </c:pt>
                <c:pt idx="3">
                  <c:v>19000</c:v>
                </c:pt>
              </c:numCache>
            </c:numRef>
          </c:val>
          <c:smooth val="0"/>
          <c:extLst>
            <c:ext xmlns:c16="http://schemas.microsoft.com/office/drawing/2014/chart" uri="{C3380CC4-5D6E-409C-BE32-E72D297353CC}">
              <c16:uniqueId val="{00000003-15A1-4996-8AF6-7F1219C449CB}"/>
            </c:ext>
          </c:extLst>
        </c:ser>
        <c:dLbls>
          <c:showLegendKey val="0"/>
          <c:showVal val="0"/>
          <c:showCatName val="0"/>
          <c:showSerName val="0"/>
          <c:showPercent val="0"/>
          <c:showBubbleSize val="0"/>
        </c:dLbls>
        <c:marker val="1"/>
        <c:smooth val="0"/>
        <c:axId val="844888719"/>
        <c:axId val="844884143"/>
      </c:lineChart>
      <c:catAx>
        <c:axId val="84488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44884143"/>
        <c:crosses val="autoZero"/>
        <c:auto val="1"/>
        <c:lblAlgn val="ctr"/>
        <c:lblOffset val="100"/>
        <c:noMultiLvlLbl val="0"/>
      </c:catAx>
      <c:valAx>
        <c:axId val="844884143"/>
        <c:scaling>
          <c:orientation val="minMax"/>
          <c:max val="8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Fatturato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44888719"/>
        <c:crosses val="autoZero"/>
        <c:crossBetween val="between"/>
        <c:majorUnit val="2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3.xlsx]Pivot!PivotTable4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Cancelleria</c:v>
                </c:pt>
              </c:strCache>
            </c:strRef>
          </c:tx>
          <c:spPr>
            <a:solidFill>
              <a:schemeClr val="accent1"/>
            </a:solidFill>
            <a:ln>
              <a:noFill/>
            </a:ln>
            <a:effectLst/>
          </c:spPr>
          <c:invertIfNegative val="0"/>
          <c:cat>
            <c:multiLvlStrRef>
              <c:f>Pivot!$A$3:$A$22</c:f>
              <c:multiLvlStrCache>
                <c:ptCount val="15"/>
                <c:lvl>
                  <c:pt idx="0">
                    <c:v>Friuli</c:v>
                  </c:pt>
                  <c:pt idx="1">
                    <c:v>Lombardia</c:v>
                  </c:pt>
                  <c:pt idx="2">
                    <c:v>Trentino</c:v>
                  </c:pt>
                  <c:pt idx="3">
                    <c:v>Veneto</c:v>
                  </c:pt>
                  <c:pt idx="4">
                    <c:v>Friuli</c:v>
                  </c:pt>
                  <c:pt idx="5">
                    <c:v>Lombardia</c:v>
                  </c:pt>
                  <c:pt idx="6">
                    <c:v>Veneto</c:v>
                  </c:pt>
                  <c:pt idx="7">
                    <c:v>Friuli</c:v>
                  </c:pt>
                  <c:pt idx="8">
                    <c:v>Lombardia</c:v>
                  </c:pt>
                  <c:pt idx="9">
                    <c:v>Trentino</c:v>
                  </c:pt>
                  <c:pt idx="10">
                    <c:v>Veneto</c:v>
                  </c:pt>
                  <c:pt idx="11">
                    <c:v>Friuli</c:v>
                  </c:pt>
                  <c:pt idx="12">
                    <c:v>Lombardia</c:v>
                  </c:pt>
                  <c:pt idx="13">
                    <c:v>Trentino</c:v>
                  </c:pt>
                  <c:pt idx="14">
                    <c:v>Veneto</c:v>
                  </c:pt>
                </c:lvl>
                <c:lvl>
                  <c:pt idx="0">
                    <c:v>Bianchi</c:v>
                  </c:pt>
                  <c:pt idx="4">
                    <c:v>Neri</c:v>
                  </c:pt>
                  <c:pt idx="7">
                    <c:v>Rossi</c:v>
                  </c:pt>
                  <c:pt idx="11">
                    <c:v>Verdi</c:v>
                  </c:pt>
                </c:lvl>
              </c:multiLvlStrCache>
            </c:multiLvlStrRef>
          </c:cat>
          <c:val>
            <c:numRef>
              <c:f>Pivot!$B$3:$B$22</c:f>
              <c:numCache>
                <c:formatCode>#,##0\ "€"</c:formatCode>
                <c:ptCount val="15"/>
                <c:pt idx="0">
                  <c:v>4970</c:v>
                </c:pt>
                <c:pt idx="1">
                  <c:v>5510</c:v>
                </c:pt>
                <c:pt idx="3">
                  <c:v>11818</c:v>
                </c:pt>
                <c:pt idx="4">
                  <c:v>3990</c:v>
                </c:pt>
                <c:pt idx="5">
                  <c:v>3533</c:v>
                </c:pt>
                <c:pt idx="6">
                  <c:v>6288</c:v>
                </c:pt>
                <c:pt idx="7">
                  <c:v>6955</c:v>
                </c:pt>
                <c:pt idx="8">
                  <c:v>5800</c:v>
                </c:pt>
                <c:pt idx="9">
                  <c:v>3700</c:v>
                </c:pt>
                <c:pt idx="10">
                  <c:v>42755</c:v>
                </c:pt>
                <c:pt idx="11">
                  <c:v>44030</c:v>
                </c:pt>
                <c:pt idx="12">
                  <c:v>27720</c:v>
                </c:pt>
                <c:pt idx="13">
                  <c:v>1000</c:v>
                </c:pt>
                <c:pt idx="14">
                  <c:v>40174</c:v>
                </c:pt>
              </c:numCache>
            </c:numRef>
          </c:val>
          <c:extLst>
            <c:ext xmlns:c16="http://schemas.microsoft.com/office/drawing/2014/chart" uri="{C3380CC4-5D6E-409C-BE32-E72D297353CC}">
              <c16:uniqueId val="{00000000-1676-48BA-AE75-C73936321DDE}"/>
            </c:ext>
          </c:extLst>
        </c:ser>
        <c:ser>
          <c:idx val="1"/>
          <c:order val="1"/>
          <c:tx>
            <c:strRef>
              <c:f>Pivot!$C$1:$C$2</c:f>
              <c:strCache>
                <c:ptCount val="1"/>
                <c:pt idx="0">
                  <c:v>Informatica</c:v>
                </c:pt>
              </c:strCache>
            </c:strRef>
          </c:tx>
          <c:spPr>
            <a:solidFill>
              <a:schemeClr val="accent2"/>
            </a:solidFill>
            <a:ln>
              <a:noFill/>
            </a:ln>
            <a:effectLst/>
          </c:spPr>
          <c:invertIfNegative val="0"/>
          <c:cat>
            <c:multiLvlStrRef>
              <c:f>Pivot!$A$3:$A$22</c:f>
              <c:multiLvlStrCache>
                <c:ptCount val="15"/>
                <c:lvl>
                  <c:pt idx="0">
                    <c:v>Friuli</c:v>
                  </c:pt>
                  <c:pt idx="1">
                    <c:v>Lombardia</c:v>
                  </c:pt>
                  <c:pt idx="2">
                    <c:v>Trentino</c:v>
                  </c:pt>
                  <c:pt idx="3">
                    <c:v>Veneto</c:v>
                  </c:pt>
                  <c:pt idx="4">
                    <c:v>Friuli</c:v>
                  </c:pt>
                  <c:pt idx="5">
                    <c:v>Lombardia</c:v>
                  </c:pt>
                  <c:pt idx="6">
                    <c:v>Veneto</c:v>
                  </c:pt>
                  <c:pt idx="7">
                    <c:v>Friuli</c:v>
                  </c:pt>
                  <c:pt idx="8">
                    <c:v>Lombardia</c:v>
                  </c:pt>
                  <c:pt idx="9">
                    <c:v>Trentino</c:v>
                  </c:pt>
                  <c:pt idx="10">
                    <c:v>Veneto</c:v>
                  </c:pt>
                  <c:pt idx="11">
                    <c:v>Friuli</c:v>
                  </c:pt>
                  <c:pt idx="12">
                    <c:v>Lombardia</c:v>
                  </c:pt>
                  <c:pt idx="13">
                    <c:v>Trentino</c:v>
                  </c:pt>
                  <c:pt idx="14">
                    <c:v>Veneto</c:v>
                  </c:pt>
                </c:lvl>
                <c:lvl>
                  <c:pt idx="0">
                    <c:v>Bianchi</c:v>
                  </c:pt>
                  <c:pt idx="4">
                    <c:v>Neri</c:v>
                  </c:pt>
                  <c:pt idx="7">
                    <c:v>Rossi</c:v>
                  </c:pt>
                  <c:pt idx="11">
                    <c:v>Verdi</c:v>
                  </c:pt>
                </c:lvl>
              </c:multiLvlStrCache>
            </c:multiLvlStrRef>
          </c:cat>
          <c:val>
            <c:numRef>
              <c:f>Pivot!$C$3:$C$22</c:f>
              <c:numCache>
                <c:formatCode>#,##0\ "€"</c:formatCode>
                <c:ptCount val="15"/>
                <c:pt idx="0">
                  <c:v>41730</c:v>
                </c:pt>
                <c:pt idx="1">
                  <c:v>34440</c:v>
                </c:pt>
                <c:pt idx="2">
                  <c:v>12840</c:v>
                </c:pt>
                <c:pt idx="3">
                  <c:v>58660</c:v>
                </c:pt>
                <c:pt idx="4">
                  <c:v>41130</c:v>
                </c:pt>
                <c:pt idx="5">
                  <c:v>5844</c:v>
                </c:pt>
                <c:pt idx="6">
                  <c:v>24750</c:v>
                </c:pt>
                <c:pt idx="7">
                  <c:v>4800</c:v>
                </c:pt>
                <c:pt idx="8">
                  <c:v>27120</c:v>
                </c:pt>
                <c:pt idx="10">
                  <c:v>7680</c:v>
                </c:pt>
                <c:pt idx="12">
                  <c:v>10240</c:v>
                </c:pt>
                <c:pt idx="13">
                  <c:v>10192</c:v>
                </c:pt>
              </c:numCache>
            </c:numRef>
          </c:val>
          <c:extLst>
            <c:ext xmlns:c16="http://schemas.microsoft.com/office/drawing/2014/chart" uri="{C3380CC4-5D6E-409C-BE32-E72D297353CC}">
              <c16:uniqueId val="{00000002-FAD3-47FB-B3C4-7F0F3C48204B}"/>
            </c:ext>
          </c:extLst>
        </c:ser>
        <c:dLbls>
          <c:showLegendKey val="0"/>
          <c:showVal val="0"/>
          <c:showCatName val="0"/>
          <c:showSerName val="0"/>
          <c:showPercent val="0"/>
          <c:showBubbleSize val="0"/>
        </c:dLbls>
        <c:gapWidth val="219"/>
        <c:overlap val="-27"/>
        <c:axId val="1418806832"/>
        <c:axId val="1418804752"/>
      </c:barChart>
      <c:catAx>
        <c:axId val="14188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8804752"/>
        <c:crosses val="autoZero"/>
        <c:auto val="1"/>
        <c:lblAlgn val="ctr"/>
        <c:lblOffset val="100"/>
        <c:noMultiLvlLbl val="0"/>
      </c:catAx>
      <c:valAx>
        <c:axId val="1418804752"/>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880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Pivot!$B$26:$B$27</c:f>
              <c:strCache>
                <c:ptCount val="1"/>
                <c:pt idx="0">
                  <c:v>Cancelleria</c:v>
                </c:pt>
              </c:strCache>
            </c:strRef>
          </c:tx>
          <c:spPr>
            <a:solidFill>
              <a:schemeClr val="accent1"/>
            </a:solidFill>
            <a:ln>
              <a:noFill/>
            </a:ln>
            <a:effectLst/>
          </c:spPr>
          <c:invertIfNegative val="0"/>
          <c:cat>
            <c:strRef>
              <c:f>Pivot!$A$28:$A$32</c:f>
              <c:strCache>
                <c:ptCount val="4"/>
                <c:pt idx="0">
                  <c:v>Friuli</c:v>
                </c:pt>
                <c:pt idx="1">
                  <c:v>Lombardia</c:v>
                </c:pt>
                <c:pt idx="2">
                  <c:v>Trentino</c:v>
                </c:pt>
                <c:pt idx="3">
                  <c:v>Veneto</c:v>
                </c:pt>
              </c:strCache>
            </c:strRef>
          </c:cat>
          <c:val>
            <c:numRef>
              <c:f>Pivot!$B$28:$B$32</c:f>
              <c:numCache>
                <c:formatCode>#,##0\ "€"</c:formatCode>
                <c:ptCount val="4"/>
                <c:pt idx="0">
                  <c:v>59945</c:v>
                </c:pt>
                <c:pt idx="1">
                  <c:v>42563</c:v>
                </c:pt>
                <c:pt idx="2">
                  <c:v>4700</c:v>
                </c:pt>
                <c:pt idx="3">
                  <c:v>101035</c:v>
                </c:pt>
              </c:numCache>
            </c:numRef>
          </c:val>
          <c:extLst>
            <c:ext xmlns:c16="http://schemas.microsoft.com/office/drawing/2014/chart" uri="{C3380CC4-5D6E-409C-BE32-E72D297353CC}">
              <c16:uniqueId val="{00000000-B580-49E6-97AD-4E62DB2CF41A}"/>
            </c:ext>
          </c:extLst>
        </c:ser>
        <c:ser>
          <c:idx val="1"/>
          <c:order val="1"/>
          <c:tx>
            <c:strRef>
              <c:f>Pivot!$C$26:$C$27</c:f>
              <c:strCache>
                <c:ptCount val="1"/>
                <c:pt idx="0">
                  <c:v>Informatica</c:v>
                </c:pt>
              </c:strCache>
            </c:strRef>
          </c:tx>
          <c:spPr>
            <a:solidFill>
              <a:schemeClr val="accent2"/>
            </a:solidFill>
            <a:ln>
              <a:noFill/>
            </a:ln>
            <a:effectLst/>
          </c:spPr>
          <c:invertIfNegative val="0"/>
          <c:cat>
            <c:strRef>
              <c:f>Pivot!$A$28:$A$32</c:f>
              <c:strCache>
                <c:ptCount val="4"/>
                <c:pt idx="0">
                  <c:v>Friuli</c:v>
                </c:pt>
                <c:pt idx="1">
                  <c:v>Lombardia</c:v>
                </c:pt>
                <c:pt idx="2">
                  <c:v>Trentino</c:v>
                </c:pt>
                <c:pt idx="3">
                  <c:v>Veneto</c:v>
                </c:pt>
              </c:strCache>
            </c:strRef>
          </c:cat>
          <c:val>
            <c:numRef>
              <c:f>Pivot!$C$28:$C$32</c:f>
              <c:numCache>
                <c:formatCode>#,##0\ "€"</c:formatCode>
                <c:ptCount val="4"/>
                <c:pt idx="0">
                  <c:v>87660</c:v>
                </c:pt>
                <c:pt idx="1">
                  <c:v>77644</c:v>
                </c:pt>
                <c:pt idx="2">
                  <c:v>23032</c:v>
                </c:pt>
                <c:pt idx="3">
                  <c:v>91090</c:v>
                </c:pt>
              </c:numCache>
            </c:numRef>
          </c:val>
          <c:extLst>
            <c:ext xmlns:c16="http://schemas.microsoft.com/office/drawing/2014/chart" uri="{C3380CC4-5D6E-409C-BE32-E72D297353CC}">
              <c16:uniqueId val="{00000003-10A8-4D6F-9BCA-914D0D5F8597}"/>
            </c:ext>
          </c:extLst>
        </c:ser>
        <c:dLbls>
          <c:showLegendKey val="0"/>
          <c:showVal val="0"/>
          <c:showCatName val="0"/>
          <c:showSerName val="0"/>
          <c:showPercent val="0"/>
          <c:showBubbleSize val="0"/>
        </c:dLbls>
        <c:gapWidth val="150"/>
        <c:overlap val="100"/>
        <c:axId val="1469476288"/>
        <c:axId val="1469477536"/>
      </c:barChart>
      <c:catAx>
        <c:axId val="146947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69477536"/>
        <c:crosses val="autoZero"/>
        <c:auto val="1"/>
        <c:lblAlgn val="ctr"/>
        <c:lblOffset val="100"/>
        <c:noMultiLvlLbl val="0"/>
      </c:catAx>
      <c:valAx>
        <c:axId val="1469477536"/>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6947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3.xlsx]Pivot!PivotTable5</c:name>
    <c:fmtId val="1"/>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ofPieChart>
        <c:ofPieType val="pie"/>
        <c:varyColors val="1"/>
        <c:ser>
          <c:idx val="0"/>
          <c:order val="0"/>
          <c:tx>
            <c:strRef>
              <c:f>Pivot!$B$26:$B$27</c:f>
              <c:strCache>
                <c:ptCount val="1"/>
                <c:pt idx="0">
                  <c:v>Cancelleria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28-442E-9DAC-3D14FB03E9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28-442E-9DAC-3D14FB03E9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28-442E-9DAC-3D14FB03E9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28-442E-9DAC-3D14FB03E9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28-442E-9DAC-3D14FB03E995}"/>
              </c:ext>
            </c:extLst>
          </c:dPt>
          <c:cat>
            <c:strRef>
              <c:f>Pivot!$A$28:$A$32</c:f>
              <c:strCache>
                <c:ptCount val="4"/>
                <c:pt idx="0">
                  <c:v>Friuli</c:v>
                </c:pt>
                <c:pt idx="1">
                  <c:v>Lombardia</c:v>
                </c:pt>
                <c:pt idx="2">
                  <c:v>Trentino</c:v>
                </c:pt>
                <c:pt idx="3">
                  <c:v>Veneto</c:v>
                </c:pt>
              </c:strCache>
            </c:strRef>
          </c:cat>
          <c:val>
            <c:numRef>
              <c:f>Pivot!$B$28:$B$32</c:f>
              <c:numCache>
                <c:formatCode>#,##0\ "€"</c:formatCode>
                <c:ptCount val="4"/>
                <c:pt idx="0">
                  <c:v>59945</c:v>
                </c:pt>
                <c:pt idx="1">
                  <c:v>42563</c:v>
                </c:pt>
                <c:pt idx="2">
                  <c:v>4700</c:v>
                </c:pt>
                <c:pt idx="3">
                  <c:v>101035</c:v>
                </c:pt>
              </c:numCache>
            </c:numRef>
          </c:val>
          <c:extLst>
            <c:ext xmlns:c16="http://schemas.microsoft.com/office/drawing/2014/chart" uri="{C3380CC4-5D6E-409C-BE32-E72D297353CC}">
              <c16:uniqueId val="{00000000-F290-4C46-B587-92CED811CB29}"/>
            </c:ext>
          </c:extLst>
        </c:ser>
        <c:ser>
          <c:idx val="1"/>
          <c:order val="1"/>
          <c:tx>
            <c:strRef>
              <c:f>Pivot!$C$26:$C$27</c:f>
              <c:strCache>
                <c:ptCount val="1"/>
                <c:pt idx="0">
                  <c:v>Informatica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D552-41E2-A926-7FA7906FB8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D552-41E2-A926-7FA7906FB8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D552-41E2-A926-7FA7906FB8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D552-41E2-A926-7FA7906FB8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D552-41E2-A926-7FA7906FB8FD}"/>
              </c:ext>
            </c:extLst>
          </c:dPt>
          <c:cat>
            <c:strRef>
              <c:f>Pivot!$A$28:$A$32</c:f>
              <c:strCache>
                <c:ptCount val="4"/>
                <c:pt idx="0">
                  <c:v>Friuli</c:v>
                </c:pt>
                <c:pt idx="1">
                  <c:v>Lombardia</c:v>
                </c:pt>
                <c:pt idx="2">
                  <c:v>Trentino</c:v>
                </c:pt>
                <c:pt idx="3">
                  <c:v>Veneto</c:v>
                </c:pt>
              </c:strCache>
            </c:strRef>
          </c:cat>
          <c:val>
            <c:numRef>
              <c:f>Pivot!$C$28:$C$32</c:f>
              <c:numCache>
                <c:formatCode>#,##0\ "€"</c:formatCode>
                <c:ptCount val="4"/>
                <c:pt idx="0">
                  <c:v>87660</c:v>
                </c:pt>
                <c:pt idx="1">
                  <c:v>77644</c:v>
                </c:pt>
                <c:pt idx="2">
                  <c:v>23032</c:v>
                </c:pt>
                <c:pt idx="3">
                  <c:v>91090</c:v>
                </c:pt>
              </c:numCache>
            </c:numRef>
          </c:val>
          <c:extLst>
            <c:ext xmlns:c16="http://schemas.microsoft.com/office/drawing/2014/chart" uri="{C3380CC4-5D6E-409C-BE32-E72D297353CC}">
              <c16:uniqueId val="{00000017-6228-442E-9DAC-3D14FB03E995}"/>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per</a:t>
            </a:r>
            <a:r>
              <a:rPr lang="it-IT" b="1" baseline="0"/>
              <a:t> Venditore</a:t>
            </a:r>
            <a:endParaRPr lang="it-IT"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Cancelleria</c:v>
                </c:pt>
              </c:strCache>
            </c:strRef>
          </c:tx>
          <c:spPr>
            <a:solidFill>
              <a:srgbClr val="FF9900"/>
            </a:solidFill>
            <a:ln>
              <a:noFill/>
            </a:ln>
            <a:effectLst/>
          </c:spPr>
          <c:invertIfNegative val="0"/>
          <c:cat>
            <c:multiLvlStrRef>
              <c:f>Pivot!$A$3:$A$22</c:f>
              <c:multiLvlStrCache>
                <c:ptCount val="15"/>
                <c:lvl>
                  <c:pt idx="0">
                    <c:v>Friuli</c:v>
                  </c:pt>
                  <c:pt idx="1">
                    <c:v>Lombardia</c:v>
                  </c:pt>
                  <c:pt idx="2">
                    <c:v>Trentino</c:v>
                  </c:pt>
                  <c:pt idx="3">
                    <c:v>Veneto</c:v>
                  </c:pt>
                  <c:pt idx="4">
                    <c:v>Friuli</c:v>
                  </c:pt>
                  <c:pt idx="5">
                    <c:v>Lombardia</c:v>
                  </c:pt>
                  <c:pt idx="6">
                    <c:v>Veneto</c:v>
                  </c:pt>
                  <c:pt idx="7">
                    <c:v>Friuli</c:v>
                  </c:pt>
                  <c:pt idx="8">
                    <c:v>Lombardia</c:v>
                  </c:pt>
                  <c:pt idx="9">
                    <c:v>Trentino</c:v>
                  </c:pt>
                  <c:pt idx="10">
                    <c:v>Veneto</c:v>
                  </c:pt>
                  <c:pt idx="11">
                    <c:v>Friuli</c:v>
                  </c:pt>
                  <c:pt idx="12">
                    <c:v>Lombardia</c:v>
                  </c:pt>
                  <c:pt idx="13">
                    <c:v>Trentino</c:v>
                  </c:pt>
                  <c:pt idx="14">
                    <c:v>Veneto</c:v>
                  </c:pt>
                </c:lvl>
                <c:lvl>
                  <c:pt idx="0">
                    <c:v>Bianchi</c:v>
                  </c:pt>
                  <c:pt idx="4">
                    <c:v>Neri</c:v>
                  </c:pt>
                  <c:pt idx="7">
                    <c:v>Rossi</c:v>
                  </c:pt>
                  <c:pt idx="11">
                    <c:v>Verdi</c:v>
                  </c:pt>
                </c:lvl>
              </c:multiLvlStrCache>
            </c:multiLvlStrRef>
          </c:cat>
          <c:val>
            <c:numRef>
              <c:f>Pivot!$B$3:$B$22</c:f>
              <c:numCache>
                <c:formatCode>#,##0\ "€"</c:formatCode>
                <c:ptCount val="15"/>
                <c:pt idx="0">
                  <c:v>4970</c:v>
                </c:pt>
                <c:pt idx="1">
                  <c:v>5510</c:v>
                </c:pt>
                <c:pt idx="3">
                  <c:v>11818</c:v>
                </c:pt>
                <c:pt idx="4">
                  <c:v>3990</c:v>
                </c:pt>
                <c:pt idx="5">
                  <c:v>3533</c:v>
                </c:pt>
                <c:pt idx="6">
                  <c:v>6288</c:v>
                </c:pt>
                <c:pt idx="7">
                  <c:v>6955</c:v>
                </c:pt>
                <c:pt idx="8">
                  <c:v>5800</c:v>
                </c:pt>
                <c:pt idx="9">
                  <c:v>3700</c:v>
                </c:pt>
                <c:pt idx="10">
                  <c:v>42755</c:v>
                </c:pt>
                <c:pt idx="11">
                  <c:v>44030</c:v>
                </c:pt>
                <c:pt idx="12">
                  <c:v>27720</c:v>
                </c:pt>
                <c:pt idx="13">
                  <c:v>1000</c:v>
                </c:pt>
                <c:pt idx="14">
                  <c:v>40174</c:v>
                </c:pt>
              </c:numCache>
            </c:numRef>
          </c:val>
          <c:extLst>
            <c:ext xmlns:c16="http://schemas.microsoft.com/office/drawing/2014/chart" uri="{C3380CC4-5D6E-409C-BE32-E72D297353CC}">
              <c16:uniqueId val="{00000000-0691-42B3-BAC8-E86D73931089}"/>
            </c:ext>
          </c:extLst>
        </c:ser>
        <c:ser>
          <c:idx val="1"/>
          <c:order val="1"/>
          <c:tx>
            <c:strRef>
              <c:f>Pivot!$C$1:$C$2</c:f>
              <c:strCache>
                <c:ptCount val="1"/>
                <c:pt idx="0">
                  <c:v>Informatica</c:v>
                </c:pt>
              </c:strCache>
            </c:strRef>
          </c:tx>
          <c:spPr>
            <a:solidFill>
              <a:schemeClr val="accent2"/>
            </a:solidFill>
            <a:ln>
              <a:noFill/>
            </a:ln>
            <a:effectLst/>
          </c:spPr>
          <c:invertIfNegative val="0"/>
          <c:cat>
            <c:multiLvlStrRef>
              <c:f>Pivot!$A$3:$A$22</c:f>
              <c:multiLvlStrCache>
                <c:ptCount val="15"/>
                <c:lvl>
                  <c:pt idx="0">
                    <c:v>Friuli</c:v>
                  </c:pt>
                  <c:pt idx="1">
                    <c:v>Lombardia</c:v>
                  </c:pt>
                  <c:pt idx="2">
                    <c:v>Trentino</c:v>
                  </c:pt>
                  <c:pt idx="3">
                    <c:v>Veneto</c:v>
                  </c:pt>
                  <c:pt idx="4">
                    <c:v>Friuli</c:v>
                  </c:pt>
                  <c:pt idx="5">
                    <c:v>Lombardia</c:v>
                  </c:pt>
                  <c:pt idx="6">
                    <c:v>Veneto</c:v>
                  </c:pt>
                  <c:pt idx="7">
                    <c:v>Friuli</c:v>
                  </c:pt>
                  <c:pt idx="8">
                    <c:v>Lombardia</c:v>
                  </c:pt>
                  <c:pt idx="9">
                    <c:v>Trentino</c:v>
                  </c:pt>
                  <c:pt idx="10">
                    <c:v>Veneto</c:v>
                  </c:pt>
                  <c:pt idx="11">
                    <c:v>Friuli</c:v>
                  </c:pt>
                  <c:pt idx="12">
                    <c:v>Lombardia</c:v>
                  </c:pt>
                  <c:pt idx="13">
                    <c:v>Trentino</c:v>
                  </c:pt>
                  <c:pt idx="14">
                    <c:v>Veneto</c:v>
                  </c:pt>
                </c:lvl>
                <c:lvl>
                  <c:pt idx="0">
                    <c:v>Bianchi</c:v>
                  </c:pt>
                  <c:pt idx="4">
                    <c:v>Neri</c:v>
                  </c:pt>
                  <c:pt idx="7">
                    <c:v>Rossi</c:v>
                  </c:pt>
                  <c:pt idx="11">
                    <c:v>Verdi</c:v>
                  </c:pt>
                </c:lvl>
              </c:multiLvlStrCache>
            </c:multiLvlStrRef>
          </c:cat>
          <c:val>
            <c:numRef>
              <c:f>Pivot!$C$3:$C$22</c:f>
              <c:numCache>
                <c:formatCode>#,##0\ "€"</c:formatCode>
                <c:ptCount val="15"/>
                <c:pt idx="0">
                  <c:v>41730</c:v>
                </c:pt>
                <c:pt idx="1">
                  <c:v>34440</c:v>
                </c:pt>
                <c:pt idx="2">
                  <c:v>12840</c:v>
                </c:pt>
                <c:pt idx="3">
                  <c:v>58660</c:v>
                </c:pt>
                <c:pt idx="4">
                  <c:v>41130</c:v>
                </c:pt>
                <c:pt idx="5">
                  <c:v>5844</c:v>
                </c:pt>
                <c:pt idx="6">
                  <c:v>24750</c:v>
                </c:pt>
                <c:pt idx="7">
                  <c:v>4800</c:v>
                </c:pt>
                <c:pt idx="8">
                  <c:v>27120</c:v>
                </c:pt>
                <c:pt idx="10">
                  <c:v>7680</c:v>
                </c:pt>
                <c:pt idx="12">
                  <c:v>10240</c:v>
                </c:pt>
                <c:pt idx="13">
                  <c:v>10192</c:v>
                </c:pt>
              </c:numCache>
            </c:numRef>
          </c:val>
          <c:extLst>
            <c:ext xmlns:c16="http://schemas.microsoft.com/office/drawing/2014/chart" uri="{C3380CC4-5D6E-409C-BE32-E72D297353CC}">
              <c16:uniqueId val="{00000002-4EDF-4AFF-8FAC-699D7183947B}"/>
            </c:ext>
          </c:extLst>
        </c:ser>
        <c:dLbls>
          <c:showLegendKey val="0"/>
          <c:showVal val="0"/>
          <c:showCatName val="0"/>
          <c:showSerName val="0"/>
          <c:showPercent val="0"/>
          <c:showBubbleSize val="0"/>
        </c:dLbls>
        <c:gapWidth val="219"/>
        <c:overlap val="-27"/>
        <c:axId val="1418806832"/>
        <c:axId val="1418804752"/>
      </c:barChart>
      <c:catAx>
        <c:axId val="141880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Venditori</a:t>
                </a:r>
                <a:r>
                  <a:rPr lang="it-IT" b="1" baseline="0"/>
                  <a:t> e Regioni</a:t>
                </a:r>
                <a:endParaRPr lang="it-IT" b="1"/>
              </a:p>
            </c:rich>
          </c:tx>
          <c:layout>
            <c:manualLayout>
              <c:xMode val="edge"/>
              <c:yMode val="edge"/>
              <c:x val="0.37836628335127176"/>
              <c:y val="0.831288747134456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8804752"/>
        <c:crosses val="autoZero"/>
        <c:auto val="1"/>
        <c:lblAlgn val="ctr"/>
        <c:lblOffset val="100"/>
        <c:noMultiLvlLbl val="0"/>
      </c:catAx>
      <c:valAx>
        <c:axId val="1418804752"/>
        <c:scaling>
          <c:orientation val="minMax"/>
          <c:max val="6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Fatturato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8806832"/>
        <c:crosses val="autoZero"/>
        <c:crossBetween val="between"/>
        <c:majorUnit val="1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Pivot!$B$26:$B$27</c:f>
              <c:strCache>
                <c:ptCount val="1"/>
                <c:pt idx="0">
                  <c:v>Cancelleria</c:v>
                </c:pt>
              </c:strCache>
            </c:strRef>
          </c:tx>
          <c:spPr>
            <a:solidFill>
              <a:srgbClr val="FF9900"/>
            </a:solidFill>
            <a:ln>
              <a:noFill/>
            </a:ln>
            <a:effectLst/>
          </c:spPr>
          <c:invertIfNegative val="0"/>
          <c:cat>
            <c:strRef>
              <c:f>Pivot!$A$28:$A$32</c:f>
              <c:strCache>
                <c:ptCount val="4"/>
                <c:pt idx="0">
                  <c:v>Friuli</c:v>
                </c:pt>
                <c:pt idx="1">
                  <c:v>Lombardia</c:v>
                </c:pt>
                <c:pt idx="2">
                  <c:v>Trentino</c:v>
                </c:pt>
                <c:pt idx="3">
                  <c:v>Veneto</c:v>
                </c:pt>
              </c:strCache>
            </c:strRef>
          </c:cat>
          <c:val>
            <c:numRef>
              <c:f>Pivot!$B$28:$B$32</c:f>
              <c:numCache>
                <c:formatCode>#,##0\ "€"</c:formatCode>
                <c:ptCount val="4"/>
                <c:pt idx="0">
                  <c:v>59945</c:v>
                </c:pt>
                <c:pt idx="1">
                  <c:v>42563</c:v>
                </c:pt>
                <c:pt idx="2">
                  <c:v>4700</c:v>
                </c:pt>
                <c:pt idx="3">
                  <c:v>101035</c:v>
                </c:pt>
              </c:numCache>
            </c:numRef>
          </c:val>
          <c:extLst>
            <c:ext xmlns:c16="http://schemas.microsoft.com/office/drawing/2014/chart" uri="{C3380CC4-5D6E-409C-BE32-E72D297353CC}">
              <c16:uniqueId val="{00000000-41EC-428B-B8F1-075054A9F61B}"/>
            </c:ext>
          </c:extLst>
        </c:ser>
        <c:ser>
          <c:idx val="1"/>
          <c:order val="1"/>
          <c:tx>
            <c:strRef>
              <c:f>Pivot!$C$26:$C$27</c:f>
              <c:strCache>
                <c:ptCount val="1"/>
                <c:pt idx="0">
                  <c:v>Informatica</c:v>
                </c:pt>
              </c:strCache>
            </c:strRef>
          </c:tx>
          <c:spPr>
            <a:solidFill>
              <a:schemeClr val="accent2">
                <a:lumMod val="75000"/>
              </a:schemeClr>
            </a:solidFill>
            <a:ln>
              <a:noFill/>
            </a:ln>
            <a:effectLst/>
          </c:spPr>
          <c:invertIfNegative val="0"/>
          <c:cat>
            <c:strRef>
              <c:f>Pivot!$A$28:$A$32</c:f>
              <c:strCache>
                <c:ptCount val="4"/>
                <c:pt idx="0">
                  <c:v>Friuli</c:v>
                </c:pt>
                <c:pt idx="1">
                  <c:v>Lombardia</c:v>
                </c:pt>
                <c:pt idx="2">
                  <c:v>Trentino</c:v>
                </c:pt>
                <c:pt idx="3">
                  <c:v>Veneto</c:v>
                </c:pt>
              </c:strCache>
            </c:strRef>
          </c:cat>
          <c:val>
            <c:numRef>
              <c:f>Pivot!$C$28:$C$32</c:f>
              <c:numCache>
                <c:formatCode>#,##0\ "€"</c:formatCode>
                <c:ptCount val="4"/>
                <c:pt idx="0">
                  <c:v>87660</c:v>
                </c:pt>
                <c:pt idx="1">
                  <c:v>77644</c:v>
                </c:pt>
                <c:pt idx="2">
                  <c:v>23032</c:v>
                </c:pt>
                <c:pt idx="3">
                  <c:v>91090</c:v>
                </c:pt>
              </c:numCache>
            </c:numRef>
          </c:val>
          <c:extLst>
            <c:ext xmlns:c16="http://schemas.microsoft.com/office/drawing/2014/chart" uri="{C3380CC4-5D6E-409C-BE32-E72D297353CC}">
              <c16:uniqueId val="{00000003-0314-4C0B-B657-6D7EC09C8030}"/>
            </c:ext>
          </c:extLst>
        </c:ser>
        <c:dLbls>
          <c:showLegendKey val="0"/>
          <c:showVal val="0"/>
          <c:showCatName val="0"/>
          <c:showSerName val="0"/>
          <c:showPercent val="0"/>
          <c:showBubbleSize val="0"/>
        </c:dLbls>
        <c:gapWidth val="150"/>
        <c:overlap val="100"/>
        <c:axId val="1469476288"/>
        <c:axId val="1469477536"/>
      </c:barChart>
      <c:catAx>
        <c:axId val="146947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Regioni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69477536"/>
        <c:crosses val="autoZero"/>
        <c:auto val="1"/>
        <c:lblAlgn val="ctr"/>
        <c:lblOffset val="100"/>
        <c:noMultiLvlLbl val="0"/>
      </c:catAx>
      <c:valAx>
        <c:axId val="1469477536"/>
        <c:scaling>
          <c:orientation val="minMax"/>
          <c:max val="2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Fatturato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69476288"/>
        <c:crosses val="autoZero"/>
        <c:crossBetween val="between"/>
        <c:majorUnit val="2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3.xlsx]Pivot!PivotTable5</c:name>
    <c:fmtId val="6"/>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1"/>
              <a:t>Fatturato per Regione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rgbClr val="00CC00"/>
          </a:solidFill>
          <a:ln w="19050">
            <a:solidFill>
              <a:schemeClr val="lt1"/>
            </a:solidFill>
          </a:ln>
          <a:effectLst/>
        </c:spPr>
        <c:dLbl>
          <c:idx val="0"/>
          <c:layout>
            <c:manualLayout>
              <c:x val="2.8033409886264217E-2"/>
              <c:y val="1.564364973110349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fld id="{64009AD4-EFF3-484E-AB05-3A5271DAE475}" type="CATEGORYNAME">
                  <a:rPr lang="en-US" b="1"/>
                  <a:pPr>
                    <a:defRPr/>
                  </a:pPr>
                  <a:t>[CATEGORY NAME]</a:t>
                </a:fld>
                <a:r>
                  <a:rPr lang="en-US" b="1" baseline="0"/>
                  <a:t>
</a:t>
                </a:r>
                <a:fld id="{0FA09530-2265-47E9-9070-3FB80B6C4BD8}"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6">
              <a:lumMod val="75000"/>
            </a:schemeClr>
          </a:solidFill>
          <a:ln w="19050">
            <a:solidFill>
              <a:schemeClr val="lt1"/>
            </a:solidFill>
          </a:ln>
          <a:effectLst/>
        </c:spPr>
        <c:dLbl>
          <c:idx val="0"/>
          <c:layout>
            <c:manualLayout>
              <c:x val="2.0020755869058035E-2"/>
              <c:y val="5.293592623688609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FFCC00"/>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fld id="{2DCEDF6A-79B2-4BB6-B23C-494DC4E9211B}" type="CATEGORYNAME">
                  <a:rPr lang="en-US" b="1"/>
                  <a:pPr>
                    <a:defRPr/>
                  </a:pPr>
                  <a:t>[CATEGORY NAME]</a:t>
                </a:fld>
                <a:r>
                  <a:rPr lang="en-US" b="1" baseline="0"/>
                  <a:t>
</a:t>
                </a:r>
                <a:fld id="{CD0F7A3B-9F80-4F43-B44E-1D8192A103F5}"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dLbl>
          <c:idx val="0"/>
          <c:layout>
            <c:manualLayout>
              <c:x val="3.5372010790317876E-2"/>
              <c:y val="-3.0199989410545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ofPieChart>
        <c:ofPieType val="pie"/>
        <c:varyColors val="1"/>
        <c:ser>
          <c:idx val="0"/>
          <c:order val="0"/>
          <c:tx>
            <c:strRef>
              <c:f>Pivot!$B$26:$B$27</c:f>
              <c:strCache>
                <c:ptCount val="1"/>
                <c:pt idx="0">
                  <c:v>Cancelleria</c:v>
                </c:pt>
              </c:strCache>
            </c:strRef>
          </c:tx>
          <c:dPt>
            <c:idx val="0"/>
            <c:bubble3D val="0"/>
            <c:spPr>
              <a:solidFill>
                <a:srgbClr val="00CC00"/>
              </a:solidFill>
              <a:ln w="19050">
                <a:solidFill>
                  <a:schemeClr val="lt1"/>
                </a:solidFill>
              </a:ln>
              <a:effectLst/>
            </c:spPr>
            <c:extLst>
              <c:ext xmlns:c16="http://schemas.microsoft.com/office/drawing/2014/chart" uri="{C3380CC4-5D6E-409C-BE32-E72D297353CC}">
                <c16:uniqueId val="{00000001-BA34-4332-950B-99B2418AA4F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A34-4332-950B-99B2418AA4F1}"/>
              </c:ext>
            </c:extLst>
          </c:dPt>
          <c:dPt>
            <c:idx val="2"/>
            <c:bubble3D val="0"/>
            <c:explosion val="31"/>
            <c:spPr>
              <a:solidFill>
                <a:srgbClr val="FFCC00"/>
              </a:solidFill>
              <a:ln w="19050">
                <a:solidFill>
                  <a:schemeClr val="lt1"/>
                </a:solidFill>
              </a:ln>
              <a:effectLst/>
            </c:spPr>
            <c:extLst>
              <c:ext xmlns:c16="http://schemas.microsoft.com/office/drawing/2014/chart" uri="{C3380CC4-5D6E-409C-BE32-E72D297353CC}">
                <c16:uniqueId val="{00000005-BA34-4332-950B-99B2418AA4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34-4332-950B-99B2418AA4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34-4332-950B-99B2418AA4F1}"/>
              </c:ext>
            </c:extLst>
          </c:dPt>
          <c:dLbls>
            <c:dLbl>
              <c:idx val="0"/>
              <c:layout>
                <c:manualLayout>
                  <c:x val="2.8033409886264217E-2"/>
                  <c:y val="1.5643649731103496E-2"/>
                </c:manualLayout>
              </c:layout>
              <c:tx>
                <c:rich>
                  <a:bodyPr/>
                  <a:lstStyle/>
                  <a:p>
                    <a:fld id="{64009AD4-EFF3-484E-AB05-3A5271DAE475}" type="CATEGORYNAME">
                      <a:rPr lang="en-US" b="1"/>
                      <a:pPr/>
                      <a:t>[CATEGORY NAME]</a:t>
                    </a:fld>
                    <a:r>
                      <a:rPr lang="en-US" b="1" baseline="0"/>
                      <a:t>
</a:t>
                    </a:r>
                    <a:fld id="{0FA09530-2265-47E9-9070-3FB80B6C4BD8}"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A34-4332-950B-99B2418AA4F1}"/>
                </c:ext>
              </c:extLst>
            </c:dLbl>
            <c:dLbl>
              <c:idx val="1"/>
              <c:layout>
                <c:manualLayout>
                  <c:x val="2.0020755869058035E-2"/>
                  <c:y val="5.293592623688609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34-4332-950B-99B2418AA4F1}"/>
                </c:ext>
              </c:extLst>
            </c:dLbl>
            <c:dLbl>
              <c:idx val="2"/>
              <c:tx>
                <c:rich>
                  <a:bodyPr/>
                  <a:lstStyle/>
                  <a:p>
                    <a:fld id="{2DCEDF6A-79B2-4BB6-B23C-494DC4E9211B}" type="CATEGORYNAME">
                      <a:rPr lang="en-US" b="1"/>
                      <a:pPr/>
                      <a:t>[CATEGORY NAME]</a:t>
                    </a:fld>
                    <a:r>
                      <a:rPr lang="en-US" b="1" baseline="0"/>
                      <a:t>
</a:t>
                    </a:r>
                    <a:fld id="{CD0F7A3B-9F80-4F43-B44E-1D8192A103F5}"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A34-4332-950B-99B2418AA4F1}"/>
                </c:ext>
              </c:extLst>
            </c:dLbl>
            <c:dLbl>
              <c:idx val="3"/>
              <c:layout>
                <c:manualLayout>
                  <c:x val="3.5372010790317876E-2"/>
                  <c:y val="-3.01999894105455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A34-4332-950B-99B2418AA4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Pivot!$A$28:$A$32</c:f>
              <c:strCache>
                <c:ptCount val="4"/>
                <c:pt idx="0">
                  <c:v>Friuli</c:v>
                </c:pt>
                <c:pt idx="1">
                  <c:v>Lombardia</c:v>
                </c:pt>
                <c:pt idx="2">
                  <c:v>Trentino</c:v>
                </c:pt>
                <c:pt idx="3">
                  <c:v>Veneto</c:v>
                </c:pt>
              </c:strCache>
            </c:strRef>
          </c:cat>
          <c:val>
            <c:numRef>
              <c:f>Pivot!$B$28:$B$32</c:f>
              <c:numCache>
                <c:formatCode>#,##0\ "€"</c:formatCode>
                <c:ptCount val="4"/>
                <c:pt idx="0">
                  <c:v>59945</c:v>
                </c:pt>
                <c:pt idx="1">
                  <c:v>42563</c:v>
                </c:pt>
                <c:pt idx="2">
                  <c:v>4700</c:v>
                </c:pt>
                <c:pt idx="3">
                  <c:v>101035</c:v>
                </c:pt>
              </c:numCache>
            </c:numRef>
          </c:val>
          <c:extLst>
            <c:ext xmlns:c16="http://schemas.microsoft.com/office/drawing/2014/chart" uri="{C3380CC4-5D6E-409C-BE32-E72D297353CC}">
              <c16:uniqueId val="{0000000A-BA34-4332-950B-99B2418AA4F1}"/>
            </c:ext>
          </c:extLst>
        </c:ser>
        <c:ser>
          <c:idx val="1"/>
          <c:order val="1"/>
          <c:tx>
            <c:strRef>
              <c:f>Pivot!$C$26:$C$27</c:f>
              <c:strCache>
                <c:ptCount val="1"/>
                <c:pt idx="0">
                  <c:v>Informatica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440-46F5-948F-CAE9FB3E8E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440-46F5-948F-CAE9FB3E8E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440-46F5-948F-CAE9FB3E8E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440-46F5-948F-CAE9FB3E8E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440-46F5-948F-CAE9FB3E8E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Pivot!$A$28:$A$32</c:f>
              <c:strCache>
                <c:ptCount val="4"/>
                <c:pt idx="0">
                  <c:v>Friuli</c:v>
                </c:pt>
                <c:pt idx="1">
                  <c:v>Lombardia</c:v>
                </c:pt>
                <c:pt idx="2">
                  <c:v>Trentino</c:v>
                </c:pt>
                <c:pt idx="3">
                  <c:v>Veneto</c:v>
                </c:pt>
              </c:strCache>
            </c:strRef>
          </c:cat>
          <c:val>
            <c:numRef>
              <c:f>Pivot!$C$28:$C$32</c:f>
              <c:numCache>
                <c:formatCode>#,##0\ "€"</c:formatCode>
                <c:ptCount val="4"/>
                <c:pt idx="0">
                  <c:v>87660</c:v>
                </c:pt>
                <c:pt idx="1">
                  <c:v>77644</c:v>
                </c:pt>
                <c:pt idx="2">
                  <c:v>23032</c:v>
                </c:pt>
                <c:pt idx="3">
                  <c:v>91090</c:v>
                </c:pt>
              </c:numCache>
            </c:numRef>
          </c:val>
          <c:extLst>
            <c:ext xmlns:c16="http://schemas.microsoft.com/office/drawing/2014/chart" uri="{C3380CC4-5D6E-409C-BE32-E72D297353CC}">
              <c16:uniqueId val="{00000017-6C37-43B5-A8C9-8F155DFE19C8}"/>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 Fatturato per Regione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 Fatturato per Regione</a:t>
          </a:r>
        </a:p>
      </cx:txPr>
    </cx:title>
    <cx:plotArea>
      <cx:plotAreaRegion>
        <cx:series layoutId="regionMap" uniqueId="{B46550CC-7803-412D-B125-EB5BA5DE23A4}">
          <cx:tx>
            <cx:txData>
              <cx:f>_xlchart.v5.2</cx:f>
              <cx:v>Fatturato</cx:v>
            </cx:txData>
          </cx:tx>
          <cx:dataLabels>
            <cx:visibility seriesName="0" categoryName="1" value="1"/>
            <cx:separator>, </cx:separator>
            <cx:dataLabel idx="0">
              <cx:visibility seriesName="0" categoryName="0" value="1"/>
              <cx:separator>, </cx:separator>
            </cx:dataLabel>
            <cx:dataLabel idx="1">
              <cx:visibility seriesName="0" categoryName="0" value="1"/>
              <cx:separator>, </cx:separator>
            </cx:dataLabel>
            <cx:dataLabel idx="2">
              <cx:visibility seriesName="0" categoryName="0" value="1"/>
              <cx:separator>, </cx:separator>
            </cx:dataLabel>
            <cx:dataLabel idx="3">
              <cx:visibility seriesName="0" categoryName="0" value="1"/>
              <cx:separator>, </cx:separator>
            </cx:dataLabel>
          </cx:dataLabels>
          <cx:dataId val="0"/>
          <cx:layoutPr>
            <cx:regionLabelLayout val="none"/>
            <cx:geography cultureLanguage="en-US" cultureRegion="IT" attribution="Powered by Bing">
              <cx:geoCache provider="{E9337A44-BEBE-4D9F-B70C-5C5E7DAFC167}">
                <cx:binary>1Hppb9040u5fCfL5Kk2RIkUOpgcYSkdn874kcb4Qju1QFCVRC7X++lt20t1xujuDAV5cvNcJZJ9D
LcVan3pK/3yY//FQPt13b+aqrPt/PMy/vs29b/7xyy/9Q/5U3ffvKvPQud598e8eXPWL+/LFPDz9
8tjdT6bWv2AURr885Pedf5rf/uufcDf95E7cw703rr4cnrrl6qkfSt//ZO0vl97cP1amTk3vO/Pg
w1/fvn+qn7x7++ap9sYvN0vz9OvbV+e8ffPLj3f601PflCCYHx7h2oi+Y5SEcUgj9PKD374pXa2/
LYfhOx5RHqGIfl0Of3v02X0Fl/9ncV6EuX987J76Hnbz8vuP616J/vL1u7dvHtxQ+2eVadDer2/3
/r5c3r4xvUu+LiTuWfL9zctWf3mt7H/984cvYPM/fPOdPX7U1H9a+hvRvjfGK+H/W2OQdxRTShEo
/OUHtP29MfC7kAohOBe/L3999FdjfFPU30vz17b4dtkrwf93af2Vl0AQ3HTPe6z/J8OAvYuiMIp5
TF6rPHyHechFTAko/vnntf//Jknw79K7N/9+NPrptxP+Kjb/2gB/eZNXe37e8rt/w7//1cHxSmQw
04mrPt93j+b+Zyr579MVRixGBH8NgdfpSryLmQgZE9+yFYp/e/TXCPkmEWST74Pkldxf0/efEtYf
V746++sm//8yS9aZoTTBc+pezf2b7fOn/0kTsXchIySi5I+Q+T6JkXco4jSOSfiXSey/lu6vY+pv
bvOD8bLu3ft32//H5vv7cvR7oU7v/f3mpcJ/V5F+vvpbKfvh0p84+rel/eOvb0kUYfRdsXq+ybfl
r4FzW33u/nCS7y55uu/9r29D8g4zgiE9wn0g/hCE5fT0sgIAQjwvsEggyK8UVmrX+RygB3nHwFME
fBkzuCZkb9/0bnhZwu8Iw1zAGsIxiQj/HVVduHLRrv5dGd8+v6mH6sKZ2vcgDcJwq+bric+yxjik
IWcxDxlslApCQIrm4f4KsNvz+f+najkN1pBi2ZR9GpDlwg622LeuyCXWuZY4Gvottrlch8EkMy+r
Q7vaah/l+SfW13ei2zVLzaVy4nJirpAR8rl085RySnaLZVuBhrPC6Q4uabJeFIvES2skX/MwiVlb
pM3QX9GGIqlz9d5jPqVjkD/iMb7Qy2DloCefTKEVGUa93rR1eRXFwW21FrXEZniMaF0nK/ezzLvl
02z77dQXfmPQiBMe57UckR9OO9alMcc+C2eqZWFdnnUUexnWxZitUZCacXEJD7BPtQ2fbFneunFN
cMhuDGuVLC3Ks3XSy3HMvRzrtUyWlX2q9LgkCxlP+650qQuFSOZOExlwxk6CstoJn6uE8eqa1Qxn
a20D6dVSJzqypdRBXUg82KfW6F3VKHxcu3Y7Y82PZpzPqlafjzNJKQuyzq5MItSeK52Xqe5QLifP
qxTkN2nDgvhIPT5TpjnWNfoylEueMkutVL4/RVp/6pE6Uao6RBOPssqvWuqeZcNouqQvqSR89ilV
w8EjmqeDHopsJH0WWtye9/nKZVOP4WkzH9GcVsRkaxMmVIVbcNZdSN4vI1hGlKzYId2mE9JMLjWp
EqyLJmPNhE4Kbj6sQxymOiyWJLKhTYKxlbNe9cbiUGdujMGeYoykXghJ+6itpCN1sZ2MYhnOd4bV
g1RivI/qHVrDL7hjOumDbkzWJnhPfL0JwMdlx7s2NbodU67yRo4icEnozQGs+hEZ08hWDya1WrBE
a3OuWvfQVimqdZ6qVfhEuKCVXkxiuy4UFKPK3UTBudhYPE7VjDZLRKdtvtY7qtyTUu2eiSJjXJnD
sLIEdegLXyu+rRn/EpTdZvIFO5umD0vtqVxyZyUOqzvGhjpxZMWpMyqdAj8cpiYsDqgMfULjlacY
BYEMVp+qoDFSd9PH3s1M1nMvpFjRY4w7k1G8uBStzXk7ilT00ZKYMmJJHOSRZNWSnwqM0rWw13zs
Tpnzn53hp8Uw32rlpsyYiqUc+etl9Xuc2zkbJgHuHPMTysZdz8fNGrCULOy8LeNYWpLv0MiubORG
WdH8qAXkhqLspSn4hR6LcGvCaqOtu2iLgaZt0xZZVXGR+bV/Ih5t9Jyfm2bambLbMz+dlZ6l6+pO
+8p6WbGmSCqklkSdTKTLZddwAdvo183K8KEyoLtJD1lVdqC2K9fNnQy8I/vI1XfdMPDNQIg5mGKW
IWQVQpImcH3iOn0S1Z5ALNdjWnV82/f9oz8XUz9mRhcmqdbKS9PaMIs8vZga/5GXhdkMPL7BRW6S
RbVjwldWy4Xk45aKtpeiXqq0H82SVZ1O56Cp0xi3uWzpcoD8K1I+DtGmNwk/RKRisgoa9awzJ5fJ
gmdP8abl7SKNMI9jy1xWLF+qavjMtSBJj8sHVtE7LNSOuVHv3bJoGTW9ZO0AWc3ai5YNp9pqLPuq
OTHVFMixmHlGyk923nLSetkSe2orv8UaT8lsxSEfiyNaTClx254MOCRn7cjhNCcLEp6RsY8gjdbD
rq5OGMU4QwytUrTFbuSCy2oxe/Ao2OHSvFd1y5OqWnasQ2USlO46zNcuWTRssqBbr4hPbbsE4DKQ
tmwUhHJojJO9pxucq1LyfI5kJKDUcG4/mcHtlZ52Q1QO0onoSTX609hEshsiJCNv61TU+WYu43M1
Nmpj6z7fDuMHNtZE2px9GeAGA4u3g5HeS2+GC+NosoxtmVDSn/FWs32x2M2SN5MkpvuyBsGSVktx
ldM4W3GhZB2Lcjug6ClvxHHF5BTb7jMrnJKsCxpZaKhWgdixwZvUzWUkm8k9eE98MpYmkiEz52wV
G6WvQTlK6gZ8xvjyTtsHTfPd6td90+9ZsYldMW8pjaicbX4I1XCDwb2PGE/v1dTISEc6ienaXdZl
+z5Arko6VZFTrVXatlWU2L7fWNU1Z204aQnN4KEXbtuLEkqJGa8XVH7W+a0Zo1g2bF4kmqIoAw9e
ZJ+DenpTHVZD2DZifNcOcWZGAjoWzZgEc+jTmk2VrNzkJeJ1s2ni6Gkqq0LSxh4oUUwOCkp1P48f
0TLkOxLnXUIacqVtn0ujggfVzTseTAQ2odLRtGPGLItlyQ+FjcAjIXgqyL7ZMgkm+5bcaBx7af1Z
NOIVimOPE6TYVR8Ft8ggvpva4nrS69Eo3iSqTLmAwt8odDKuEF6eRvswUrFkfdtmix5FZuYhndSt
wUuU+q7a5O1yY5yA0uOnW1bZK77O97zMd3BDmgas6xNRTR9pPm1L7qqt6YYgYUhX0lj6aSj7rYrt
sHtBJ9O66SprdmPBT8SHoXBynsWupHmwiSK05UtQZZBVwRQNC9MFIn8zheOmNfUxcNU+Xk2Y9QMj
yWrVqVr8KLt6rDMbE7MxS3zpVf7YQeY4BGgflx9j7BI1VApqGW8z62Rkx0s915G0uri0AJ7Ces2o
HZC0ArIjdp8w63jaUkdTLbr3Cxayc7FIbO11ithlzJb7WfXhtord+06cTFN72w7DdjVw07hHX8yc
E1kpEsuIjYF0mG3YOkwHPqs44Qvk99kWvRxm/djn833h1T3xXS/bcr0sAPsdO6QgV1UG0rjF+Zau
JNqGlT8JCmGOvemIbCczAkTkt5PbU1rIsphwyoNhSToooZKa9abTEU18Tdu0pOXpWEB+6wpmZO2i
QS5B3W10KD5ooYykI3HpKMDwilXSsi4JeTtkSnWfkfNHExbHoWVl0vn6YZjLIe2nFtytAoBL5xUk
LXZeR83p2gybPMKboFqm01DxU+cXKxHjn50fd8vCbvqwuViE2+NuNnJeoqdmzlFGcl/LrgtkPnf7
haF7vXzOVftc/oIZINtUJWrsPi9DfYOX8MST7hTNx56FKjFTJzJrlACxhz7pHb1Z1OjTrmr2xVjW
ewPXth7vhio6RhPkQgBBNC2UmCXl9BnH7Q3oTU5M3U1LA9B62PleVZsiaq/GKg5kzIZzHoflJm5X
kYhlBvzppsuw5PWmG8ydmopsGNq9CqAWRKtIqSMf2mG1B1VE2dIFJ+AY/a7FT33A1M7P3ZdRkFnO
3umMeLOpyZJ1M+kkHwaVBuFQJSWbS7AvVPAQdXsTB1nUF1U6jPwpcj3gdKZ8oiaaWg6XrKsu9rR7
rhwGMDGGhikFRmorhM269szM6761HU70RKdjVcuyWR6bHIpJE0C1aGdAhW42YSJYcBoObeaWT2oI
M5SXTcLrBSdLhWMpMGQtVPNeNnEfy3ANDlVZoE2fH4lo+LU4sLVxJ/XYH/PqgzdRUtjytBJObzpH
CeDfUlIAR+tqNnMA9Wxp6mJnAEIwwx+XubjyPG8BsBUAz1TQyznqPyML6u6g55MRnrYLaq8CiytZ
6iZPwHfvSoU/6KK+UrxM2Dpb2NsmaBsK7smorObqttQTCMIHOUFeTidb9tmC/aYJJhl7z7djB/gk
N/GwmYrqwfoPeREum2g8a6IqyPi4Qs2I4EA6lC0WXxTu3ORTUrfugMR4GtbWAO5azrmdZzm1VZB0
7TKktg+uxBRcdB2VtbWQb816FJ2RpJnSuTOPra6gZI5XYT62gL/dRSBUErsFHbwed21QpePqm6Rp
6nOIxuCiRDVgt8rJtq7ucNNBdxJzlcz5vKQa0JJqxLgJC0jSGGq4mmJ+GuJQ9txChuZMpG4RfoOC
yGWaaJwZ6EPawJ8JsxapKD7x6ghl16eiKdekW81lG/kg0UWwSo6GMgFx/W4or0Fx46Ec20naWkDE
TQLMMbmjUCU0Qhha0tz3gHrofLrMg9Tl+qg0Pqcl/rDQTie48UlDxxNHp8uu66cMOShVvd3QdS7T
tVlQVucrlOYEfJxv1qF+MGo9x33NtrYr32tlJV3CQgo/0wOLR4hmPH92XG9yXoEnr8VmGfrP2tO9
6NkNDeYhmYbu1q+J6t31MrN7pqdFjuWozitiocafLbbYrHxEGyiw0K3M460hF47wnRkhQrrBLQft
izxxbbiv6Xzj6Rmp2i8rn+/mBp8WqPhSFHSjAvcUrXw3d8M1gdS7sRP7EBkKXfFwpmueIMB55eo3
C2u3JV1k0JNUB2Eja9U95c/pGZdBNnXLKPm8biDrRTIIaJHMQ3Hf5x0AzaBSxxi1eyIcksXcLolV
KKnAh+dms3rWyY+E8Udk1aNABoK1HWRN4+s+b44BLzMB3bTXH0ZIGeEwuQSFfIfzuE8NWaFTWs/H
nJ1Y7FKGKGzEPKo43C1GFNBUxdf5OCSss1jmyG8nO0CJRA+o6pNO9JMs4/p2ICHg66q7bxIPrfFM
g0KuxDUpVL6LkPKdCrspVXHfSxvYjfaA7KNhknnTONA0yWBYQxNagn2qSQK8+hyvIdn6+SOO6FPX
Qj9XcjAKEAl3i4a+GtLAY+GX+56pKYUKPg8ogdYFuARdRRL5WEProJRsKC82FUaLJIOTdnr//Qzo
FTX04JqlMxr8+IUZ+/3jv25cBf9fhkJ/fPk8svvj0+lvs76fnrV9cs/kWP/jSc/83u/3gqd/4/ue
ObVXH/5E8P0Nhfd1dPg3i6/4vVcjnN847mcCLAz5z9i9V4Oj38//Ru3xdxSqPwydOPC1EecwIPlK
7TGg7yLg6BiBAWIkoFj9Qe3F75CgGAHxFhEA+QzGJt+oPULfRZwIJBhiQMRREf1X1B7s43tiD0hD
QhkMJwF2IorjCCZm3xN7jlbgbIJjuToC+ILeLRh6GasnwCQaUNYIbV4Xk5sIZXEdu6Sp+lKWjG3j
IfrA0ZTgYbruonULpNdT30L6+E6Rf8U9/iAgRkB/RjziGAnMIuAfXwtYTBpDiJNFcjZCfxXhYhfX
vNkVKCwP8AdOHA44ZJCFb0bVH3JXPPR1OVybtlr2ztg2i1Wu00ot0aGKVgXpPsJ71/Rffi4pBUN+
r0oQEMUCY0ZDEoPt2PNOvuNIS/RsQdquchVzc+d0fLfmy3zqWN9vcyAe9oXuLpcmWFPnOfuwKkSP
/VK1CZBtZca1A44sRwaqQbQHs9SXtCx30bSWGzc0y6cOOl/c3Kl+xgDPaX/lSXOjG0KP4cDHIimq
3my9WD63xMi8HNS+b3PMtiqHATkJegB4/UcUMXYzt4XPYmRP42jhRzUAb9gSXeXAenQJjgO6MTWe
UzSW0DTO8ZfA8+GClmPVyZozJ4Nona6DYgCSrFwzr0R36Ydi2Pxcn8/u/6M+BScMQgZIbAIe+lqf
a4Cb0EOZkE0TnE9DwaW1zZIC8zZnlscFtJFiX7Rq75c6PDEdoOIcwFYRhmWiCrZcxnz4+B9k+rON
Q0IQIZxFiDyHzmuZAGGGo6mXVZI2mi+mLphP6nV938yrP5s8Ck7rOQU0wK5G23xZWxsnXTkunyqH
PrghRPLn4uA/BQdkjZfpKkIM5kERfS1OV5t+GCvos2aPmk3s8/wUusopm0KgRZF3d36O1gviKzRK
M7FAAt7zWwOd4X5WbXOH+RgeiS3CQ2Xp3lF0x6dJfIwK18txcA+qidjRzyhMuK7KFMh0LEOg+ffD
GLlNWC2xnJq+PNbEmuznewv/rGoeEh5DEhQxJKD4B1XXbYdtO6MBmv/mfcSBzGvCZZBjrj+7FSUz
mUfgoIbllqv7aArsccIxzmri46RytEt/Lg4MPn9wRh5GCKh/wjGGdPSDM4pFMef6EJ4vqlrJfAw3
GGL0YrGouojC4kLMOtr//JnPRebVQ0McQwmIQ/wcAQIM/dq8y7gWBSQbJ2NX3wbUQjIhrU7qMYJQ
9MuwghUjv8+NUXJU9Xg9rNApVhiYd1N+pKWuTspQxIByw484zNU+D9cCgDyP/kOWxs+SvJoPgW4h
IDCB2hTFMJN6LWm9hKYOIwq0JSUftDUhdFwhOQ3D8a6vQ5NL1AT9tp0achs5m86AZ67Y5NWhGIa7
ABVrUvfRdBxW/IErC+fT0q4byyGi+oochmZ0Z6jqroAunSHF94fOC3s+N/N7MaP+jFbaysWH7sMS
tfN/iDIW/Wj8EGKLshiwF5TJ56L9endmwma2xDey7KzYBzjeTtCfX8D7SsHRGwUIbolvVIXr6z5w
+oQHCkiUunlC0FNePq/NwGpe6xoHRxe7PNXEBJspb4pN3/n2ArjsdGhJfm0dexoWXJzE4xqneahW
oI3HQ2BGfjnQjm9gSvFRCVfvAlZ8mtTU34w83q52PqoSzbcChXVWnHQz7zdVvIhdNNRGMrzqRAlE
D20c19dA2pyppYx3vcIuI3iCukmt3eWovXupXJZpmN7YUwDh8I6W1rA9GMTsx6EmNxU9DYUmt+XU
JyMi+amrgFR6yXGdimdZr9Uq+3Cyu6aHFoqzCSpT4wZorPNm384dve4XfsODWmQlYhqIY0E+wMBq
M9rYAI53/gqy5npeqGY/hzA2alwhUsgE7qwZkDuL8XICMzHIeOOIsnXp440u5m5X0BlI7inXp7oe
fLJ0kwBKcyz2OCIKqN7zASr3Ppi4Pm3wlQg9OR0QJETT2CZzXfk8CVDRHuZx+WZgUXE2wsxrww1y
2fjsfPPzga5TIrjtbzyOR7kqhk4WXTEYgEVBc/BdgHdRANOV1avp2Cz4Y8CIOuIqD46iZihrI+C0
Me3E+cuhXWexCRQAmrmt87QQczo3NXoCUHao6SPw9p8c9u6yEogfK6Y62doWGFeF42Rsef0ed8N5
P2i05xgyAKZAR+dKAYHRAK/uoyc3kvZu4LpI6tXrE4cAQCEXHDW0v2Bv+MstPXB+g7v0xd1zl3vT
42nYfE0wNKzyRJgYKOYlbnfU9VROFKeGt+FHDdS8ZHW3XvrIR2Dy1iS2qfHBG0H28YinLPZLmwRL
+djVUXcJrKwAdmQ7PTt66aLqXATdTimyx2s73kURoBYifCA16ttjMYzNSWuWz40j7LGq201pg9OX
QOCU66te73Ln7LFH5bqdwYV92PAUvQChKDbxeaBjmuFgojs3hreFplWKZw3DNBiybmiBslyrixVM
aCWkq+lgnaJHOwGq4N5BXIpG+haZLas5PolR5LM6qi1werzbCa5g5MsiyGrPGO7l0jYm8WXAFdmF
Omf7tojZMWDNeyPG4mRoKMtcq9jWofWjzrv10AV+3M4luK9BRh/Wlg4bIjSF0+K7Bi30yACk6sme
VM+HJSc2m4HbPNGq3vY+otcvz0YeBsgVHoHP6rzZBiU0qMZBfzyQZc2UnZ9CHjV3lmuWrCT2Sc/r
7hZqik8Q7dnm5ao67OixII4dJuGfzPNoXenAbcxUQIPpAiS582r3ghgIxrXs1zi6HlcYAITTuo0o
s6drPAMvi9cmi5gzSVgZyCghkPRAPR08GaobO5LqejbnMLgQktiRHl92oIfhWvRD1tV8Oq2C0QB5
ieKLwRpoqanK39fKWFm4cN4QPDwUa5zLfuz6rYWyctq063GoaXey4rpOhsgKGNeWfK+ipd80oeUy
yC9J3Jitq6vP2tHog2iWu1abfdR3y8XQF/ZkDZoxHfNO5r3IN61bgcYGdkYoVJ6trkZZoXyRGoOK
K+0Bew7C7fpgWnekmtVReDHs1IMuZ7ZvTBOfr6w6qKZFx7IIPhXjCGO1MK7TcSrmc7vEJpsQSdUM
Y7hYT/kJjNwJNPS0hq4rnO5e/uqrfHpPl/FjaPYlitfT1vP6LFqA1vhaHnndM+Cj+3CTx7XJ2FqN
N7EWTUKIvW2QGa8g+u5iuixZiz3dEgOz8wJGjxm8rep2ML1nsnGjOnbPhzh0S9oZBIMTyqpshJdL
JY6hMJH5s6HRvNVNEF3nswLKMBJ7CBt6NG1IjzDRqaV/KfBWH/xaBQdojert8swLAe9qk6aYxSkx
eQmzoNpsQ9/AayLNtEfGfmmrtTnoYoHXK0xozpBTPUzc/ZUNxvcIgNFeA+MPE3lgOHo+66uohXcy
poF072HS8ln1kMp9tyaONjW8hlA3+3yYaqmANrwOg3iD5vnQWzfesBneYaCHbqX0KCoVZnlElk8m
OJ+H6Uy54aLrKwhyDNPCOEKzHMk6Hx0MJaKXnicPwv7kpeMSTA/SaJRYE08XfRkBFxn2ZxiZKdWj
5bvR853oBntnq+BsYlCAC1KfI+gZtk1Azigau8scKmoaL7HL4PULcRLR44JCtWlW0aRCjTwTzUSP
apqrhIVkTkUllqw4QEDAuJLWy8UKwCnjyO0KXostC7mBQU6dHxrTl5nn6qBjT64a6JPSUsNUaSnc
tB2AOx58s8vjOaF2tCcvh4nQOam9iqTLy3y74mreAc+dn4SksUlcuCOwf8VpiUrgI60Rm4p20+mh
LvL+pHk+UBRbeH1mnrNw4vB+jhZx5vzOwEA/APa2VyO5rYqG7yqizovCA7ITbbi1UTUn4yD0ra2S
VUz6rKgXCW4ozqeiH89BwDjrfbPCwNicd8G4G52WocPi8wTgKeHPKupnRjYsXu1J3gp70gFHrUm+
HoF0tlcUxuomQvk1nYJari3MY1zBhgRG4D5reHU60WYAvmOdbnirGll1ZZkVYQNv+CykO0E5K/YW
4f1MF/jU8u6k0/Qhr7vqzIcBkH1DdN1PTqfNtHSXa6Bv2zruk0ZU4VXj42ljq9DuKlbbVNVDBHx8
3IWybGdAedTDKN26I36+LYtpmBSDB6bx/xJyZs2R6tgW/kVEMAmhV8h5sjNtl131QriGgxjEJEDD
r78LfO50OqL7hXC6uo8zSSTtvda3tpbOSRL8PzqR9fh4hZ9K7LKQv7PpXJVx+44FvYvaSTyywn1l
/SiehqzzAMDIZbcp87soAjwHZfAWV8rb1t1D66i6W5e+TDkXm7UbgNpLgNzkC2PQqWcl8SdQxdjN
1E3ldtK9/SY8f18W6BSfvGy2v+cY1VRLT6htUPDmxqaiAcnQLh89aPKHWQSPOaxxDMTgMmwf3eKS
NU+ZnV8h/RdbXvL8ADRbPvvBU97WOwcy0y2KJM47YsS2y2CX2zlLPSgmF6/P1A7dbpbARR8fVmYO
1p8q9mVoP+Ky/x1Tp9n5A8PTNLdjuZ+jIUQPajdw8uUWyi3fe3Pkv9lay+0oijetp49As0esmuZV
LqeR5BwyTBJLZh6gpPJzUcQq8d1aJCTM/OOU4+v69+3cQgT+/yYpQocEiI+hrSVR5P0DomMR9IvA
a9BCF8XJtbG/F5MeH+jy+KZ29I9A6v7MnfjU97zczDH8AhSM8mm95DXdjiTM73KCS7jccF74wanv
InL01bAva/sfxI5/6ekiGkJ3oZAIfeza/9SzfNW7dRYrH61cbdI6ZPnVt0V2kILKK3gkOPHRfKvi
Lt+2odHP//5uBf9yt1hEF3mDERiPoBj/0VLmmQjnsWyHBLAQ6t0q0kmJkkC38zmg0Xy2vHr0fhZs
CnhJbyBXkho8xvtSOFwqBDRSOguTrHUZdiG+sSqUiS8qfWRjyPaxQ+I0lMqAqJp/q0KKFyElWoQ5
K3ZcuuT7QBnOncWxlRYmGWfhf1K4/vUjMvSTC9gJsdf34n+Ir8rRpRZVbJO1SLMah09qHGg1MVPt
dmqbMQVYJp8cKvtt2DgsJW5Wnv/9jfb+5XtmBGJyjGvgwU77542OO8qZTzPAFd0Yp6or+K5gObAU
bxrSznWHQ8j7GhpEnJ/LgskbnXZ9vOdtt/NZyy4z9exhiiOZQOryNxz02s2lQ3vLyiLe/4c3+09R
EGhkSPB+YwCpIfWWuMH/FVn5lKOZCKkFxemBFnLKGQQKLOQCqMV9AHcKh3k5HErLfGBfLN5kwdCf
iJYpj6P+tzU+XBeAsP/pjf1TrlreWBRBpgqBbcfAov7/G7PM+E6DXTQZoJRdRuFdWn9qbrmS/UIQ
vrRe/WvyfDR8TVFt6qEMj9NYAZCjYX51adD+h68VIv4/thvf9cPIo0gfBZCmw+CfC4i3TSQzD7ta
KeOkbfdfGgNLfTN2G6Izdeo9YLt5KN3vY9z9chmdX+QkpmPD6gZGMACfHAKc25Wn0a/rk8PltLie
08FqZ6NI3dybUnlXBoiprsk0JLL2YU667Btv6lM1tRbwqrTPERjIQkbVqdfxi+wH+TSKXDytEnj0
Y851C/aXmaRaKwTihIc+Bgc5Fl50K3lVHtZlvDZa8QzXXBGsZZvzn1/i0ldNXMResS8KZ7jTkX3H
vX3UI2TZ1ssUes1z3Iz4KEURvlYRe1qVhsGO9d2PP9ztl7ptG0C7ndN5r7lyzbYeFQrVpcXTHvk5
aBiWARmDt6KpntvOymPWMPeSxXMNLHDnejK8+cul9dFV/92Lzjw4omgjgGbKatvpEQL2oFWZDhJ2
5FRE8Owiqn+FzV8SXdkfNc8lAAT4zQETxbnNq/FpjrH3Rcw91hYAmymJeMdND9F/FZU7PtaP4gI6
m+PMP0U+NjePoKcoOCEwPEl3jkfWPYI5+6vO5LjjIFKPjdPWiWJgDdzahcw/kwiHDeW7OvSyndDl
9x5t0Z8x8FK3oponBkxZWPrtVsdKXAc2PKK6N5+hAWaF0pS9Z3qEgT4I/arYIDeebsY74MdAoycO
IN9vg3wwH7kp58TXXrVzbcTTaXmGjM5Rui01uRc3r0ZA+ghsf+CVC7UI69tH4Y+KYRq29VIETVTR
tKXqEsDsv4YyPgc17880f0zC0c90rPXFh3ULj4cNl3Gcwg2WnE4Dr03ZUgBUFRWvMIK+HhvquDtv
aIK3RQe/AAHqQPPoTVxy9qNqC1Rk3i/WeR2Wa+hedAvuzYpAnYYCbGKHL+8Y+iCOMotlHBl1DIfy
1hA53AuIPQObaRoYEm562uJR4cGO+aOHRQJBOw374Vfvxv4bQPH89j+vRhHmiS1llzoIBjxLM6NB
nDX9FssJC8OPkwJswGH9I67jwyFX7YgH1dwr6aqtqts/kRNQeOZFfiY6eKydu0LTe+KhRckJmXjT
2Qm4uFuHuzBsP5lvkaL0SmefBbPeVtxVR97DeLYTsU+D8PLN1+Zq27jYIl70XgVhczYxP87KyS8C
lU8ycFVjAXpiWZ9eWhNLtnOTze+kUzddhcNzVjZlqkr/Nyzq+IXX6Jy7Mcy36Bv29ViTFzFnOGqZ
97svySsa//CWg1ZAa1i8RznRFwIey3jGfQBEkscZGBHfeEO+LUA/XyxQnHl5BAaFGABlA84lL+Kv
cTDKM21G0yUeujwgglHaZpU96XByLzak3/9+Eno63SzxWNpyHHBFMSaNX8XnbvluM4DGQUcuLVPT
0XXc61jG4hmnjoAHAIzRKycsHnDq+9K3Mp3cenzwXAKXBCO4saG66ylvr+tFDn17zdEuwyqs/aMb
iQLgP0jZaH7RpqRoUEudessZ6ggouIHsyL6Z8r/EREGcdI5/9OIdQfOZrp15bGG/rDVENGKbUDre
A8qbd65Tyt367oV1X8u+FYf1VRPfqoyl5XJmZvOxHOJsH/pUf4v97NTZ0N+sW61VGRjSwcuPFjrd
aaaq3tkI2msc3epAG9Sqrod8xCBPa3ssKJTWKZbp127NjZ+ETdA/8xFk8yT9/frHZRw7e4ZvG0xx
YC+BK/a2Lc/FUjb0PL67pAxPEUgoLJ6xRGyk30YODEi3Ci22rQyoEdi42AV3MY4COQiYaxtmIrOH
YbF187C6hXLGcs/JJ7Gj/wb2UNyMpZ+W0oU7DOoEGju9+lgj18BzEBtwS/zO9Nm5zmx2JsPkbUs9
BZs669ojD4fmMJJKpgE0ko0v8+7CKyI3YzOZQ11rshlch+8cWRjw+HH5aFqKNmQtRtZKfVFzijpw
nssxsHvYS933jmJPs8MUJUzr5hzzfF8RjZXQj0YmI2pq+APBi+sFpwzl176npDmFXnA24HR+NCG0
GpBHB6dE1MBpkWBw5urThb691bJx9nVXfSMq87dxxYJNQ8tqD7i53jRwVc+Q3J/WIomr0jsUfu8f
pJKAz6y9AB+s9iHO2F3edfE9mLoyyXv1K0C3fm9zb9wOERrtsK6DNIsz9+5DAtwBY+kvQIvrdO0w
A+FWGwbzszZx/csxA/jqVueHVdmQAZ/AaePkZN304UfKJpR0w2Ysg/l9dj/yXt+05DJPZvEzrrj5
U+tXM8+vjdDjp1Pa29T8bjpYgG4PwNNZN4mghwEeFo38PhqDYsSTzfNA5Z40UZWSzoURZnWUBn7A
PqIpeJhD2evs4XcC9Fle+PZg+uhpfVcTPvfZK6uE5zXQwtwZLqjE23Ppd/jIyv1FQ0DKMlDsLNG4
tRJpoXiap/NcuPmZzl2Kdp1uZTTkL2Yk4LLZbL83Zf6ag3QE2HYPkQTaw3NAWoBlMfJGnG7ZfJhI
UfwEVXpwsVbuBgcxjolO9rt6Ocf8eh73oldTUs7fs4oU724gj8aFEdkozzs7YU4PYKUhThGPJ6IM
55PXAhJ3e/VpsRVCWPX43m8IUHwLV0YaA4nbk/fV0Akbfqzj4tTLeT64qq1AEAHzSMehRTnBehhC
Kvyrnqvr6CPUlMNu3CGKlHuJr22qAMddIl+0NxmV4lj4bj4dsRzEae1fBh5CP0AlvANDECF24yAB
s+xuudumhk8wN1GsJtxD7sPU8fDUjOEZ3/BeKdu+F23OLwoLM5G5z5MgMtVjyti7rqv5uxEVT0OI
wq8+VX0atPqNuNDHwp7xl7bL+nsf7R3nr9xz64ULtgnMUroJu2A6WbdVB4R+us0qmZT1Nxo1SEgY
2n2vO+knovGa0ygRet4K0UJlM/y5ySqYQENrUwf73XEWoNsb76xqX0PJgjUmWq0TOtVkVy2bybS8
tYmNEOrqd0eH9WkiSl95kV8H6rSvPpEnZ1b9dwEBevXfvMDkm8hG7ZV6yE/kbFbHhpfYXCqaB/uq
h/gRutV3i6JhhyoNtP5Aq325VDXdhCfLnfrLv2+7Qhoudvv/dXjRTaCTCOGSoflCEvAf4oUfimoI
vdFN5qJF+Ur8UC8tNQqsSoZHZ9W4ZoDZe8cz5hx5BHE2Exyxk5nzVWoy/XQgin+zkwVBSlWTDkKE
N8W1e1H0wy1DJzVS5J+j24CvTj3t2Yueh7nfNF2c0DyKdrkR4zkWbnGENB4jwhWNm/Vl7c9//wMa
ejC93vht6m2OBsQTx4hn/iWcemc3MhE+UYFStBj9Cq6D6JNW1q+dpkt+gDevqmfIpvHUcQG2B8v5
4C0XyLpmqymttiyCQ4Wep7+Zls3PvgDPp8Kse4kE/wG+9k9GqgX1QIUa1kF/Dwx3F75nZxFBuv7v
pRDIklRAfffzInEFzKrdODFnPDJwHM0xnAz9xZQHKNJMu6Aaq2MGLSGVNA4B4lcJrWqzz+eGpmtX
R5yYHVxjq6RCdgDJJn1GfqU6rqpNg09U5Ni/LbPzIYtknHZ08l5bL473TmaePd4ii7g8hEy5fjrM
UNGaSHyKSma39eIEXF4L4MTKBd7r1tCu/vf2wMX6jHs1HNYdgPT80qM8PyI3k1QzMz/AJEZHsYAI
UW7SgLdbMnbylSFK9hyWqfOLDO6QUD9r7+1M9NlvQEc7U5dj+wvFYZXy4EpB6ddXIYbi3I3BH9NN
9tnw8lelcERNoV8/Uab5ly0EPfwGp29pvPW3VrTgqEn/pRFY7UY3Xk73VsR6q1iHcOSiw2Z0GE4U
oRQSXOY6dH7ImYZbWlfZJjSqTgDYv9KSsm8NKT6Ijruj28IchqUJHZXNAl12ptOo7N+nQdMrVxTP
jUDawoXicnREYQ8lk/CoVv/zN6ItzZe6J6rJAEM37kZ6ZZ9yaLJXuXjp7WTyHW/d8IWVnQ+Vg1W3
eHL3q1OGjnoThQ5H7sPAxeeu/9aQ1k9tmU1HWAk/tR6rE/eVfLIutk7W2H0bOnJbzlN1h/puDfRd
Z/bNezdMe1a2/dbrkSbFD2njCfJrxhYJlv3v2tggn/vVUHEVImtKQhenU02Lp3L5G0U9OydsiNeA
RX9YVKt3NyqOTVsdv7zkSln10sXRhy00YC7u/VUPgXuJ8gE8hSsOjossc9K41AUEy9S5yl3nMCw/
weRyDojwZCl03TzNXRGfZ8PnHfbs6saG+DB5fbX1HSvPLpnNjjgjeUE12yHNZrBptgO5m0IH72Qc
3uqxMDjePLInTvZSOZnz7ursg1bOC+PC/hhIcNZFVbxlqvJORYEOeqjcQw+r5bUN0epaVBlPmXSb
Z8cQZCmHNwt06o8Le3tuTIQTHo6GMxbxHy9ywIFnV7+NimetJXt1hg2jCJHaAVlFNSKjqJwSvg30
RZi2JX9MJYJMpGzCjbEM8LMLnRrE3tYhOQJxg0FmIGDeKWJ1e6jiUKUqzjw8dGbcBFA7N0HGil1V
zRGUfxHvZNk3W/CC0BfrHtGqaQ4AEB1WCkPMAWrGxskPYSijUzvSaE9CBG7ocorXw65uftaCbPE9
mI9KSKB/kfpWgpnOkkFpN0FJ+TzFRbRd5fSJ9t7BChhJ2RJaIJV5ZpboZ8gSIyIa2dkpys9OD+Mj
cht5sQ15DFU97WU10WRynRidpvWn3ddhK3uJeN7SJEmssev6U+H71x4zSL4qikD3/g2ZzhznB0JS
OduORvDnydL8udYWtoIvYHgtL4sgHOB1NvPRq1pkFkYD7VKNr+HynLiObhIg1IikmHhGj8v4AUVr
/2w6CASVa458oONrG5CfpgfAHcUyu7ty3PbE6bfuGDToArrhODRAZVsJ9MKFFJHBbyZMH6DjlLdi
mkBtDtVHG435FZZ+Ac9jQupUCu/bqLZBWHTvPu93foVs6lBm8Y2Lgm40jNfXDH5415Vv6+G+XmID
i7unV7wJfp2pnF95jkSAUwhYRj57R0NTH81awEVBiADNAPIhzIu9mYD3VUpvpx6uuvZ4vx0pUsUT
OvYLgay2oaFyN3XgBX2SOdgN/RlxKMaatCAeYAVHy/tU2zbFQd7sVhonb1986XRXlKqpCrh5NCYv
T9ypkpHp+FSjcktMyDWEjDx/eOZ9yPwQ7IPKN34MKCcq8wsAKrNt3LjexrpC4KLQ2SGubP3kcWfj
yTk4oeMINyRqsdTjTqI0QhhTyjpLu6GtHtTx6LbN+2ph4UFzEOPc5rxuEhoCKys77t+gm42XMGNx
WiFrNcej/UT9ngwzk9+HKMLpjBS2bglIfeJ25xKoC2JGbfTb8wOCYw+5GTcY21dAbkjQXV3eFR84
hJuNh97sJJuq/AiJvwtLeAjukJ1XgUnnKwpsstR143wzhVw89wrRghINKPIa9I4gWv/dh+yxzftH
32qx4W6J3HE1ktNcNenq+0zCBNuijPBRENgyjhe/VV1dbjEiwKZIPf+UngXv4UdOvwsgFSVq4XHD
yv3Lr4v+NGp1YqRSN5xK41MM6KRneXR1/Olb2eDWjMvYKKs8/0kQJJddjb0ldbUwG1UTZJhcA/Md
4PLuqz+vYduhqZabUDF/MxPFTsbnL/O6ghXqmQRAWLHBuTvsW1FZ5FHxEwgbLMFhJGfOx3OEju1d
C7nrJ252VGblDmYPu3KLMMxxJKTfaRoEz+B49p2fz1ffY9GNWQtFKfdvhlUf/lJooyizR9rw96DJ
7l3pRwhoVMPWK8LyXizFMHXGCuUzeZvV6Gx6RsrHepFIHgah6z2vr8Y+CrHny4/e5XTTegPfKlMi
scHgX6RGEW/39bopW/sk/elHq4YRlYN8x2GASKnvjgwWMQB59M1P4JWcp/Wnvs+cjW64grE68H1m
0Thg6gt5UTHKAiWYPSObTl5MbeWmUc5HOzd5KsbCyRIbVuYa6Q7LoUjd5dP6edM+csa/znqsI5gM
eswTGkebrlMxnu//tgrXEzkyeeq1OKFgcK7lQZ8Ba9LaPLxaimff1ICK2mcVZMGlmvzsTrOMPnv9
y9TQ4pBrzDgwy+4yYKQGxGsuTjWOLQxuKMd0xENy8pE4TdY72KhI7L0uMgA2t8Zrsz9jja6kxGrW
xjEP2trq5jk5crcLLDeSKLG1KV9kNAF5sLO7CSUCRV6DrGMgqbvLh4LcKRvJXfuQY6lmITogjx2r
uct3gDUS0WZ8r4u+P1gAKrdQYGZIXbKtcvt6E05OdQ1GTCthtvyARSTvo6bI20SoSF3akBeEY05u
FmMXs3OH3tz8KBfXf73wJjiX4wTlywYcelIe7aUfpDOj/R3ZSptAiAyv87vntd03L0bcemzUUy7r
fRRM/EUtDSExRYnTx7KnPmTxU88chChiOC8yK9KV5SHLMVtBekWZNxa7nE0e5iTg4nftcAh8c4pq
a06TvrUy71EP2Q64fTYip7vqShPScZviDSzreCKxWyZR12MbqMYm3A74twSN/i2kjjl8ydaL0jmP
dLzwv7Sk03nS1XyOeicG+kB+TiBPz4NHwrOYMMTDF+599upD7jz8wjCMa2CwihQ5rxdZ+p9ExR12
S19gjEFfQ/JEDbg+gIEAVuEbpzzyKMZO0uJhAt7Nt54k4aGccIZ2DukfIi78A517sg2qKC2QbbpZ
rzC39ae4c3cF6iaoYRrDP5bNYL14EYQ5+CbtxqPzZ4kk5VVNs7rNcvrORlu/9DisUN6MD1phe+lp
9VQP0Y52VXYyefH7i7OsNJr8bKlOwLuIbaWF3cixhdkrqdlVfgdRY4iQiGv8cqtnpralzOdXePf8
PPmY8eE2nwgahB9LaZVOCAGkSLh6G1VC//HjstybIcMO3ugPDLOIN3XU2SfqCIwDCYQCsoh/LExG
0pmjMcsGiobXdvN75nhu2sbWP60vgTydczlAVO6gRCLRoh/4KmFswuS2eeVAZbHVJuiBuudzOJ37
enxveG1eZ57pg+JBt6dEBN8Q1LiMbq12Zd2g/kh7D2hrMlTYdauc/4lU+da1jP5gMxzcsQjKMyty
uZ6j55FgSka/8CTLsYqXYCTWl9XE6SHooSoGqHfDYqIY8VN5cDML76brZr5bNf/MxqjYCvR6u9Kv
muduEHzHpjBI15dxELwUIemuvQvwy0xohj3Uw69zmeOpmj2k/KsGPGHA+VYs4IxfFmfIu/ZGFnGn
68NmX8HFmkuEorPChA9di/ABWuDDMbq5rL+SNiebGexmUkyCfL35gaj+XDf93y/bmPTgsp2tYQ0i
uAVBGxyO4JOsAxLbgmDirt7mgkG1HQR6M3BiLcSSJIB7/5qNY3TH4Zqurwphq1cI4AwTFSYajnvO
LFYG1KSnvCl+MRjmwCnwgMoOU3SU9W/W2DOVfvS7xBCAaCz+OJg/8ohiGNaYgZCdWzGcTNDyl94t
D5LZg9Dmj6mGEurLotIVnoowmMAdsC+O3t53sS+sG3ducfwg7BonBrJWsh6ZRU/IBUVN82Vk1nYm
F12C0Vm266kwH33dd9tW8fAASc986FDtDemGm8rzV6JFfo3QgKdo153vItJjYiYzP7WDGdDII5Ut
S7SsLQyhQ9Fzsa0NTozR9YuPPNdPtXGqg6cwpgkFHbt4CCelSG/LzwhJ2V405m2SU5MQHsPZ8Yd0
LWQg9A13VN7Nk5hxX2WDQHdsxtO61yLIgK6V1ON2GjeCCogV/3MJYGqknfdJphFh00XSw/rdW88V
b0M9qYtmdAluFs49oviPeoixr6xxjnIMJ9uuUI333UKf2vCIqpM7yug1VDPin952wKPFE8oaxLdt
91fAh1e3jOSLX8nnaOLAKOeO34s+nA+d6ANk1ZC07Qv9GOAwb2Vpq68VUC+rQuZTfw1h4ExBvh97
DImyURQ8R1yEz6A2OfhsmmSGi2OIM/aj1Xi6bH/8OksL5N+qzLTXSaEVSiRm0KR+IH+NOs5BlXFX
pK0HccLxuMbslPdiIeWisa8umsfxtm37PjFR7V2Egc3TB9mHRpucDEVTP5NCtTuVjU/j4s9HRX2t
RwkavYswuymu71x04546/XAmvYP2cgGEajPnG4NNuUx76JkYapSdGw/0DUqo4LiaAxTQxibwEUSx
TWeOlNkdMmBN0hPN/lxHiXEc8Tz0u6ik9OK6T1T55WOZ3yQmb35F7e0+kBE+5HmMTPKyMRuaOalq
MEUrAOCH/JJ7WYvVTjb0kKn4DvFRwfIpxDVcei3cLzivmEGGeBl7xqM4bTAEqTp/KRUuwuR3tew+
GucRRuosZSR5QcJzOAwK+rMpxTkX9BKGpr+idc/ufu41z4FSGA7jNFAtnCJdPfmAIqeYdeNdtB0S
LRjj8ImBQcd2guddTGWXNuH8ZqpuugcWxLaDmT1zJIIUamD4XFf6IKa+upYYpPAc+HJHZqtvgHk/
milWZ0dbBHuyht4bP08ykslD1CCfxJbfzxGEBxhIx/V/tf4Kc20sCGN47ji2JiDJGt2v9sLHyJ7y
jMFpD6FY53V/G+Cr70Em5+kK7q/1UxEhf+GVDRj/aAJ6B7tcuai3WhM46VfTvsjvqxkTmim8Ldti
guIT2xS13cYK475Tn3y3ZQtDxquGG8knjlzC0F4F+MWtBWy+XdXWqUTWIIP6jWWWemyKdhmiRHIJ
+em+hwfc4ImbXUyIg7lIUgi080bN1UbUqEpXZJ7PIz+UqvyRyQDDNkyEATA8yI499C7MhoHwQsYa
dWJU/DKhUz6yxokvyPU9j4A0T3ro1XVQwCWhAu9wZz+bGqxRKWu7WQX6seueVvbRcYcoUV7Ygm1E
MYwEmbm5QJ9xGon8hLIHQYhouqM7+otX8FEyQJx73+9+2crznjCh7efgQJihncd/ho2Bv4azEd77
twa1Z9pkFDmQConCBmM4Eo8MOE4KSLxQ7phNem6cK1TtLILw8tlO83xrwHGlYs5Pghho5uTnHBmy
KyvvEaoCyh6HvzNG8P4Mv0Ah2mUYI3JgjEP+8VpkO12NcUlgxJsc4xLiln8AhqxY+IR5u03KwFfa
wC2RNKiGHRT8Zxbgq4QGjyFlSSeHrY9xVQeB7j6dSUcwFAxDMBhDxibESZFhZtjLbBRH/YeoAPG7
Zm9Fh3k2mPLBArHXpKoRdsCIu5DXKjWub3eNU6NJKz6Rmyd7UOf3IRos0kAUg+NmeB6+C/+/5f53
lKQAZyw2dD6cs9kAhI8f8XEUY7UdR+cDfgY4h9g/FMhCHjFeAe7NVABFZ+PGReseMWcDgzlPAwez
IHrUlFrN8HCD8ZT5TbtVRXmS9QBNsal/ex3qK1u9DZg/sAkgAG8B3mBeifeLK4wqsL5/IJosD2WP
IVSdrGCFTNtJYeCO2+lnyE2pb8c3WK0fg25+FDoVTuls66CRyFl6kA/nXzL70zB9z4rpVx4osTQZ
PZpJjKTzPHHK5VPkZu0uqzG2LptYcxztkjPIHAxRI+QPdxTG8ZSb3vDDAPwNOklzE0Wc1PXHqHS2
GwsIJHlRUmD5FYHIipSxdcxflRN2mHJB/Q1Ee0jaFdqYAXNoIudhS4pQqIdMT9M3FfbZuE8GR8BI
ZLVC4VhhnE8+PWKfTlfK0QmCG2pTPcBk0QajGxjQ+7MkGEIFrwJzSfribdHZLxi11G0muAQ5ZKA4
iM6Nw2G+xCA9Ogadd2aYZmCLASK/smLv4zmri2wb9Qwa4YxdxlU+2yOM7AWVfwSXpGPBNkHA73MR
Dnvt/mrD+FfjDJjkFaBWmnlbbCvUYdbOdFPA/qfuIJKMIkkc6G0jnAj2r8Q7eAyyxLTLwfksXbEF
F4fuPKOfbSTCDfQ2TIDo0SD+F1HntVw3kmzRL0IEvHmFO55epMgXBCmq4V0BKJivnwUqbtwXxWjU
6pbOAaoyd+69cqLgmof1Gw6HFZG60vwUPwP5NPSqDMRkWJh4wJ20PKS5utsjXedsL8fN8i5i9HCV
bE55Sp3lV1U143GxqWJbrga8FJ1HiKTR4f5s6HdpPV9hcGqHqlr/JmXirxV6IxmKINUtxE1lI0OQ
mKTBuYxty5xvzSlVQOx4SpPFPDZgoSw5PSTWdHKz3TVek+eTxNWcLO185oheqBaMjlMF9wzq1zOJ
luoKRuswKlNP6cRkRidkNG0Q9nKvUQONUiYEGIUHGTJN2d1KfQ7XscFovg7lqW8sjk6sFVqvPK9d
d529/JT3w3lIOZ663up80u1PI39hfKacDHovUh898qiY073aetPZqE/4URDRia0W5OiH0Sa/YHWx
+91qaY02t3AGqXUfbT2f2Gyba6yhTG2q9W252RCTnhr8FTmTk8pAYrSlEag2JBRF6Y9l4jxTAfaA
Pro/rW3jy5wxs+i2eNCm10TVsiArMZyMSnWHafDDVec9SpM/TDXowKRJ+DoVJila9bDhM/RM33PS
innS6pPI+fZ6d4tN96npshJoUlYfJ2hGy8TNyqBkmPrL1FlBZTvB2mT9qV4Momk1HbkE4dQaheWj
GD8rJL4wRhav64AlUqZmdRJ2n8eCEUc0CecNZ7xzb/GdbxhY5skqr3zjzQFM4n/dIkE6gR6i4AHb
KAvv5LlEZYte9gDPDkRIi4NZQN3pFhyoxuRc7dJ4zsA+BqbW3O3OiZCJ/hR41lAE45QbIfYNgwj5
F6LPbavaNnYyG49pOqUXlRKDi6E7Ki7ueSuhBm2y4dCsvK6b95RlCHbqfF5zVdwI+PY+4uc9Z5Z6
MPmCdH3TfHWbv3VCF/RsQxmai/63YigdFiXOzFZpbrqFsQ9RuvOXTBvjtM1r304WOxr7r8Tp2r33
QcWbiKG2zF190117X1u9KpgzBja0pjVzkabGpjsf1AqVq2UaFNYENUE+KcQzJYP/JJXS9zQnDXpT
TFGSzPkBtFqK1ocamzabETrdCJeSlyAxG47SNnbDaWN6YCu15CqhqV/nQYurHuUzLY7CbZxQJhbz
aPiCeSvDpMa8hIMGQmKe2zdCbn36nzLgDUhWyvaUAynsZ13ERsc8PEtciJZbZPbg8NLit5pzGwtd
O3ADgjrDp/aci/GdeN69Y9i/LSt9xUbd3XsgjwZsKD71cqgBLjvZyyNupXeVwa/PLPDLUKw8GFLK
V9MqT1lqW4+F/JQcVqFoxWetVbBlQPxmZBSjLpd/mlnHfGQs3LHTPvbQtpc8Rc4A3BZZbvNUr4Dx
BMlfFOvcnwfcQgk21yUX+tEWw6vjEJ8xIHgsyf1WmWtoV8yUTRvKKezWzUeCz8NihNRamN+GpMCg
Rk7CbBsvmpEz5Sq5ZLlIKt+YcLRMqfLXEi6JzkS7w53YxKlyJ2iDj4SVKr9JX/lrX0xdXeKuoHXZ
EEVR7aaNFm5uRMNXlOshsp0XaNq7zSuKH0zjhsYCoPeMTKg5CHouFuAQOfHVMkYgNGz5iZHVAaxF
OqgBJSRdxlMNECMYi+ILSxZuXyW/Lon3iZ0H154NosvzxLkvh2stOVCHKsW58mnlFHGu7Qia9T+u
I9548p+Z7leRhqcEY2lGGmVWzQdRjaEO0KypiefhECRNuo4fMxXWwaWTRJfkGsUWZcg5wd+YP9iu
lEHSdT0spLqJGMUbfrMafJVJrd3hkMcS1L90W4oopDTRYlgPWjlfDCzyL00ztDFlKmZx9xOLU5QN
bmio43c2ZjzVdDGKqDmJvWdisU6AxU45L50NcbDJr5pd6VTiZekP+LfwM012kA3VGLgDiEiloNy3
3A49v93Col7Kq9IwpBwLhtgC6FrVdSd3db6laN/VeZFR0jEhFtMc6Sqeydmd9OOMskjycLwS8U5W
RL7Es9/GiYvcXGuo0t604wDxMPXKmyVfdbMdQs9QHzGta2As+aPYPA8ORUHWUkOQdnwFqGCTguxA
QffkPWGT0Kdmco4BcP7WuHDzoj2vK7WWSUSa6j3Sy+Kpk9XoV5bKqJ5gWpcoPJGKQFVVq+5OWU/5
oGGtayui5QnnIrVflveEO/SWK3N0sZ+uELgYme4vgsltXucmz/jgPZrpnvSt9ANT4o9dE6qS+U/n
ANEmP7pIPUU13hi4WgWR+5laXFWIuvWgw8hr9TcBPpNmpyqjpSr+VCoezFZTNPKJbjzPqh0y79L9
ws4eTWNJIb3eMZIA2dwg+UFmRcivhzMdk0fdJUl9d85n0gwWYgaHqbX2VEY7kqsRj0JPX6vG7k+6
8ifrIkWGvay0SB0ablaA0WQmjqOUb10vigMyOKVXtfLSEKrGctDBUhHPq6dXYHbzIBdc36YHkFsx
9ofFtc/2vFfUlTdcqIEVU2N40nCrFyltPd/UGtQq+Fkn6UKzGF/WRqoHDZ4XsQglxmLs+AuPAw6I
o9iWZWeq8gYII2bYVp7sEfRk/j1aq3PsNedg9lILM12Sbdl4l7RStY/9OJ52tme4FhwF7QaoedSi
NveokIqLbM5F4sAbI+PGbLK/G7Czo15YsTfqRrw0sJdHU78wSUD4LPOwthCihDoFU1NWx4WQzZaM
32rmPUGJW+Oq1YnBivlkJP1vQAIIYQZRAUd3gBeuB2MjAO4Uw9lVHCvUQO4WiBElPiss+mJ8Hq2d
v9cYVlAb40flNcrTwgwth5thO19NPXjvqoOJaczr3J+skd5lnIKkFtbBrFIn0C0B9wAQZuKgqeWM
X9IEnGttJUCqc00PE2LN/tIssz80ankolYs9Fsm5NHIvaBTsWuAycebCnbC3CBIszORFS+HrJVlU
4cHT1waFGYuSWcvDzFdswMiKGuFmsT0lWUDu7Ty18Idd9gkFQGseWgebST/b59wDUojVsA5bYmhy
eUszs/S9OpNRzcmagRuJ6m759Aa99/vCE4fc+0uhlR3qxXlA8vfHSjI2adcZimQNK8PVHgYO5YPL
JB1xWImg9p35uG9Z6cyBNSWP7oIDsRJqCGnFCrMx2nCf+G4yZ9CnNgxCfUjuBGzAZHx3LtrF6uJ9
Z+QVLFiYENd2ZF5GoQ6lybdSMcRSJ+67Ccum6nAl38qpLNVXUeVHIgWNXzSlEYw2/AHZ4XP0qwET
CibAMsyhoecmXvOZ9G84luLDyAg4MRC9N0mXHTCX9niEcW8g3+su7yMO2rQf3hqCnjGNCg6bAsGP
IH404DJW1jE/mskUyJFGdXJrJob8D3J/y2dmhaOGgiMwslY1A472ZCbQvZZZu+Mb3I5y7fEpeL8s
Kr+TMOpwdpIvZ5hOHSyeiImxFcx4oXfPJiOfqsW4WSkWbih+6qInXEamgvgyviW7MEIU8DTWp4M+
N/pB2Hqoa5h92m2h2Sc8Q45/Rfq9DUN66ev1B/HYPPTrtVcIxQ1mRrc5lilHGgCCVG2M6zg0TWSI
7m87No8tYSDOB4YnTvOOt684AKp8bzlb+Mxs3y4g7Sb716YP3BlpyiMrnhRL38Kcdo6rkDPQVFek
z+zAqhv6fXYuRGQJY8Mxj1Clm9solyzeEVxBXmuXdZs50i/4D92jPSkrcRV3C4WWVcGwABLuP4HZ
d5z/SLMcECOqiX2Xb+McjF0zX9JNxoU6PyeseLhm+fpqbNYaCeVRU7KP1TEenUZuiJBZGSdDIYCC
8hnlRq2RM9CxWnOo6S6er978U+ogKDvF/oW9z7gom3xWxe/cJHDtYLhi4InFQ0hG6EoSu9RhYZ9n
XLGT52PSkqxpAMaJOdPiSDAZ2K93y6TUd1ajooiu/XnSCgcgrZpFnmmgkRVvArNvROWbHaqFrq3H
FhILk0KQMPYRCNtdtWQzoVy6Xwcu+bz84AVy66DpfJVTxRh0BjFWq8MDnjgMX3Xb+pYOaDaTTuSB
eWemvXyIpn32+JP7c47TSWKFFiyG8rPfVV6vUXpsg2HIdeYC44sKXeCOXPGRaWWOvQ/qdYcFwzJH
I240FfAKntHeNKKpM+IeRs/a9UuA7+qpRY2O+vlrwxIbZYDMcQQ3l6GfjvM0gesseKM9AOI4jJ4Y
/5B+AxxrYTr2pXBzHqn5Vy46O3KUZYwWjUwduJlQ1WouFgf2+VrieiDDGqKa4xWvjUs1fhZd6Vw1
wcqJRMRbspwGHP0B1vQ+Qgu42zJVCzsrPduTjtOqGcA1d+k5N3MMXhuM36J/76bh1RRVvFY6b0dd
TLE7iHsnbRXKg/XEmdodhnz6nchMO7ZK+cUgNz2jMRu+kWKzlLOJbU5Xos2a8ufJsc/YbGGMeayT
2BzQD+/T1IznyZR/rKr4O1UGb4w30TAAQ00qcuv58OI1rRVVGJ7Z+KD+rWb9CZm3CenmFnopB493
8WVjn47ZXzEGh8pET9ow/4cj8DGRZlvQzygZm1nIszWVv9oCRait2j7USnT+QihJmG8TrwC2KjWv
Dp2djxenX4+rNqWc9Lp1HBvvoQBkO+2yle3IJdZTyyLbMVoBYRCkhALngjk7h8wyylCnJjTNabup
9XQ0XMvwJw8tPJFITTSgjHvUqQhF57SHZFkFk0eEnr6bDkJu8J5H/Te2OnCwW69GmvEnl7lyNPLn
1WExilMsr9j7vjsz4/dYeJZMdBLQ7/Sv+hOgpFvnYPjvt1oL1nHD/rl6690qiO3cGQNf7ISTJcgq
viMr11GpDYLkxvy1bMPdyGQN2CdphFGh/Gsw1RI3g9BErN63q/U4Mtz1hTY+JtgjKJ/d0CrgHiMK
d+QBLqrTfOqiujpdZWLi1W6TtP4bsqrE9VDe21PvIWr6TYYa1yRV4oOnQa5jEged4WOpr/2AC5Ge
Ugr622xA+HJoOrKyb1CDkhjpbTykGxNNK2+ullPdZvnSNTkR0lnpjjJhvmbVFj72dnu3RZHdrBrD
hwaQt1F4P2EJkFWMOrcwODgwkE1C+bsa+qvMFD2m/yblRULR7RjwasQRwA/3AfaaGz1kgpGYZ4TH
+iNLxDGtePNrnObtqdAR9/pemc5FtwuzPnMhtCF3rK6qtn5OaqeeJ7f5RIxRATegFjfaCr6jucNS
98vyVOPYiuJDN1rYMNPyJa2mDtB/eQuG6XVqFPvqFgeD17CAHxM1y+SiHsNHHkYd30n2htIIYrYC
jZLksA4E8vwB4N1/2do/bIxhe20pL4mKG2EqnY7vUdmZuPKNdSFHtTOTYFZkE9km/FtB/o5D8gmf
lRIoU/o5g/M/6k1KQpH7NWhAaDDdUxG0G1Y+VOpjackkHkqDKeZafeRQNnSoEHKlc5EGkZ8EgGDh
8Cz2jfZQTE0VDX0zRasx3JQxu5+U9o+JKZ8+jirStfAI1uv3nKgECyHapisjrbfMGYv73m8YxqS6
0A+JRay1W4o5KInEhpMlYwHn2xBSnmoD7xgBy+fKqdeYvQBvkDtXkCXzwrUTTCVdLo0OIsk0vwll
eFeqpvSNzZAEt5AAWT7wnCq8plJbbo127gY4O5tFEETqePls43uAIL7nTR/dBNeQMHII1R7ICEMv
QwuYAGQ/qlPMFjaJwnqKRNNAXVHzN2nkl7Ws5NHScwq+Aqp3Uu1qdynzB5elDpmDI2lkOn5JhHU3
OrB5+awk/bwo0Xz6nT0AFNoFHxhsbfKZFYkMgFERj0uU/Lxs9tPcFkpcmw7wnY4QTaFtT3qbP4ha
DXngYfi78/PooMNNK1t0pu6Z3CkI8+mdJEN7xVP6yuKicdGS29Ikt1osz2mLt8juk2fGGzR++me+
oL+XcPQN+dkPGfpUojXX6bfUVJp5UqRVltMNjCm0c3ddfCcfymsre7ycsixCEDBcr3S7nNfr3z7R
QlUvjOuEO9taxIcGMz5CsivCugDkJrXkuxH5cJkLPilvg8ZSCqYGudpUV61Kyn8/8BH7IyOfKF2T
7TDV6Z/WLfaaL/s2yKAfzDxjh4DuxYrpOlgdqJGbnhmk2Ns5RpmzJY5bN/DNl/WhNOj5sQIChf0S
Bt49YXHJaxhBE/XB1tUmaFr9o5j+LogAoJVV7TZMK5epk1k+ZuOvxZD/5TUNj7FiOm2+13TAGMCa
KOAX9u/Co+Eutd6fDdoHWRkfTWa48OmSk9YzZrIaVkEIdNhupQosi0OrsD+BnKLO2wQ3D8tGlM9m
dtQxW5BYKiJsrdO+MOZFSNDzk0s7njZqKFMk4FQWsTEtAzrwrB67ilJqI4Sr4grwtxkJkZd0Nrnn
8NMoIZF41jCSCgECfyyxC3XbyFoZYfwdmTZ4mvG10Fr6mzpEFPDV/YRGyrhCUuNv6Ul2KlIXZiBa
LiMLUKpQ6VkiJIRhgei2MKE3r4aRvpoKh1rRv8EHJf6kS/L0sv4FT5sLXzHo9iYdv72r0dx309lR
i7+starOddt80tm9upuTn7DMAj2Qw9Pguf1BIGTnqmYGxuKiT5oIQ/JzNSWxCU50q1p+zSseJf1v
Zo3ffOZa6BTI4QWbmz46vMz6kuxA+UGEJOUO3lJYj5XZhEq2xfkEw2Lr2HKDl0sOoNP5g35YDsML
w/LePI4rke/tNhYtXfmvWPDgjN2Z5A77/vx9pGAP4oT69u52iMyWTl889WskFx48lSZMRQ3MrMmM
HZsaiaMSMnhY9ubNsPYFZxVxyw1xKKbH/WCHB5y48YOFakuEOxAJxAI6liz015R3gPXSwo2Z/3LT
AAECSxLBN23DwWq5OmTCMFExr2UB0n3t9TzMhyw0XUQS1pGBVMrM582T1dnVlrfJzfJ9udIZPa0K
+xoTR78vI3PseEhW+yYYbl2QekIWP+SRpmk45YYDCyi6GyQupmNTuGW4qZ0KB1k/sK9Hapw1Vlax
LQblBFzSGbOFb6sVs7cFcn9iEchKWF5DEx+o1Lv6MtGtFjAaPOniGdhgsxHLOCmCp35ouZCUHJHA
M2yEMAa5gTO3d5qBVEBNtASjnt1Kcj6RIb90wzN3B11N4kkrw7RFhLe7lU5Iy556Wz8w2U1i2ZNc
GCkZc7XW6OqHg9nWVlDq5b765a3LZmB6+LwNA2MzkckTcw9yE9ueRLWfG2G2geVWJ7hWRCIDyH59
ADLw74Qn3pvfE7oLT3Xqk1bbz3rWelgxNERVio8hIZ7NsKD76mnx1/z3qIqZlU2rYIrLg5hynKiS
4lS62DmUGZA9H3qdmVwAUBL8RMPfnxCpTyz0ecelLp1alPV504BKzC17eQqKTyAh/Oc4DZikSb9k
LheANUIWGDP+jS4d27AajygjOO3slMZ5equxT7ZWUj6JtjrO1jhFCguCgrVzTwsCAI28R6kGDIsj
rTxM1Ue38VQWif6eWkZ99nZtcJdRbLGS7Jh7tjIVrsGElPhVp6sIeu0Ngg+RCHiwoeuwgU9z+9CB
AxbyuZ/cRsmJWUqY/Vt9lYOlB0zC/UlADh1ppYK2RmlDB8yWsgpcuC7R2vJvchw+AwIkFued9aSQ
9WWhhMkxdNfYKdYgFaF8xNmSFxtJ0nH5UyfVcvTqqQvMlmn+YL5hvMCz6UzlDfEG0obR8pLVfRuM
DObqEZ18tgW7oqzmT0ECXe1dFYrBCl4KT+uU8+W7+9QIh0Bzw0ce9sba80+XDaodWX4a6ZRftB4n
L3+bd3+y6T5uutISgjvgjnr0UjN5tCuDSXa13ezSvQ6LErSq1V5sS9mBYP1/lTdvAelkXihnqy81
RJs6bZCEPeUzBXR66IEr+R6xYFKRSM+SzRpWmjypOmg+DWDZsvYK9b+TowYlOypRo4DoEsinHkWE
6pyZa7Y+znF/88rpNENzYXWRfRapi5l529f41F8LvIAogfZOI6QO0HVZ86Ek6JpETmqs7iwjIa5K
nQxvQpC1hFczSt29TmzeCqhW8FuIFww4F81O9xVtYMIAHjrHFkQYz417ZknFDmpZfa9oH7s+s0Ol
odROR/3D1omQF0/upCgxJY4Vc8r5QkLAnQw1XJZui3cLnLu6v7iP2xMxKQgMPTtWIDtcNk4EY6QI
1lJrOeV5eZDr+pdWrvI3m6eW7kRRhuXKAja2wWh21EsWngh6ECmtIaq5g0dSUedVanfe0LE1STYv
Rm/fDMPd7sQMcir15jJAgzzVRQYSXVlZVLiPIVV0j3Q0nqash5TRWWWMM2Bfx3fpzWz1cRhGdmOY
Z7KLvApLmUTuvBxNOX+pE4tpMHi3eJjseyRH6k00g7BetDBinr1dNwZt7M00YspgvBMQVUa7MI7b
r6pRP2YSQc/JHhFZyq/Mq+p7wGd3ovyzVPMDUoW8djYSEpB7QlLsGdEBEceYb84t4Oy4txwTzTz7
XYC9YWL4PoPExGI7EAMnYhthx/yPgZqF4JHdm9aSHOzRSKHVaL/YyXQri/qmGUmHg1NVQnzNjynB
n7zIxcWs0UorVXuVsxq4K6iVZpR/p3yoY6whCpcEf6nhHe4MjhQDP7UUH03JpGfgjN5sHuG8okn3
wDenvEvHfnc12hsb50zE6mloI53dXIOrstdwpC4pG/qApKuCjBCDXlu4cSQ7QFoCXGlqtbAGtxf2
XwLnBakIfzYbVXC3HYqkS2THTJFncOzFM0F4bqCc9jklQVD9NRvPCXByfShty0LFTYstmFs0xOkL
yVmc5VVlcuOTFlfZ1UWxDyR/tmwrTrGnuhmDBo3VWAcrJzCQuGcGb3G1m/dXBh1jNj9qrUI+UDUw
jqSeczbaJwEixhkPpYMJDe/Fh1eyS8vdepPsoho2Eme6ami7E7i4FlRUrm3ExvIfW0bbUJ+e1VQw
EOZxXnpBU6Ua6WNpq+gP95VSrAekuKuK8cXXPKULcwyxcT08dW6zov7lua8l9pkocxITmvBZhtQc
W82KyaTYR5N9mwxozNCoVQQAY42s/e62p1peXZVuf7GVqC3Aczvw+X+WzyjxWit1pCtOGWaL47c0
vUzOsHjILxiHe0B2bCNvJddCwXkgBcdeus5cWcVYjWBqmCCziKiKnTNEnuHSW+qrhswI2TLF4kM1
KMmOXUmyvXo2lRFHSOx55PmFht4sZPu4jPI2Cx07O+VDhwiFBTi71UnmhSldO/wGZIzlfmwApip7
iARBv/fNxVGOitQ+WOOq5c8z4nvKb0b5RtNva5YLAcvUBqqsalHkXYrmeF7U7slI64MkScqBJ7zL
0o4PmjbSnhrdSJTaeaec7nGfXPuSzIZdlfARQBTfeqytPqtv7pRuss6paZLMtsdbR/YtdooHXXnQ
rAzao4rOZgzu0aB28tlcmtIwuioRN2DA1sIKL7GyMPOHc9GqM1YtkaUPhHwtH0sGLj8PAsUe7IMU
xNeBKw5rEnydhQfOWDZQvRkostZKx/sfHFdTSu6uitknCp7Xk9mHgmxfHMVQEGIUGiDMvUbv2EfX
qFOfXTvyQPOEy9LBylkz7Ed0efnxhWoNRxckIfMA/hxfSuZdMpz0rLItSgb4SHo//xjVYXnBBez6
P/nuXbvaectjMfMYbgOJuhzrM161X9iTANCCdx0ITyEKwpDnU6Qyy4uIUFXB+eylL61w98pFfi0g
hkzFPajUuY/cW8MjHmwdkS3jvqw1Efx8EIY1I7luWAGxvsKJxLBeYmu2p+VW5mxkwiB1Ejhefw0N
MbuNJZMs+dmxQcQs0wy6QYaV9xcAFfqBTX2SsnnyJpBmuiKDn/+yZrWkLMQgr0lbuNwcJbFMmTUv
0vvEzUzhubTsIN6pA9TNeQjwxIrYvCg08j9UzYxnes94E6xExuuoE7ku2HLy843Zebuc2R3wYC3z
ev2xpMIqMYMflNyMBYIlHkYak3WsgSWNCN/4fO+BSZj3xNlFmEBlISq05jgdNfyUUi/0QO+tP//w
a7U5mi82JfMu5VLpUM2TLCZchlg6gVbxHLJiPZYyULV7iubnh2ZD5MlG46BN4mFjlvK8eIdhYeg8
F41yhLp9UllC8tQyBA5YVMEMk11gF7txbj+/f6qwCHiG82otZBZTfEiGUh0cahyJxB79kGOcFabR
3C6w2gEW/fxtpbUlME1a/jP6QvhwlcUvwpyQwrISk+kPv1eVBDFBcZDH5aKmJq3YpoX8daSe+sum
wASnLd41PDnrIWV1WJS6VnGdZfUyD91MiNUbSNgRxCkdQn68PAYX2EBoTvQvnJHv5qCqJ2vBRIUN
xHsZmpPYY3ZsfQx/dqPUrHaJyonFnPsOO5zXVG9d7ayYp8ubpg5LaBJ+uJitA552Xdj3N3I+zvjh
FNla30tlkHRD351AWa01t1JFUDjUNNbTQwC5dHuukQAO3IhtLfCIZssNsPghG7r8Dpci7tMMHr+9
VeXTbLrxWmhwjjbnWfsJUQ51f9/ws0Hgym2TBqKPvgWOaomvKUEjxq2QPTbaYmCz4qsrbMYtSz5u
v5eCiq+eH5pMdr9W6FR8SEt6K5vfyMLzbd6B+ZXesLYY0+EyO++qYdLBTEtXB9M/hsig1dcuWdeH
oqfMFltK6KZeL8Tdh0dhUiz+0JO0zJ6w6rU4a6s6jc0GsxVHj32pt2+F/z9aSUsS0OXpwsLx7EAC
CLPMa1/1tg2TRLYPus5OzFStuZBG6UCWKfaIOzlVPHaMsc3OPSpKimV2n3Tr1miQGJ3XB1j8jDPI
1f/gYXKJncrOiptWFVIL6h8iC7dvfsGuJq46k4UgBz8WilH9RG2qz2tmLCxf6X79ANadNQf5WBnm
nUj6jbvLeVCshnPA0KrLOoggaRBv1jXD/jgUJsGwWUMylSpq+LuYFvrHYoJLAwtoxpno52DH4qoC
xEwO7lw6rHVoPa+KTQ0gdGqyb9VMveJsNZTEIwfwg8G8eM9A/3yoWBOiris2/oIOlk9yDT+xRJHB
ODDQm4OWF/DorrM84sStaZN3p6BZr9cBrSrbYV0ppCzNcO7nPZ8HmjyLE4O08+woeqRWGY32/pUk
2UBgvUSV558jG6KYzZ2iZF7c7HhMoiDaYne3hqR4PImESfI6n1vT0vwfVi+Fnec389w8KYVw4mbA
l/f/vztV1S9wB869mBh70DxXx8rIPrGan0pi7/nSioOJChktrQYOHhj4Hf9HXHr95QdX3e/rJpoc
waZmiaZqvbbZGP/guYSJw/6HSLfUNc6IcdvPjex5aXTBUj51X/g93BOoBH3RVLE9VFgHOtof1lLQ
JLcumhUBz3lJ/6HU2jrqa6lefy7bNjf/WFMmIXkU83Xcf5hUMlDQuLVjMdwzGrlySe/n+//9ULvv
LHlV77u5fZrREqiX+CXTTv50M0ihn59tRtFQvM9TPB3pCNbfRuIK0tYjdoSOh8BaTeNJaYaoH4X8
aEZqXMyExi1t6/yKh4FfkAgaFqY16p7XkY19o7usvy39YsvMOzXOlARbWhe/q4lVsayNorMQtoYo
sa9oqeQfmbjGe+70V6n+Xvok/wvRBh+HhkT9jxrE1jt4asnfVM0IW9gkANhu86ooMMSxoryj8Uqn
J1XTL+m+VB5wAVbDH4bMiEHA11DWDbufdryj/osFia9lXRs3kb/+HLRJ4lWQ1IbfjijUgDPFu1+6
hD9Ekz5AU7SedDAWc2lG4IC59Oe+uWEqe4RJr4SmkfKX2+mdipZ8zERAziQek2MD0o9Vi5b6LtP5
YdlDbkWxdqdVcbJfzeo9rUDY79Zey39NuYbK5hQA3fdfNPY8nLXvUl56SvWNg3u0lOLi4ja/tUvZ
ob2R6t8G4M2KBDfaJRqOWoe1KWMllsNczOXj0HEYDyaK7spNx3Jq6+kfG62YIQCk6Y5XqQ5YRKBx
J0gEeS/vc0FUXtHwG+x7N7ZGvfy78HtXejjbGVYR9FNG/iiLoZKK1uJ/Xw55qZammO86KIFMVI1D
ahs05NBMvwpER1xui3JZMhIreH+Ha2rCkszL2895oqTNAo3OMUmsgCBUqEL8mhfl+ANo31ZvO6FT
0DhMjBidss+/wBk8OpxY157QoK+Owj2patlH8+xARyF2HqXsbr/11X8/FU7NvUb7CvdJn0cnLiut
vPy739vSWR9at3uVpuWh33IaZSbBQAwffWQU2lPH9p07Vy/Mp4LZ62Z3rCJRzZWyNNURa6aT7Qmm
NaORkGVYHbTHNTnxUIpgYuFnkBMwCRken1UcVfdj0jIX3/nbzJLcx39/BEyFCn4f2bHoOu3eVsyB
u9kOrMvQdWel2Heq4HI925n5mihJddDYx3vGGwATD65Qh9P+6A2iOHLFIjwBM+Kz3H8Tq1Ye2Byz
L1loH22FIFpdJhhLOP7JEeOlEvUfExrBOEztSyrUGxZAGw3I5mcU8IFCMv6lmemtlP8xdybLkSNZ
lv2VklwXsgEFFMOiNgbYPHGmOzcQkk5inmd8fR3Qo7uiWCEZi150Z4pQwp3ubkYYoPr0vXvPjQ1s
bmVzis28uuJ648zA48BaMv3A4w2HbfmZLFxVXa9wWMPuvqFboJ3KwvQGodanL25MJ8s/kD6/kWS6
iIkFJ7PVTQdUzEz4Gd/Iis5eSTRNaLw3jAR4rNZfkN+EiZDe6sZtH5RgCzK5R+ZzidOwdL8wMlof
GzdBH6J6RemH1v0ToAhPB/8xyHCLaxpMRS2vX2+FeFSj3Pb41lhWfWUddhhzaSehPmvU6WcXMrvN
Glbpypf3zvAI6WA7p3H4GqRF7yaGRn8yMp1NojJPgV+z/cKkdn2UbbpEvyk6QvesJXZAwx9ZYcAG
hhovdvk/jizYZ3oMoAVzc2u09l8A469VX4bUylVg7TWUSHgpI1A8FcxjcIEAHhvKya9zW9kL4SKW
QDi+nNQQUwXrJo2K7RIcgfkh+lRB+hXo/zdjRkmLxk/f4UJG2b6A93t/MPbxQHYvUGrkh1U7rnuT
YXT/xR3Q4nQ/JFAU0ZxF68Yg25RzO52xxWsMaYCBRjW+NSqiljwRLqFJROHkPpST3/+p4Ayh/1J7
WlHJJ90mFMaJI7lD4SCfejtk7iryl7yxklMOworViMDRLjd1T1sQmBLD0tGPqvfRwPv0RZucanQs
6hJmLgrbup+a1vHq+pNcRiypIuVLKRgTgqh1aT0ODHF6tLQY/TZ2ZsR74k0fJMSha83aUy1pMchR
+aM9fZdiUJ3fKVRcH0p0xCARpvXYkoRTUyEi16LSGXyURF9HgtK21L0WXZS5RWI6jNpd7ht0UpPq
rawmhTE8XA4JTnNVs+V8rZVfqyarZ5l3gpHwEYxa4XIQJP1tgDJlFzQOvt5VqoVHRL2B15aAsqUF
K2lQdAfWldipWvDZ0zbepFPGcPUr2Wc4IUTJdg5ynu3kmKeobKMHgtCp6MsfrZFR/9Rm9AAQxPq9
7hjcAMvfbBerRzQHzcYuHMPlsbU2td3kh1LJeZxM/d4Ah1K15GJZYf2OK/OkqczKI4zc18G3PzGd
CRpx5mcOqfCmMfvnOTK6DRRGWgO+4T8UxHySlLudEbK4KKO7a9EquxGMHgBwJqHMjnB6phHc64AD
WRb6SLU7UHJLAa+0xJF8LSqBarNbyNbj0Z0vgZgZJLKSDRZ3dx9O27yiqJpMTM8ypOOb5+a+RyBz
MpzxJSDw7mjJ2T6yRiYQYJh5payx9yXrmZ/Nw0MjOKTaqfHEshX/itLu1sgyG21IcGCyNnklXf3d
VGr1xea2XSU1o7Ox6Czva7dfhty02abT13ue2vvcHssbra7oTWvUBV8pJzqg/v3cqvuvzUwu9una
UHmMSS0TxLQsGSRfvztVwU/SYnrwjs7ABbHsdRTUd4U2CD5l2znIdLg1UrGrllirqhS3zaBgAjD7
QyTwgtvzCWQJAfMLvmbypxlQBBVUyvFPLnARCEc6k8Ueyj3ExTsNOuuBBwZd1NxRo+vkrki1r2//
6xtJ6ssdiWq0Javwxl9aClPqfyIXkxsM1++0V/VNPRQyJdcEJqXEqetamW0fOFK+9shtGI2zdil6
QlRV6aP2W6qKMLcPZgR2YdCsWz2P7/HDtfBmAnsxi7GcNGbo5R2sAOr9iQZyX7u5mu7DsSFTrkv9
c+cgL6rspLxpA0aygk2jdceSrGjcnz/QVoKYxrLtSp0IagQI+xRtIPtWQBgymqCvOJTMUZj+klW1
n2OskeyPwVYSD3Au854yh2kGlgRI6aUfIpcbSeEep51SEfG2sNquYZ1dfyOJpeFsujAhZA0Q7HKA
Tmpag3B+UDItUavQdsLFrcDBGtQVU5WYDKWqejSTKaYJR0dE0eIDFwYaRYeX9eu3Jr97lNBpXJlp
5HNZnJAbJ3qp+nybZulzx4jzojTyJTHpC5Yx636u3aMNHB5lDyCu6Bai6NdCQsv6krV0hdVCmg9J
rJ6jEK5/m0so4NmQ7f+dElYEw4gE09Tubf8uHJk5XUz5Nts0a9wEyV2Fi2wrqprN5ybxL479qCmP
lniq9afGeEChsqqFubJw3hvkhTvUPEJXPNZbUmTcQ67tCAnWQay02zbf2a3XNRWe9ZepuW2626XR
+++qCHOLVpOksjCuhcTlrqQHjQQM+rzB0xhI+h6kzFNxjfgYI/ijiLerTyhD0RztEdbsaHa/qM4i
mK3JAGgmYJuVvQp12hwDIUuV3jyRNckcNMQ8iDj9pmmNe3Sba9xZ7DyxuB9G560U5jov4ArNRam4
SSBvmrI9CUAi9PB5F0a8S/GKBkUPGs+S2YrJ5TsKpUeyCfl0lzwkO5d73Yqx5QsDvW4y3IVdu3JU
tvzYr+85VMI+YmqMO7p1iocGxwU4sgT/SEvTZVorWLWROw9+gqs9JKcIUqpmM9msdCZYM7kIRqat
Aw1RO8pNRVdJGbP5+EgR3eX132Spiu/hFEKVuqZqDEcNzdS077G1eV2VTjvGFV3twhtod12m5Uti
3yQN5X5lTCXDK75YWskX0/rjl1+/F7QkX6oOMpgaHfyZ7u1BDyogB0qekuigq1iPpNRvf38pqW6L
gWPPP/7tf/2fOO+b36TZb1Hj3375f5U8/v8uVPz1FyYYBBltHb23fw4V1w1HJ7ODq0DgefBRLAHn
f8SRL7no//GPp4/8oy3+4q/8kSyu/1NTVYcUcB4pJigO/9jw0bTElav/NAXKCPLBVQ0iJCzfnCS/
8D/+YRA6bpMLopq6xqRJLt9aYqmXbxn/JL5alRZUA51OOt/63+/sv308vNM/fv1vLOA3RKW0DS/5
LX1EFcLUdU2q/IcDbVN8C8yl9JOFPo34fNXsNgyVdWcw30IiaZYMdGAwffAgv6c/nBrVdWirjuv4
5plJ6dGnODXpkP3p0v3FG/qWpfv1fiAK2brB/03hfMtwRfGrDC3JTCu/4SDURW6nhxdVmfd6EG+E
Mt5jbvkbavL3/N7frwmTcqEm0wr7/prwNhOiIg0bXJl1afL4LQ4xXRLZ9QSRIltCGHwdkj2DAkgf
Rw4k25LYhrQ3L3lv7h2FOsjxcSorN8Pbv74a2hIt9Cec8++3Ztp4klW+ONY3nHPRNJ1l6nB2wQns
6qxe08xFQ4nqnyjWSgA19K9aL04KTRpGur+f5t/38V98GMt9/j9fHgG1pTtSI/jo28tbKeonqhL2
8qHWMd4ML9qSoxtTQ676Ib60RnRbgSLOm3yr0RtYGRU4Mnq6GW47AsGIPinknsM6AQmLoDLbkicQ
hpAjyTjP/aMmpndDY+vPMsYK6qbptFNAZ1CWqEj9Kx6Nk9SVT7oMOxtZYpWe/+b6LuE636+vo3Ln
S4sHjkeR7/8pDB46Wg1zXVsoHHgz6HsdGLTu0LYAcjcvlW0spJYJNEF9K2ttb6GBZu8dA5yU8W2W
xW9zAs+wxWPZJeLlX7+5v7r4jiZsU2M7sK3vu0FopXbVLOEeE8YNBk7WnmHW23It/uZ1vm07XzeZ
Q/Wj6+BxpFS/ZSI14KUIjOSZGxuDZHRCcJyUUpzGGLE2BEjpnlFbF5lejRlbK0BVPW1PfeGfJMmp
1Xioik2sWxjgijnETga8waiQlucdYrYFdQMBqCMatgzUdwN5J5/GY0sYjzYq6xYhc2Ads6gkNtNf
N8TbJVb6nhv+RjqJC/HA4wp0q0qmwN8qkC2NRd5q/IZpJSVo3qCHiTiVTgw5FXn8U7Wjn22/L9vZ
xDdlHMTMPfivL5dg7f2f98yfLte3JTMGcIC0jeXCnpSHttWeIeMTWbAMcfmc8Go8tydEpYiYqU9w
ZwS96qaBfmTQy6GoDfZ+nKJ3oDwCHv8Ua9oB7I2zn7Tsyah+aMZ4B0DDs1PN/ddv/Gux+HazG6Zh
sMhrpqNpxrccM/RHNP5RuyA2h8RESNEK8eOqqfEqMCHC0GHeWFJHGWq8B/E5nKLKHQVCVsmQQCEF
GNEhQ2rdawrUbZghP2W4hih45rhPmYW6YuNzdO+jDsHTtBaldQ6QWo5Ccw15Q+WHcSPfdaZ8xGMf
g/2KmNMVpXlRAkF0OOH1xJQ4leq1HUerLlsrNK1Dh7REzd/1VnlnifgNy+vFNPTD2FUgaZSrUYVv
ApLMys/DqzmDUouUO2NUaIBM98LJ74jYuNUaCPQ5SUIOAPWJAN2xTHdwAx7SBKm7ZtKPFfcjTVRj
ObQbTfM3V17+xTKzrJ/8T0pbOt93WbwNZpDNNEWjWd9oPqlcfW28IGYTN22Cd0mWzzxi4R26NbBN
c7wN+2w89QFZSl2R/TCn7pWEN9JOXPqXRKUmrX3lyPhIN06jbZETpkh8UEOGkSwfDEm29BCIdw4q
5870byqtpkXpxtn87tvZR4um9QhjxVoFDGCkRcaTSvEc3jraTg7TNVCywKuYhLpI0OxU/zBoECzK
Dgliy0VNbNbKjiAzbxyMg+bTTEgZ90GqqBsEms3o/M3V+16jCM1g56EWQAC9xLvrywP5p0XaMQWn
QgYpKybbOxFgFjSnd7CCO7I29iIOt4HN565rWOedXd1YD0qQ3nKn78NZHDG9/s16qS/r4Z+eo9/v
h5sRo4/AQGJ9ez+Svh5keTA9tAgWBDNGl3ZTsxh5IjbbnYa4S+UDsrPoMDdPYfyhxZ0bTcIrw85V
5E8xGlvbRvmGFGuDum1tSFqKar1FdrHzlWOIbr5TW/54jSbYcVva7YZF/nlhnBTC4GsCT/710iDk
9yLo64eSJtAV+n6qFHL5of90kbW5SjsEuBYOWRUjGQhBfXrQxvqg9fAfSDszRvmJumgPU3FY+WaI
qc4m0Zi4llYFxTqiwTH6EB5bgggDN5ZhYFVjO6d3RJu0v+HDASQDa2MAYedomRfH8W0QKtyvypG8
yBcdkS1hXF6ICxF6Q0W3pEXYPnhNMtDEKvXjQPxqYolzCTHVI6PHxp/PgXVWMXgWS1duZRF4w21S
dhhGiEyX1Z2Wc6WxV1/KWCXHIn8KcL04GRJuVAC4sdgfkNrDcNPcVheelRGKaiqPDCb33EIH2pnr
YLHvV3dF8+qDZmXMhE0Xn6d0GNJbeyfA1x9N6PGRAYaNMDYC5UCgqzlmqk5hAAcdWDbUju0tr7/D
HQEW4qHnUmu+DfjhkFfIRwN1I9KXAfYnxpFDWHY8SQiG53h+blNEuUDdiMdJmMrHlg6lGPm3gmIY
bgMG+nvLxKgJRr6Yyg2ckmJFFxA9TEY6pHW/EBaarDgOSN1xX3lyyp9iNl+EwxvkJRwLWy9AmBAH
H4FRb/IIvpYo7ssUPpNi/CwEsI/WAeA3PaJyxJhmnBA072Jps1Z0WNEH0ojlioysI/0Dga8ki0j8
CXLPnuO3wvHdDmoHykO35YOMAQliWMiDFnykQ8yY9RNO2rqxtJdBIJ0ZQGTOysogD66ar5Nodn7n
BXW1doZwrxj1K5ktBHeXm4rBWxIS7N6SbqU6TI2sPQCw20Wx3n3oo/VQzNlTC99wbLSdtvwrWXHI
4sy1bAQwWrAm0oCZd0CvjN/L8iOzLkpYEpadnngltXlTsDB6+Wj9Mq2EjwuBsy9eAHhu9d64mAhv
R/JByFBEBF6DFCGEcO8jbMIywh2V0upDx94hoVezfddxL3JppqQNV3eR7VwcE5tMHR+JrNokrUII
at08augxWaxvYwhc+EQA1ybZiuBbN7KDran+qo3puWHmIxSQkQVd83SN1h7cmIcmRaOpD98DupjT
QwdospOkUUcjAYwVaBndce2s8zJuWKB1AGjn7WB9luhNcRP/pMNcbQUNI9pZhWCzv5LYhWii3vOA
egF5JStLH1+GiCIPEuwWm8dxVJf0bT5nU+xjc3o2shbbqrpOq3lL7ykOcSFmlTxUhrKjfFsTmUc/
Hyz/wF7L8MsYC3hKTJVkweGygTxpu5qhAvsdXyaBzQFhUdnZb42J9wjFAzsoWvibmZfXh2CLRheN
G0YoRjJZUx2qzj74TfPLL6x1205geED6ZXrVHgxHvONb8pH4IYwpzjkWOppawO2SJK4O/KxGeiKl
K16lHGegkLilYfB6Vyt5KgCfjK+wt3wsLZESbPXmCmmIGUV7VWlPptumAOCf5bTJbNttcL2qPuQG
Vm2NM2ObZV4/MtKogm0DEou1AIfFU1OSB4LbQOr+U7pYohGsAqNhIdtYCSxrNTvqTrGILHmS/LWW
R2slJumuTKGuVWbg9oFClgXj3sLYxjqlJvgLJ0rPTof0CIA3+BjeBL05sueDtUX7CtgAGfG4rAbw
Pc1YfpC4aXH56P2upEJHl3AR1EtbDMD7MX6N4vIhzMk3Fw0AnablYaem4NJHOEnKIduRBvDgNMYW
ZvbDZGPfGStl3XytTPwD2pvI3qbEHyF0PpGI7unqGxEYAryOjeYHR30EOmjmJ+C0p/b6K4hoCkdt
g0r7WmFv0+IP6ngWAmWHc4gPWPeWWxiyD6dyNiJklEztoG0sXMNeuvyhFbMcjwi2JycsEfa+ADvA
8IrTFHu8jbOgT15ERLjLAJcCzjcLKjq1nU+YT2mr63w+xCT16IFz7dARQ00o5RLkVO2TMP5clkWJ
wVcp510q62sggJ+JfGUHkYfuYNKxCAL36E/WuwH4ru4Bc5Lm1VhylbEQW/kAgO0sQhvIKjkYMWxE
tfMGvdnWsKQdZ35vbe1ol6lHROR9uDz/hZ1fOJXXbmP/qMm+7rq9qPUt97CnwPAqUWNBswYVEDyb
NqQwUCAARtwauaMqpg05YURuuIsjkJCjTUeCpslNY836Y+nHJzQkq9gZASlY3NL0EKps11LS18E1
6FTwwiOpftaDLlBnBxcU21d1/mWiWAsNrwMIEqfKashyJs/JLuIQVqI9cKhwCk4uY/DexT96Vs8h
SZkgr+2g8wqjXVHrYUlT15EZ70ZkwVpUralW0BJVn7Xsf4E5sYDHZJ/Y4FN3Kvof1TR5dfmDrPnb
bkbYqJMYOjQBQulfpRhfx4bGcBv273VASzzB8ycmxIWE2XtKx14Tc+s0yS+DSIZ90sqbrG93FWoF
mH7bEbw2BW29zZLotrXRBhnqJlOtK+MCyFlrR2M/wp5YARXmgM4xRtkum6ppEjRpyUc71p77ykR6
iyElTK+yzb1YUZ+FSUUCWj7C4zFMGoYP3YOeyuQyspDNbXRDHDLVOEwzaoheHPXSvy4tEOC1oISa
LWGe7OILvVCuJt28tHxyDrBV7hj4RoR5FGPlWoV+tkxAEcP8AtDKGzLYSb6v6Nxy7DNpR9RLGrTn
yBIN8QMgvpjeBdZjEwUbojC8XguuDL7PxsiTO1db3a63yMq8MRogZ6nvVAnA8whAxMjCIxTI8tWO
y2Ogmkth9I6a6LYestgLJmYwFfHmMNde48k+4rW4cNpSya1H8qVtE9beROfeU5JbxZhPE/YI27eI
yU13rfChzYeXHv+KeG7EIU6ni2KszYmVXZ8oJusP6EmbRps2XRTslYaUoU7clxxHSuQfNf5dU9gA
ahGL1vvS6b10BqARynMZkJm89C/gNShlvW6DcpeHd3Ol7FLV2hP/vCvMYD9xBl82U9sgT8UwwAjh
Vc4KAz1kuutmQRQoB3pue8mpU7PTXe+gO06VPf7JYyr7J4zb3mAjwgvVm6CLTqlCtZbIMwNq6uQl
caUWJEg4D0t3sSci2AFoYOQaMjwcBto9JsuOGsLa+1H5ZIzJU9XC47RV41INtyLnOFXTuySyCgqH
HTJ+aoXiMU7mB1L2VTmbhwQYhu9jiqqb5gYW/z4ymCLRRyUYBKdz2ItNypsO/ddIn7jSlJ5rvfEf
NLgWU1vRs2j5lOn7DpH6XJfKGhDoG0Sq04RZXHR4opebtR/FLugelUxZD037oOuPOQJ1AnGDQBwT
kh0hD9j7Lozfyg6I4Da+N9KIPCJHPTv9PVZQ8HsdbdJFT1TxkUTaRgdbOKpi243mtuY5nS3KCt1/
GEv7WmiGZ9BvdTXR3WIiwTq8Q3yGXZf9NG9JXyfX+IdG1bBiGEpJhyRJKA+9GSGUULbYw7x6LB6I
O4blKU6xAVmAoxYd9zPtXAw/9baj5Vcg2R41XGYEQ+F0WmBJm0w+EXq36sXi9I1nUpR/2cTY1sSj
LU1fGcHTjtnc6RAWMy2fOBZni0BJrbTQ5hXr3ka+pCrXfEp+tjlpVUnD6phkb1mSYI4izwzi2+RC
Mv5Ylu2WGDGe2fGdNI7LzKDSIHorAda4tOGwRtIE8dX3FtPwirMmk2gNH5+6qWitgZb3atsERzGD
8Yuzt8iuXvCAdZf4ZFogBCh4ROXOLT80m6413jJ2pa1uP2gVh4bG5PgM3mEcPWfIn5a7vTYoFKlg
gji7EPopV8vIq0e9JwqWnioyDhl929SU0xYO+3PWWXvCgNdxIQ4DXIcQv4mZvFpEvZeyYnsv7xL8
pUkbnbiijlX2G/YzwDzG56i/pNZPKzDe1Sb+nEc8ZHF6apjBxnl69rtV0epH8oaemJwfJjK5gPV4
Vl5+9Ap6XwKCRE2F6Cj9SyRCQHG9ekygQ9VJ+Ug6zIlEVdVtLbtxiSLAYu9sk07BRJeSZDHc5mpx
R4+u8yI/uWWwX24xYoZrHQda6sjAsxnwbWzCEVYIA/RtQ9ylZ2KZ8yS8b7vR44uF8xXmi8Df5mva
BvkuT20OKNY3++hctNYK0k6Kw8fsbgayL1VNko3bmDfM0pGyVXaO2B0RNeKylUoI4U7Fo/EI4ZfD
Vlo/mqrab6LF9ZC1XOsmALP59cugrZSbdmRDCeyf8CNsr1TtvV/FbzYV6+CjXdItrkNpo5mh0LkD
PTCvgMBr285Fugz2L1CoRs38M4d4yUmPXbuZJbHMoOJkvvgp8JU4JQHcuj9sAdaHG/IQILu2zn4Q
eGAnO4aUZAyrdDplKXHNht4fCQuAzZHGW0fFO8n06DQ3xbZOwfsid82qH5J5APtK8zlmZJoBErm3
WwODYOuqirjIWtxXXffszPbjiK+nyIN3w9Y5bQvnTYJP50yYgyQ2IZVjUx5nugxVZt+EbXWyWouw
gPnQzPohdchrKRsWO8X0gmb+UBF7ryYlv0TDbYi4U+XjHBKeUMvQ6Wso1zqWFycyuXmcJcLc3/cY
od1RDV4NCnx9LHZdsMfGhGxKZ2DdoioAvyMulpmlK2zEXkcLFDBjjSHJPKlz33pDFLx0XbCu9OUQ
0aLdIlLyJq5VgO4j76jmxvkhFjoYdvaHMeA2m8uqd/mA4eHx2FNFk+PhQ202GIevbCV6aICWFlZ+
owFz9TQpyUaJiIBt/HMhAmelFnyoIbnCOT8kzAv1k/75yfHhemuYwdoZzTMsMb1R3jvaJ8jJW3R1
0vmEO+NscaOcYxletaYkWlg/DAxA6oYDMnrsISbdwsBrmGWrVLkZg5L0jdDSXaOmCAziLcpudHop
9TSx2usmgNADW/7HZHD4wapXu1pG7ArxW/Y6S/InI8I3XejznnN5xqmk0gvEqOGDk3GsH2DMZkQQ
NUjbQbusR8xfLkh17KIZ5gEzYzyP69a0URRGVeCGepLfCo304nrDQAkJZPjDsCZwfSDa2sEEOlgP
bME9GbkZXeAFE98FxodvxBtsELc4+rzIin9VVv7EiQDwaXLnFxAx29pAOETTTYEpZdHzpKWjEoaQ
WBfcGVvUJ+Rr+91thKujTqCBq3b2qiTiVrXJjzIjjLtpMCLNhrBl9cO9HgTNSm1snKIpKZqsSch0
EGj0HQ+U2iGN1LAPl8WxehkU/1Exp30cGteM3TmeQg6N8U8HGmhn2SyXP5USTLRm42FSHJt4XpNh
vmnuVPu+UQpkIznROPVx7PEMTD5ZSH6JviXGvs945gS1l9IgWg8tTLJJvhkSu20D29wzwpZtpEGk
p8sIOGfuTjaxHgGNNobn/Fv1BKpgUmlocJoiSE3RXTmKpeWHtYT61LGLeK9lZNao0RXDHMoKk4oP
sLyF9C5alOp2BmgoP5fd9NK2oTdhQzvXBGVwGjQwir/1ZjDfEAXUrwXWMQRHo5sUPQ0tQ5yHwf8V
tcURw1+x1565MM+TRbMLDw+zo9mnQ5EazZEwzvfIHEj5LhR+/hFeQWMkmCXVz0kab5RKq0IlkNu2
IrZPtc9dMdbloXcsfHWy/DWjxfPzPt4Jv5JeBxqMx+uW4j9cJzXBQqkITuHADTb01oDDMUbtyq3h
J9OhETnG/4ZnGbNyDOucpItKnOhYFaIk1NWpOJ8Gzd0sGvoJbYPNo+BMWfvzXTmpxioYJZkzb4ll
cLYSFCX+QETN5NyLnnrJz8tXUUWuDU3WDfuIYQY39WoaDXZjtT7P+oAkaBy3puMfstty303Kh9M0
r42NE0APeQi6YNZXGbq1tV6odzPYklWjFv2qCof7doJnVlvo1HAr5FuIPPskIJKbBS/t0F02Fder
0hlRwInnX/zVSuNMjliwxG9pLpFHgLgFimGsDhzRiMqGxczZUd625Q8y6BkO5BlNnajgkQq7gpMp
VF7qVChSA2RcqOQ4fqNt0iDJRqjRU+IDSipbFKhJV13T6C5S2zerMh2gPfHzSGZDB4EpNNVsFcbl
NcsapLbUKbl5nsRwqZvsbGFEW1mgus4Ia24mwoXdZqbNZdvBSy9BGJLzjE0rDsMbnikZt+q2FOxp
dZC/qoO59ynPNyheX6wxOaeUfirqHWDEi9M1bsHN0K3OAS120cBkD5GXLaorRyJ4S+nEGbzmZaZq
g4MCtJFrQii3LLY3K3vvS86ofYfvw7eAJJmJdlUnfD1lbh7nJrtpMwY6/79gtXEQPhYlVEkDJsO2
ixKgMmO+7xlRP2GNhV1VqRPpjynAVyVVuG+/mOlDul9mun7cPA+WSnbTjNRax6K1DYP5sWqB6eLG
o9qk7MFj/1r77B7mZN0SJlPCM8GaRG+GvKQq8ykwr0GZdsdelD/xxjMTRhdoa9jYsacmISm7ZJaa
ca9fZgloRE/FJ8xdvTS7fdsoH1FPyEjnsObYxhtHP6JI2kq4xUSDAzzhurBQrgKZGzwyvn8FVn9n
Y+7i8K5dp358I9TuR6qSx0X4IsQUGwYrABaQxOmScoDhKW4nmltz/1wsgb9kAXAAIIRpGe4kdsb3
u+hNgXvqOg1C8Jl21Ojn7pybO2IH6EYKhXAehGsVXAmPIHVsn4wb3EVaTGkNObKKo42myqtTb4QY
enoobEKNSN+DwX/qc20NneN12VhTP3gpm2lJLVPhV7MKmhMy8YrNyLWVceHRlphk7ceZGrIpaCsm
GiTXjP6d27Q4o1Stuih2Wt7HLXymYi6O8ZdVeWM5MkQBxG/YA0ywDn3usAB4cbptDNkXnLBpFso4
qU6tnd/Uikh2pc2wXyEn4NDgY3KD4qemm8kN2pEGqw+BEKQ4x5PSreGvlSvQm4DzrSeUneW5Vspr
XE/lLtFw3GPPnnDomicx6lCu6Yxt0o75R0pHnbn2U4F2h6U0xX7NQzxpdNgS3BcGshkQCUy7Z/jD
qrlV/X4fc1JiVm+erMkXe7pxTA36mjOXxmugEWLQqbXdhqjjp8pMewIEYOZyt6tM/cUZMhAcW2er
GCwDQ1j89EfuUyqbldnOOwdSty6Up14r3nMnO1iVxQqZzOQHFB4OpttK1iSb9Es0pHVsynYt2m5Y
SZJL3EpqAuejX5MBAkc2rAkLC4QgccSpTjIjFMCvSuuAUQGreYfDTc6POjxaaHb6RrX1A41BcBi5
HC6hqOE9cYuExfQo54UC1/ITklo7bJByrxmxCU+PkHlQVgkX9BOCzcDHYcvh2tLD8zDR9M5y+C/5
kjBuyRKamM4G5xAFK9VxXwVcVbMQFDxt+tPED7lNTVI7lbx/6PskW89jyKWwtB/Yz3EMdeuocX7R
yRgwtnN8TbOedq8S/PSD6BU86QK7JsuHpzDE+qHPzi+0klc1wL8+/gRamHmt9Gh6xlW5b3ugIv5s
nZx0PnECxPiqmjfKzAxPs+Z3crnqY2Sjd2V6N64kyaF4cYbsjFBZeslmyvPuqQVBAkHP59v5T9Kf
OAmRC7yKR1plkaBrqW9J3ao2NlnQq4zx9r5X4Ab0Cpx1mxaLNONTFlWYURdlh5OscwJbAH1O97YO
A7sArXkyqq4AN6WB/LZmLhSDfa+sJMsTDswV1kZov327BeK1wgr8S1Pi7Th4sW7f537/SqliQcGP
e/teUmd7pmacmxDc8NDLfd7aYgtg5MVfPodkBPiC31uNtIFpcrAahbQP2nSGHIpAJ1iarVZz44uO
dI+l3V7HDOnoLoaIDTdSKbihrRszkp+mVA/UlrJTu0Mrrr1fPPcN4AZ9pM1SaqiDebT6Sj/1Drvv
NBPS2fePwgx/CT8/JtO2YGyAE05/sWt0OEECT2OGAoBZHya4tGNvYiThijZ7soYWVt+gv1c9H1BB
O9EMce026cAQ6akV8qPpq8rT9enVL0qCIQzKvalUSBjiZrKC04D51w2wVxHicTvoOXdvXDE1v8ms
2iCMZLjEWWvvZ/pwapyl2+U4FRXZU9OxfBURYJ/IiY9sVoMnsvCXPdD5VocIhyBDkXr0GS9U9TnK
0jsrdbDO+/zN/lGRkMiyuVgXRvqehdQsPsHApBgXrCwSEX3FDe+Glf+hT1vVNk5OAPCjyHN7S0Tr
m1bN55CQErA2o70e0ujJHjYm9iJ68Y6xg2XwWln2D0M2D4PVP2ZVf+lMFBwUFCsGQjMQksiV0zvY
gvguJzGFUmQo8P2W1JPWpHOk6aBOFem7rjjYSlWOsMZHozHt6hiHzqZxGMyIZTK594MaqbAWuIyO
7oAJPGqV0xzUqVwn2ksTckTxY8YaQ0Zx2+GFKwqmTpb11Ncx3Jecq5nFMaEdBLERmDyz0MJ/6O7V
itPAjCmKYtmmPfTQIwtXq1MB17KDFNToayW5z1grOBBM2Cf6rRmiXyRQOsfTDM1+VrrmMBcc1Ku4
ZJXm4dSyjVGRLDtoZKG1+X2R9mApq/w/2TvT3daRNcu+Sr0AExyDJNBooDRblmVZlsc/hI9tcZ4Z
nJ6+Vvhm1s2bjWpUo9E/GkjgnkTmPefYskQyIva399oPY+7327ANX+haoXaZDEDtv1dVdD+11guL
znkqCG7ScLnvrQHxG1Zbru9wc+/1ZFBCElvVUWt3YWHcxkmwsU1g227AksAE4L61rG9wrxGuBp3M
MDUbVnInUUNN4RznbmbRsNMPOFnbpAteswDrI+rV1OnPaYgvwMralqXavbf0XVNdq3w8GVPGEoIy
a1pHfFOfRjp/xqnFQA3Im7jpynKLn8JbgXQ/OWSNogniBySx4yRsdkMN4o/PzsAAvSE4sDBAAwWQ
mMEnU8mgpm7Ph4urDeCyGvcpJCc3s8+uax7yBQvKytfjTQ9ZZunE4cFXIzcPwiZzXPS99M4Hab3I
2/7se9o7dGFjQRE0VTTuU4c6gnAjXr1ixM2G0T4FfoX0xEPW6QvOllyWniaOZsC7FejxaQJzWoPe
VjQVLaJBTPr9RZ+KrQlKsAL81ffnEqIdE1WIAhRFqaJDf7QXMf6iZajR713Y7SFIrfuqmm6bwO05
Xj668bi2p7TdO3D/l7EagwU5S6TRYeboh7NI2wtOkA8zcLOlXtivMy1CydjQCkAcfzGO9En4nrGD
gXT52T1IyEMuFjPcCN5dWEe7rsS92AQ8uuc4faim8FR2nlqOV1kC7c3T8CvKo8Fy1DXjJuAJwecA
nI6VLS7imGRijcOOAMyEcinoF7C6ZVIU17YbHqTT78Laonygw61B5eU+6tL3TB2wO3plCc5bp6oq
641rFdspyj8Hp77TRVQQajPuhz655Iwy4Gj767oNd1Y5FIspKuQGVv571ZO/zRvu0ia6cRp/ZDlK
kk3uJzdOVh06uF/wW6n9tatVRvPTDRDEYxFa8W4WuyjkrpUCuwsePobg9U5z0pTJvGMRudXpZ4sA
rePQajYOdhpyvuT5XQb49xmopEXXlc9lKR6GRv/UnfA9cOTRwTQIUggZZtQhDPYPWhTfZllIG26L
bSKL/V2kOTfAcew9T+N11pbPJMGhIthmvyTPygnI2FtRx2IttX1XmSCyyOLjpxrOLdBEI3d0NXqE
6KUNNxhunr2gIvWYA6Esdf+kBcJHpGBrJSnlbvORQYe982Kz2GuV/dW69qG25c6g6GjhVsbGRSLA
6VaSrq+TJQxYjKpSUngtDnMJlBq2TqbzM9WVYaymsnszwuJUJOab3i7dDGAFR8SJFPhmVgZaofFJ
6O74Aehq3ebiy5MNXzk45Gx01pm37DBZRRye48Dz4AbHTNFscYHVVQ535jxsGZC/97CB6qkiPY+b
IhLfkWfdN+l4dnABLbqKqi2s4OayDgGVWQUnVSca17nXbeSgcmG6lW0xad/6Eh92wAimD6edwYzE
9LjIhJ3Ml9oQDg0lTMnZsRBzi5Yu401/hi7clO5Aylnb9zUgydLyqqXZ3Bol23wNut4q8nnI1/Si
M03HzpPK/ErIeTfDj+i17NecYGIKrebRR6bkdYJqHRi4emkAPMtHBA+tHgYO/NmF1pF6DPOU94TB
S4Ex7r5nvMQM3l+AhH+1EemWQ0F9McnvB2ikIEVagppNzHRoKMOV1rZPmUOwOhw/4SYV25KOqKYO
m03khDXaihuB94sgx2T90/xkZjREEI0wlsYEjJHTNhhYNoyVRgvVlN3Gyqky+c272QQAsZLXkUwN
OUXtUHshFrkS9kRuUTlR1iU2FtpTdD9YpeTPHouOnUbMbD2rCSkRkjQXHDzwZNTGuXTYUHBJFJhx
dlmDTSaMWUPCKoW3x7Es87NfWTG2q76DWtEXxMlIBizN66DZD8KL/GMfskGHetDS/vud+DYeu5Qu
FdjJiNvL1ErXoiwaAEkpST31tHLmQ97FnF+iipa1fNiEGEopQOXuDzKIFWzrjZh+YMldH6QNaLPk
HsR7tOlDtqdsojZgUqm+4mgVl+Keg5fAX5cxoiXFHb7ktZ8DOMs+dD2jF26KthEiNQoKGWLfFPu8
ts1Nqeou+rooNo14ylPfuMu8wN+V3XdfPPG438kuE6s2avFZUaFoY99zOiWvsQORG5vykFsLXgRM
uOw1l4FEv2KhbfmYF6YQ3xXHwoojd80If9HnSbw2o/AR58pdpSlN6D0xJkAaI5+ZAEm5lEn67YWv
0PYY1Bj5bW0OsNptwGixm63tDpJrmZMXYtO5ABGGBUPjyvc61LO2tzbkPcVmih88y7n1cuc2hBdT
enSWAM9j6pV/FkKwP7KxknkZjp6k5E4F+Qx8ADNGfBeNMUgV3efnUxtrtzhY4U5nXrGN7BM9OMfC
kv7OiZOaii6UeuZYT0QQcOlt8BGv+2BmYbNt8hWqdlFDEOTO4Ug/aimGzYypqntKunavSX3hT1G6
lLRX/XhGVQLrn9mhv2S7/vKf/1dRL77PZ4mAF8Ob+p/b71KFqdr/8S8BsH8Ez/7zT/Hdf391KoP1
L/+hTlbd9CC/m+n83cqs+yMTpf7kf/c3f091XaaKVNd/mQczfBJZf7LX/i95sEOZ//povqY/J8J+
/0u/J8KM3yh68U1yZdRtCPJdfyTCvN9s3+d/lqnTW+VRJ/YvkTDL4a85hHFcW+hEVf4ZCRNYFtmx
WKYFa8Xw/48iYX+xN+sG9kvB6Mc1XBZ2w/tLJqZ08nruCG2wf+fJmzpvk8m2AProuNBDznO9kHIX
W8U6zcJ+cSSQFH63bAKXf3rTTv/wU//bn6JpJh68vxitdbIvjksyjbdDhaD+YrQOZzesK+osFvNk
D8iCs7EvRnEaJtZayfhsbZt4GcMg3DNqpCUQBH+R3eq1/lB39Y0uVe1D1tCy0Nm7qtHWfqy9xRF3
YIj7g/vY/+ob7ZcvEAgMl04yt3Cz+2QadpiDANDl2BoM0l86DzNXKzC95t2+j5oTJt8veAmvw2AE
K81T+pnJfsqw1046GMg3FfYaYXyOCbI++GtsPR0lbfij4Ybrekl8SAGm5ukaV9kNzTlPoeBcps/O
2vbZ75WMuhA99Mbez3q+jwrBEV9OG4Fhj46+S6vzBjTWsLXKWNL0JI9mUT1PjXtJcV0bUb9j+N0u
jaKCmpvfyphnRDLx0VkprQwOu/hxAnmfs1LVJmURtNqmLG73jTehZRfHJqRjSLAGbVv0KTv5VahE
+QzVu976qb/H4cVXj/Wd6WwyIaGau65OeqrxaJLy+DnzayS3fhwPwOAFZY+UitqGznKUxZeRwSyZ
20CVpl2CKqoWWAcfKRKpd3pP3CeDks4atYtLRPG4wP4apPYLRdV7u7uaDFKXXoTERY2wh1/LZWIB
c2xhxdV73uAzAXfF8/cDD4oqgNdy9iajczdHz2HdV+uyoYFhNPQrLYzKlnvXz1w1dpe+VI720o7n
Dvb0SkdLI+toLwge6hhYzXaTzThp4irf6tVtLzleuPO2HJkRmsGyBlldOGYAc4t4carnlxJbADVQ
6JMxSTknfqKDEGfBWN+wkNJgmSmedGGikbLnN0Dvj87B78r7ou0+gGCBW02tGy/r3+iPpIVi5DTv
9xWfuYHKQLEfAjKdRw7jc3phzaERNw2S4qKRTAMHezzFrF9sMPCQguy1FuQ7qjXFXogMsVlSQB7c
dTM2Op/9Harbk9C8D+Bai84c6TgKoMCgMTT0JgAPceDODoKm28bdNwPVDV6HDdbToCQnQbTSZQqp
axz2mjaoaXUTgRLw2Zr2GyD4z0YJkbMUxT7rrK956p+mMPiiTDKHbXwCpcBKWrTZco6zry7wUIdg
XqwsvwUA0c8tMWsIS2F/wtY3byos3QvNDu9jBvLCKett4c/3vOSUUStWEN1N522rcSzS5ulGEwBu
65DpjF09+7l/1LiLR3eagHbymhLgOwtO5WjNeHWsmaYYI1j2/UdaFA0jDACARU6QyVaJfrpIB7Rd
FtRxXX64Yz5TNuhss7wAaB8b5a5LA3Kh+8g1Jo5Op8SOULwkp3HbHu5okjGXPiYw4tgEDtoXjt3r
CpMD/AgcydYsH6lBbtAv4UeQob+rdfkJS0SJxhFPiFcNOOmyAmW2jC1ou2qOqoe4GEWKGt2yh+5C
Rmi+BslQYsKITKbMJplRy5lmKvZ8i/alLjqgue2SaOpPCf5I/26YMXpGuPPCec9I7gQTznTb9pEt
puSkpvsrWw6PhQ28wGhoyXOjXk28F2U5uxs8o68gbpyN7TqbuRy6xSgoEVPuVKubPvxJIzCSJHeV
4SfrsK1w0QYPeUn6s2/kY0ZZZc93Gej4ugmc+mOYC2QVw3mJO+1pZM5EjanDIS0vsfNFq3ZE6EmV
MS+c77D/D0cXmg5sVWR6s+qU6QdTkVbg4AsH4zGxStatrvrKVdlw3xImxPXUDO7tVx+D7aic4juI
5rMclf1TB+lKtVlfvdOs1t/GvyABZbdsKwtyGXvmkWKLNnHAj1psIoC9Sm28B3tYHJJ4xM2Z3uSw
R4caHNJIMeRNm/kP0Ti8hH71IkbTXPmTpy1FlXyNm5KLaYWNYE9+aDEP1MnULegDI0OXLyPY6/xE
ZGpSCw8WGqs5Oht8JA8tTro1eubaASS0bMX4oVEtRmsn8SGgTot2vup1zyDYGa+1WzGa+xGEg6e6
Nu7iTr8P2KC7wISBADL3xwNQ6fw19AJK620co9SJvPjCPfWG9twkz840Xuo6Im9Q7zpmWZqELeq0
ABKxVIE5dCeT9gcWRQN0lRM8B9W6BU66bWvccLpFISePBhirqueydy9j5F4Cl77D2NY+Wt15jP3Y
2EOAG3kPhusYjauEmBoTM2yYGFnuQjncVU2bHaZqiybcrctMe07rSnmQmJzoJGha9FS3HV0aLYHp
8nzrmZ/EL6AObsPCWzu+96qLwds+R7j4VjpwruU8SWORB6VcukbDclZTVIrWcRTaa5hygUH+uwwp
eE1/6pdRgSehrZiyxI29ddGZ6JyZVoXJhV1U7kPk06UdPFg+7bxm/jlbcl4WBm5Qhw94cIwFyu60
DN3sVVZzv488e0mBMk+YmkbGGqrJQPooHyhXAjR2sJlU412gISGjldmy9qbOMDDz3UeHQ1bIvNHK
DxZjqUX9Hgj9mgAdWntjsxGe4r04hiSI+TWGe1/3ohPJI51wwlLm5Rd1CmhipfNY4FTS2RFgg7Cp
Q2RrJGx92ST4+CHi8bE9RZyKK3U8BgsdgR/iadWqw3PFKTpWx+lo/Mx/jtdd+xSOHLhp5uDZzRmc
sGm5zjiVj+p47qiDesGJvVZH94EzfKkO81Id6yPO92xlQASpI78d0ScIz4aE1o8ggDLgpoQ6OLWG
nMEr1aoNya9NfunoCR26Qoa+YCihoVGSQ0Y8dAH7yMHqgSBhNbd2Z6PiKamCsQMAjGTcRTiwFti3
n3QlbJBslRrfIqblmUnCAIO8icnToIcM6CIa+kighJIGxaRV0onJmknsp2WJd4f1bBrvU4wYja2D
mZkSX4SSYVr0GCMw7mVpfUdsl6cSPyW6TYx+Y6HjoK0Md1tDiTt0zdwkSu7hhGos5XSJolVAj/Ta
1zRsi92hQyfS0ItSqX/EXoeyoqSk2JuUK7yjRZgWjnZZojlVcXbCa/AG9o4AkJKltGlXxGofiV7l
FD2PFvSXSUlZAk0LBra90PADm0ruitNh107i0ETul68EMQdlzFYSWR9thJLMQg3xrEJFm5Wc5g1M
sXUUNhOlrVaSG1R3ndkxoRZjOk8DW22pBDqppDrMRM+50u7Q8JwfMW/Cb5Sj79F9seYBhOCHApGj
AA61mj7/iIJxzPo8PhRKLrR40T/yoT4c9Sp4G9EVwdw9SHRGaL3+wlPSI2so5gklRxYZd4Te6ghE
caG9ZrmBhiwQMKGEov9SL/MjbSqR05p2Td/H4Lyi42gyS8sQHaI8u5FKIBUopQWKqaGkU6FE1Da6
kQWfRKelvDtT+S50psPsIRkSocHS/elT8l7viBJealRacsV06I0tNpTyk2HgtlaCbhjaJ6kk3h83
VYzqK2oiPkoGjpQgzBh416AQW116bSjvHkxcvoghSkjuUZRxxaMaK5F5EsobZFDPPmxGknIorcDj
j86Y0uFAFqC0oSWgWrOlQHHFT1AZNXZhPYbO4CO7I3Wzx9vRScvmSd/EgDzD0TgU2iG2m8sQpUcq
XLCwhN1LnYyoxXBvB7FT/KkgymmO7vYaISlLH8jGFJRfOru+jq6Jk35GkCPTm7K3mcVPeCBJleVG
/1IV7b6kyWoyp1eWlpx/xdZ3Lc3+nIjqBanxva7DT3ZjbE25GPSFMfsnG0OtTuWd38jn4OBX3sXW
eYBm1cwNAfosq7elnTzQWM8F5GRXVMN1zarlEEnyjOBiFd4lJs9a9xblYOWpyBC3ZwGVqYyST3eq
UbX8bVaUB6sCdTqOm6HAXRh/SgPrptdkx9kLPEWZX1uyf0tNDUtr80zIG3NT/j6a5bsdyjNJ9Eub
7kdyI6Y/nntnrY/BRzFL4mjUmhnepSnwi/Hpjysnwy6RT+cCpTZH7c/Xsd8/eyOq08zIKIIL0Fvo
QbV7acr8pFkRI6wDI1eS9OV7V8TXIUk+W0u7NJHc07t4rGq5p8HmFNX9S8E5yUnvrR2D5kcxJldN
kD2NLJZMj2lGkjmvtsWuUidsxYNrGUhr75f9mU6bvTtCegpzTJJi1zX+pcCmM9FRgznE5xBzdFlC
aj17D6OGaR176NrdaowPLAPdT70IYextrT3p8wi+3q0B4/ZnAmSnsqxOKoFQ2dhK0LpMX56nrH8B
/fVpp+ETNJNDMrG4pd0+8HjN/fAyDco3LrMjVJR2cScjwpe0yhdwH5ckJ1ImK9lRtrwTNAA4ShlP
9SNgOgbmvY+mznZOcngTdrtveb16mF2j8XYoslPiqjYnH3fqEPT88PHVzYaz+lajxu/QHR1r3mlo
EWUDEjbB489f+Hk9Qa26QLT+3DUaG+4Ps8qO6iuTmXmRllh1scdmNDAHNftcQ1U3kvkU8eKSwL+E
gtdDlGgVpeMLT2NUUv2WqrZFX/Kqczs/dL2zUxdNEknQWcMK3tnF14uTbew66pyAxxNZoRmRp/KF
PqUXRoI/FysyLb0T8VXo2R14qVXOB7BSU4ehc2/rBL4qawaFaDnv9HgDjnw3pkTTzMohDmdR3sp5
enBg2YeVvJNdO+PwSKlgmcSH7ng3HGJ8jnYp+F1voDQX75fWmeG20rw9xhDM7Z19pibYWFGu3DiB
c6sBtEya/rWKg5Wri2Ob6WsOog+d2b0xLdcWZovHNlRnOV2ZRDmmE/R1to07njMbPhePj3MmiVD1
mbKwsnB4ZBGEnpw4/FlKvnjR/Khlph+QTU1TuiMqB4dJdhmDVVbS0GOO4h3rxW2YTR/TOBzbGbl4
cGgjnSZKL5x1q0ZbQ6W8r5x4bdNrKdSD3wlidS1a30TJHvbSKvuVZXs++Q3gm3yHs5PmzOwncsEU
Na2xEL6KgaNZGs0fc6vb66Z3VjTz7QK2Ces4Yttrmc5nHRfAFaLpJjDJbk4ZZ0uX8cMckZTg9gg3
U8cRiGakrZk2d6UkPkWKEVsY655VOEwuMytVlSvgYORYLnM6N/SBBa4t2c3DWl+MJR4YKkreU2/G
22qwtxiiEBhcJcAq9wzTCvEdws1Un/KNiImaOZu8h9Ah67lYByHHj8KJTJjE8PRs29ngZc/OibSW
jeZ9D7FV7TOzXlU9BwbNhJnYT9fUmIFmwOyYKGEzUXpXSjGq83LThnJkGGvtIXAyBWK6UZk0amls
ujgCrEveNLwKLFcEJ2mWaaN3vP3c8SbmeKrRllOEI8xze3sp0k6eQKbfJem8KziYVS2s8iHuYSt7
NTQal6LNOcLgbgTmoq+gVVgNdb8qxoEPYZnBJbxr7dCjz7z/xXA7NTg8UR5WkvCwT61hbXvQMqsS
KClWzOjLDfut+lUkzd4t2JoI0/Zug5T2zDT9hErrUXQIuIbK7YlekPqQY91MmRGkGQt+lh29ysnW
cUFVXj7gJ3ezcxAL1qp1J+hMSjU4u4lx8ik8xD3Vsr+bOX4kVlovqEzkVtRAzXN5GystC2+jkPyA
S4a56ZKS8GZFfMjSdDaO6gjnVqtSnZT03sNhWNX7fh5NxDEe3XVtfXOhLSN2Ksls3bWVvlH6YFO7
4IUL8ZACymWllfpdbQyrv3vcq7973Ffm3z3u0/PfPe5/97j/3ePO5OL/fY+7OZTBrjGYtdQcyKqR
k0QiRI0DtHhv8/wg2SRjSrDaheg/cY/QOEuRGLPAiMH+pi3zd+mxIxY0zoRs9dXRDR/yXZm0SNP+
NklzxIGZM11iX2VmrmmNcmiARUI3Bd+0GBwy0qA1tPnbN8DGF43+FVjjTlRoPa5dg/LIBib14F9q
QRAoc1oC1LhF5d+V8/dC/ncr5xmZnGfmPkunli9xlL57Y3LsXXm+2PSMqANt3H2mhN2IO63ckpYx
zptal34OM/ssszzXMc6YhJPgOMVX2wjOqrHenPHxZd6To8q1R2tHS9NenZsVjqbSKRLliwx1dQLv
exQ19aZ99hkk/pfzz357oVL6jWlfqP5lnvv/U899FaTfo1GBqIicSzVPn6NBmU/nY2nUHt09xWfH
yfQvaTngUAXgrUXgN+fq1PnZwSLvAsBMb7RNFwznLtMuppGfajM5RjVKQ4hqnIqtT1+DBykgCcNr
LYv3aMgOpSPB8LdnSCJTkh68iZFTG5fvcJF3uaCH3EZ9NIK3f9xqsda8xCWF4f34QsBgOSLPkh9+
bwW/nOIUBNtBDUB16VxK6gAXCssnGE1Yb0XVEm/gCzpeibu8p8MlusHtv6Q47CVOilPtcoZXohHq
ENzndh/oLzbNBlGT3ISC0ke7P7dyqsHRt3vPSN6tqNhgUqXqJnmHYcgHb8efDpBZp4JwQRVRn00o
GUw6I/PRHPoXESTvjjatp87cYrzmfVRXkfpDVCdj/xdnY5YvgywOtB5XVB+mx4YxEWAapMNrNHQv
ADzPs0atj5T9i6bj28LwBRJq3/Kki/P8ZHic+/lEDAqwwhkpjZ8DCxXnYZr5kNm6NGdwkkWfep8c
CYodgsKBydK9ZFG4MafilA3IfxNiyc+VP7tbWYvHukd+iJMrxfVX0e5THE91yXfUU2RVK7zBC835
v3RIG3sXhlpX3aLwz26uGCiOXaA96vF9i9SkO/1LGHgXHMQ/d1GpdUT0aU0J/UsVMVxL5fdYmeme
g9ptTVlOkVHuYhqDEtipJavUIcUaqqtNbrIP0+XsZpA8KuZ4uYnn1qAOWMOLYdT1W+OX6bYii1A7
JnTbUbvMjn/mMmZ6Fk7XOaRafATTraV40ql0GcnMxBXje5estNSvgak/O1CRFs5EnnqYKTKwIM5g
6qD2AqgU5ZMvMFI4AznMRrgb9lWXv8/E1VYk9K5dWz2UCcNSJ+fmiCabsx9TEo6R6I3IdztH4Lem
THMtVQY0CbtTIav7obYPsJ+WlSo0j+kzWzq8LNdzV3rP++G0zDqqluF8X3aXiKEJzs+zlnZ8Ud52
iuBHBHlMpHkCMl17njHIc03htNRRaCrDPFq6vFZifgXLyRjDwo9my/owVPmpKOVNmSHD+xlBX2u+
m9P0WVgIKnKSRw/H0LJBHNOYnJLAJy1qzzRVaiDL+sLCdjabwLZwW4x5iTsCwBzCwLKKvbcq52qi
q7Wo/bckfsEP5azqAI3BM+29Z9NdO+IngOxb1Rolt9HRS+dNqLIv+Qyioh4p3KXtb8Mo4aPp2kOT
Jc8/ETjb8exdKLy7bGa+VafPOkXTtK9OT0yNyUcDwUvlNR+LzWiG+yyaaX4Gg5BTpD22T85o3IrR
prHBLN7giK5sY75mSPDdGIzrIcb5GZM6bDukHL0LqqXSftoeGwcAvb5GY5Putej9FQineOX73U6F
REOwBG1EjUWGdOTN/TbVQ2vph8bWd+VKthJnbOI+xdhJYUxZ3Jpm0uN9cs6Nc9PgwMRUDGzWfDMx
wpYSg03PGDMr7mpXW1rADyrSpkVi77gAENsZLYi+CH5Ywzn/kV3BWdDHK5NLF0fFUnXH16WKvfJz
BT0cGgqtM5OUxmR9e3DGKJgNU/dLQVLrnLvYK3CGzzoJpCZML7VTUJxztiz5qkVNvwx7bD/x1JhL
4CEJuUwD9U7W5SHwfKCpUfQLwRC4R38RqlnFRDXy1Z7JmmD6M9pYNJXSzVr+UdYal6h7mt0WfF8u
8WgM1r507HMb0FWAMBPoxksxeFzjnaWTdk87+K3Z0TWrjS2Si91nz42VvExNGm3cLD1W8ZMdkGOz
9EvSagufgNikyD4iTE5BxISqJDK1ngz8ANhcByhfqX/vTfG0r2r9c2TUWKeCb5tvMGpR31xsurG8
jbLJWHcgCpZDyBhBZHqyrbMUToxkWoWQyn6uK38J7T4fSgKU9gT01ScVH2sfYnju8shbho+RIdwF
sIcbkhK8NIl9TBcPgc0dEshHiHPvRp7REBMPEBai8Qnun8RQ4tvgIo3NPJfnOfbsdZfhQMG/uyJp
1JpUfTcTs7w+YgDjzYTc+pahaCBoXz47kS95XvDAnPJIrkNvR6kj2dGMEk6HhhwnIzw+8iOMmqQL
lbe5TGkNHgTb1smY8n1Y0MVtNonaQFXLWNS/iOxV6zoCeNYP8G24FOppBEXZOPImEODrgnJUVv4c
T2rxOTY8HQeJ2D/1Tb/S4+hUe2WE2buEywtcyvZeYt8ZlnUcuhtJYMYUZbkg//ncxMNZNnq8xN+0
pOrVprCsdUAY8URyw+JzGLlceqm9dZ3O0AsEW7VzpvdRzukiN7OPuBhUTVgM4wT6RMDVg0KdrQg5
HIRlY4XK1prQ3uqIghTC/osp0+8hEV2T0iK6Y30DoidpbE1Prh+tWSiF3j/6aRpTDc10cB7j716m
4maCqLY0sVy1v0yjBmMvX1MfBTZtUATBbI47d+SFpw+Mee8Y55/SGHNfZudvnU0OP5LyUW2PciRe
y7jtfNgTltwVI4tPz24r7mmdpQtyERbVeuaBG/XzaxJZw5qOTjwLBJgNOEe3kWo7Y6gjB2NgQutn
ezoajkQXD20Eum2K9bsoJYhY6d33nD63pgaB3Wd50vsbj0702znGbZi7LgIo99joETbsANNEMU0u
A7+JfcZ+H62SukuIUWAOLvUA9KNA7Qf9SCvNwNOrwBA9jcXtTL3SSuIHCxsuQoEy3XVchEUevs+T
c2d2jGLjabqZYeWsNT8m95EocXmid51laJmX3hfIDDBp3rhirnDx6LBYGNMcrqzR6hFxsb5FWAxq
Ng9e5sXbsQUdl/i9sykaj57ZQvRrMSNCN2G81SgMK5NpqYvG2FXD9OHwKU06RWi4NN40C7bC30bm
Hzv05X9vZKZlQeDt/a+LLS7NN1+nKLV/z7ry3/79Kw6//+xp/v3v/+5pNn+zPUeVWXjq4Kw6FP6z
5ALeEP0FBv+EZM9v/FFy4f6m+46pky+wLR5g6sX84Wh2fhO0W+i6LtTmQjWh/GHo/t05/A8n+j+N
6n92Ehum+dceBfIr+Icd0yXP4RME5lX8mW5May7mMIPzuxS4FFMRLdyBtEuTB88MHbUlzZiQLae9
r8KOhCQhs+Tv3qyg9Xh+fdt+CuLsLFuHnIjTwpZLH0cSlHTm7MHXNYvWL7cdGUvL2yU6neahX3yK
WgVWVRzTUsHMJLe4FXm2MQMktmlPnzNxOaHinCkjqRw4DLnF/him7Iac9lKRAG1Igg5e6uxcFQ71
CW70aodneWtGhc5+TAzVS/HL1qW3DVTEVJ/FARhITPI0zismEiqMiqOmv/FVQJXbMN6WXfmZqvBq
KLSrZ45PKjnpkW7F7XCm2fDOyjAsWqxVqceyzzRJX4sx/hpmVs6EtGylYrNewMxCjDgxOISx0mf0
/1lLbTZgwJXyWKj4bdOfhF3VG+bZ8MfmhzCsPkcV2E1I7hZev56a6Mxkp2R2j8XVJuXbqLhv1Xvf
42ujQsCCdgZmPSn/HwFhj6SwpyLDzOWeRcjokr7BlNkfweKJhDE5JT5ZFToWtXhnY4SzbNoapJIN
0smpPT5RH74fVGy5ibDchg6e6LEzKI2flgMZZ7rnoBDe25LoMyAA9k372Hev/DoR5dpTPov30RZH
wuLNOiJF7as4NQTFkzU1YHVV1NrxcNfG/l5liVKgO2spY5QqMl85mVlCcu+ulVh0WIsbYAxQf3px
Z3CbAEgNcF8GsOiwqfUflhc8+kRzSITjoPyiXZFUvtxOGREZU4XHafzD9aYC5XjUhmWiQuaWipsX
KnjueW29msmiE/3JVinpdElBpfQ6sWAzdghVgN31W+qoYbLklm7f6AEFb6MKvCd0oPfE3wW590BF
4qnRhROtUvIV7nFJbh4Kl3ymUlfF6etS5HdcIhgNZrz0iYrdx1nf3Ook8QMVyZ9070T7rsUXmg+m
iu1L8vuFXYPChcCyAuKZw+R7S5t4BxiLpgn/qwQhs0yYSYIE0B1HrMwphcCdvDk+wDVL0s3hKJRA
BFOgZ+soYAzwAHjtHVBsblnnayA+l1QBCSYNpj4VsG+OghVMZDjVZP6mivT1rIAGhYIcNKYZHE0w
+xwHQw7zfYJ7B89pJTQ2yIBNJreHDayACVEz0DVqwWAUJaZqhVXoBA5vY9Cf6oo/GsJeIF3J6SJj
to64sbcmezNTtL0ywucuHtVGFHOhVgNzQLwE2wPfITIBPeBMN7ZO5ZCDY8JNslOj2FehIayOA28H
LUJCjQhRYmKDThTbwjkJV8JQgAkP0oTblfu5bj5LL3zhzLZ0IVI4bAmkmYOomLK3xmMvRrGX6LR6
7zn63eCBtYgV4CJmaA/B1H92S50iAoXB8BQQI1BoDKkgGZ7CZQxwMxBSgbL/B3tnshw5kibpd+nz
IAUw7Ic+tO8L3bkGtwuEDDKw7zAAhqefz6JyZCqra6qn731IkczIiHC6OwAz01/1U0galrcvNVhD
asSGC2tj0dCNsOfWmiC3GF65cXwO0iJtnm2N6uAwe6DQURCSDSHvENzCjKbWmTUabMSAffRQP0jI
UDddRM/BqVznGgwyzsW4bdr0Q/ObOPz3D4lTFHexeAMNh9HLAjBCdy65Dg0dkdBHPI0hqTWQxBls
muDclBwZpsdoCDB0EWfR9eNnIvLJ2twbZsZEm/3uGTjqOosxH+LVvnYDOJQW7OjaFORVA32zjFP0
VjfPriW9dT9xNk5HqChoMICcNGxF6bPjAAypahlrZzwQVfNBNe829uOXvqt/tgyK+T7ECGlzB2P3
1rOalPZQIC8utBflEXKgJY5eWuXW2NK4QuchXkc52TysrAcFN8ZOyRvXFOux1wSRBVsGUDGt24MB
7LnFGUEYDm8vRk6INGSnBNIr1jZL42osDa4JINgsGmWTa6hNBt0Gl/VnAe3G19ibOJofInv4AlMx
bSqNxsF5s600LCeCKLquNECnrcUnO8tkk8DWIdzxK5vT8WgL4jLOr7HCLtgurn31rZs8Y7HrmopS
VoXHgAH5LXlvKZo3owbpU8/QxsfoZAV4QIAPtLB/JIqfGd63GgmUwwYCgwIbUeOCGrhBMfwgMWqH
Ugs6wyl8YytG+RI45qb0wA6VtaToXaOIHA0lWix9wBMRfZEG7XSmQWJz5MTmBApOv+NZ1yo1f0QA
q1YCkC208cXe+M1wLYaKK8apSKriF2CfDIfPM0qOR7lfbdVEoUHRYtOIs0MXUGyCrbQ8evkWRMxI
82XZ7oPIDNZA+XWCkpqUX0Y/zZdIafZ85LebdhLdzm4SZ51Ewa6EoeC0NBnE2Svhj83SCWtvch5c
qUrkjzwc3mwhbn3be3Xd+BnfYXMbBuW5V8g+ccz9lDji6M33ppG8mUaEPVnmn7bhgu+KEYId/OpJ
7Ln32fgxxqm56eruo7QK7Pf0fRHCcbdNOv6Ex4VOa8/N2pYVkS9reUo52cDuTrduUD2UimaDzsON
nnG+nVgcHIJJIL07AUOvfyZVudh2Q+ie8gh0/w21yvweb+GxWUEfd80m3WTDAAHc+bJHj5NI3kSb
ZBnOFtr0Bi+EWvduiI9MWtTLxsa32wXmLokscpZptYsNHLpNd6BnuMAh/czbPjvCnHdN5rHs1ZuQ
hVQuqDVT1VV8RamAkEwNgWW9eXJyd4Lcr4DKtRKtybKD68uMZor/slHy1YYgkOEYryKCO+sWfCWu
lTbfx/NwhLVMdXGWfRo1vPbGoIc9Cj9kL+aL8liFwxAFLO9vSthkwJdiekM/3JT4ZeD5Hdyyn4Hf
vYxV/5ijIwORFTNHskQc5WQ6d10xbASIk6rsOG46mbev1fAO7s3A9gsizYs3Ui1ouDyD1lSJ33kg
FOiQaNr1EJcVDSiKE56y+SojcIHZAkIvbZkOsBDAqNzOtntn5dPZVqJ4qqq+3mHbWgvyGL0AatOD
VTKHr2QgY1Skx9qg2IpL7NGp4DEOUUm5QOM5q7yCIuoV4gRBJGfzRxmEKXkYJshE66AHC2lkLI5u
AJeCOPQmK2cY+tW8rIbMFD86Ir5F0xwD5RPAq9/MaR5ppC0PRifx5JsLjvVAisNkkj4equFmJCVC
XmcXhd7LIAnqESDCsBLKi662sIvWeHHHZwGxYBPa5v3kFmS69NrlcT34wB6Sml2P8NvnQUlv00Fe
XI3tkHGRkFWwkxETbZ68WpDj0qw+KVUdBwfRmH7wrcizh2ZkH1y4ZrxLgHg3kcEVCbiVPXvRXA11
THtMmzRMHwMvOhhBya2ctjXlJCDMvSG4IaUVHNJ17OobgYwITwOHa7wP75242pODE/vJyN6r8cEr
ouknO392XXCJR9zxMfhrovmAzFhq2Er8DlWgaYzB1F66Mg7XEajm7VxkPwsTIZI+c+sQdsFumn7z
lJCXMi+5d+w5vpHiOpXUGi9VNiMu2khrZX9qDXArKERikzb+R1T1LmeYsGBBQ/PBaIRZubvvKFop
Kq89CuNn0myNcdOOhbU1+6pdJTCWfeLvw4jNt+2yvU/R0mop8Hb1zrCzCN6xL+0eVSiKXRrj9upC
scHaC6Ta1hdL4J28SYiDW4T9GS3DcDQoqJpgyREFgVuGHFCa7DH8qNk42fCkqpHAuw8s1TaNXRFK
HxEkpGqsOnQL/ENOm9wBHSk+M8uP3rB3l/RrcJV/YGHZOy27vUSMDQNE7iWLcMehpT0h8nO5URmP
gnrxrtNgbes0fCzm7DxWpyyiS2CgGnzjLe21n2Oc2BmxqAG4x1ypejM44kzuhgUmT7XIn+w171VW
VIHMslvTl/VlJuGDSXnRrqhFv8m76WhH7SsDOFQb2+83PttX0id7e4nQ/DKGVoavYW0BjXv+DYkm
LQ12w+PgaldhZbucW4f3gnabhzkeL6mcT57/WZV9+Gb6A+0PKbMjoNlbqPqShorOpa0jBlzndjCY
EdWhwG5K+lnJ0EYeh7AISldqCSKlmbGaK5zW8LDzfW6cvSGLTrmdhmsK4DaVS6nJMHAk8BYin96w
SmeLMyEZw22B0sVcCrMdqVoHKg6Q+JUdhOEWsSfZeXDG1mPAFL3GWddgPCu0Ay3TXjQU/Pv2tztN
29Swq1GXdYmxrwEYWKeZ9y21r01qh1uK1Y1CLbbu2v2WYoMb9KjJ1844T3vkuGjqtYdtjqwvQjdG
ukg76kbtrYN0QL+29tvlGSEkV3vw5ooIq9HcZdqd1//26VE5g21PQHgtsPGB0AiIQCwFp9bsyuHq
YkLhL7D+AfG66ZuELayqcRb3dbDLMAoa2jDYj8F5LA2ymYqiH2fY63/I0pEf1kEV7TsMOpJTprir
VQanS3sTcR4HWBU77VmEmQInh/qetRfyU2pno8TiSPKYgLZ2PXYT2YYYcyG5wGlba29kiRafYpYM
ME262j3pax9lm7qSd8ZuN8Nk6Wu3ZRpEb8riCyHtpVjCO8KspXS3sqK1ohZbpX2bIQbOKXFPnXZ0
dtrbmaszhYr9Zsb0WePtRSqeP6RiAocr1LJ9hE8XpqKUAJdK79tm0ETZfPFQcwbi7BscfPgPGk4o
1uXEHqAEm7ox1U7B4TYYahk1LlWc6d98fPhWMbDGPbFivMYwZNwBQlcTvoczHl34Mcw9sMAG3mTz
pFKPs3bHNtonW2nHrPjtnSU7wkl2eXXS1FpZGGwds997irmzE1KHoLQLF0vJata+3FJAKnG0V7fB
tCsw7ybaxSvsoN6ydTtUDFyNUuLhxPKbdtxGEhNw+dsNjC0YbJK/dfKHDjpYvsY5ChhHu4jLWZ5a
4YoVKbJ1p53GjglgpNNxW+1C7rQf2e7dLejKmpQwjXVgyCgZuhq5+miwMgPxes+1t3mKNlObPRm1
i+KB93nRLuiFqR3AqvKFxItN0Vxxp+dS5E4QWBFfm1nTpJX3wACN7DfAWWRmlwxztUq0B1sTeyMg
zcRBSu79YnqrC/c+gCoZYOBuMXLnGLojJkKtdnhH5fcUtyB2Zg/rPA7eGjN4pF3hbQzrwpkUd1lr
IH3hHV8wkUvM5IF2lZfxtMBMnC4xHe/EqAqS5Ag5Fmb0SbvSFfZ0IEbHyah/BMRdG+1fp6HgrONQ
hXa2g8Z491Jmg4LcaXyw9cXg1Bu/dA+eVA+O718Zx39kHCBknp9cHqqyKY11MquPbJiI5sv3aRDP
dqbOjAkhekhyidaWmUKY+gc9Fo+0ab+li6K0AP7Zw3zHl/VrNtWzmzwaLrkqkL1Qr0xxKzUorGql
ZgXtjNI6l77dE5klhL/wcOlKWmU8dSihjknoYwUUMjQwtQ0YnLUx3RKDcUUcfS/gltl+80Mz5kLD
GvddW9w7ZgewqC4eHdu/pfcy3mEVrwBq87E0N4wzGFBrUBoKekizFvA0N4FwRcqXRbhUJ0ig4Awf
l9HZyua5Yri8tJDex41xP/ci2iqNaANFGq0YCT329jHVEDc6LJe/tWb+Dy3kvxLZTQ9qxf9bY199
9GmR/oRS8hdp/fef+lNZ9/7gZICwLpDBUdcdKBl/SuvuH7ZNBiT0mYFxXP87WIj1h8WfME1kQ904
baOH/ymt2+EfQQjUA4oJdZSe/9+EhZj/KK0Ly4PaSp429MGFhO4/4kICJ6IldyRXKAfyf4MzBUzS
gnA3DgnsGZdqrn5yX0mW634oMmNDyC54zpyH3GJ62Rfe1qSpgQbmfj8JEyY9JA2nMemNSQNvU8l0
3LsIF01fpwzHq35nmIr2WcqWo4j5dgBfI9FRUCaduUZRWOwDCx01nXvz2UisS21PYkuExF6rJX2k
IOdFViOJ9L66TXlW4Jon5LiIm8F1fgTwBQ9T6libIq8WCGniJSwnihO0jXBU1ioK3swZHYL8OE/T
9l1IYgrTwKO7SN+IfWAcWIZDP6EVWfVU4DLIDg4eJo98zKr1mZtC8W1Xk+ZlEPfbIWpQcyc/eztF
wwLRcI5B3PCVl+tGEsTx3ImxmBD3MI30kuw2WwlSdtmgBo77ErgFkdTsAm5oleXZtmC2gPcIS4PQ
STp0WieMfuRuD+0t5Gw9EUIM7XYTSYQ+I2yS+0o8W4rSEmZy1nox5f2iEHySnt2BcigalP2VlIWz
rTMp8IuR5RQIxKXDk7kYuuNEMnKoiAp6BM6I3hEXjt0bC2EKUoZN4WNo3fd9hiHLnPZSmPa5roId
p7AHutHK1WjipWErfrU7ddEHMq97S2yfMHZwD4kR20fX7zPTPqEg+o+BN15kybbXmkeYlyYHnJGp
A66m9qluhztb9MVtrBnatUwPdcdiH7I0nsx6YRUIf/RxZq/NKbqpIlwjpAlXsw20xRrBCZvgDG0J
UzDjWt6MoqJ2z7DlNaInaJ6NW5vU+bNdliSIZzqujCk9yAjznQfCZp8lrrVm48hxlXrHq0PSewPs
YI1CGO5u64HlfaKdMJL5A4kj2v72M4UioxFyVt8mpEZiBkl955xram0VWVJ2BtQ+pC6suJnGoMVm
rx5kXyrUJiNhPUcQK4q+vKd24psTJSj5uxS1OS8k5+/qi5rlTxX5015bVQgdU7Y2y7dpNFzYdOOu
KGjpGJ7q6EsK1t9abzSiGbFZcMzMo/Kzr9lYyq6/eDUujLIETQV6rWeboFg/IbkdzaoqL3XYs1Pt
p9c6Xz4kLa5Ib+qDxpBVnCqU7Bp7qJnKL/hB747j40qLGd0kxJTxaXCIpFd4cmvzAcPdHIlsi5O3
IGjovlOutTMpmgGembMqCsoSWlXuoG099HbxZJkThdhjeeepeb5p6oE6rogWdtFaR6GWd+qxQPLI
4NA2DQME4rd5BmewcHO48+pu0C+Z0+0128kXQ7iDmdgtCgPIfYdRkNN8iTQQQF/j8Yf+r7y5Kacp
QONwl3VukTyL3l1/ILMK6ECRc43d5JA6EADooX5KZXeJHKPRx1bEVYDKQwH3wl1ApbG0owierNJG
k5+aExaJk5x5BNZF9TNPorXTPMn297OGp0rlfwl0VaHkoaS+MzKjfe4MyCbGm71wQNIuuRTgpOGT
Qe+6Yznxs/SyPOCaIV/vPCtn2XvWyDQFg1J6GxTjIaFjucwxfKSEqh2ZP1HkcpoaXATFVBGNo1Wb
Y8QGyMshiFG2Y7mV5YcMmPrLCeuQJ7pPJsbmWkX1OWVK1qt0P9GQiXr9XvnBpfFJuEfTRzA5zcUN
rhkDEPoXkouCXcRbLkXOiw8Mtrzeekkt53uCS1HO+vDW4zvjiYdaCuCxDPvhm1qKg5JRdUd9EtqG
B4hymJqNRnQGHYq601TniKKyNTto1PQHpxH2Pp2ZBgHo4W9E2dorgBQ7p/OezCwEOjOM126ehn0q
++g89+AfK8CkaQzbNdVEvtazfnhNelPaOdtH2tiMIFHbJZF3plFQZRHPa5YNWCy+d2d5KVYwR24G
/yJBR2ivXXMIl/gcBAntahiwIpd3lkQFwXo107Gt1FpyMQOdFfGqWdg3FjnlMLCuiG078wftJ2AC
R3ETh/4mCJAIe0F9FB/bOprLt8qYNY9jeG7H7lOBxz6OBeOpkXMLBXhHDCAY4CR6g9mU8W2tmtdA
6UdJRGFLllofkZN3D8AtDirtojNtQVQRRqg1DGE3QBd4uoUwfqBkbCPY5jdJ4u5yAMdkJKsQYHDx
EktRPag2OwV8p7RdXEsHo5RHq+ZYCA3/pyNlIfzeR7hKAsHCOLPpra2vwGeoFmjWIPBYAaqnjHns
4r7TvJvHYaAjrQq3uTK6m5oAtTcxpOstmmVaQZtJIMku4/EhqZZuVEvXgsN5NflhBRmMDNqgui5/
lln/lJlHPJWfU3bXZFQnc+qWAFGWYA72VYOdri/cG4l3TrSAEdgJ5+itTCKYBNGvhm055S1xgoVm
Ow4U+3U9BjzOmv2xscePBgWmbKfbos+oAzsiKDOI6VBbGz91CDgaT23yQwbeXTTmNBxE1z4PrnSt
8mpAN/iu2ZNfaXs6FVBswPtmzjqvKGzsOT0IH6dM+1ZwAdKT2jzPw4gDKBwh7sT2dzEXD+BmQIC+
gwlJrewZb+B5tOXnuOCWDKnZmYtK7coe9oCL17Yg7EBlDxNhcZzLGNPRoKiE0f+mwi/K35NNQVvU
LvTeEggNYy+no+PPKBd4nYMQnJISeP68ZToKJvVODjvd6exXjE5PFF9cncqkPjJC4vecYds3kKyU
S2YZres4Q6/KU/9RVAXDXTjbYwT3kqpgvy7z8zjk3yVwfQqOs4eBOoxNOgy/7HEMrg5Fl3PnMAbh
nmWkhyifM9MI/DLfBA6FW5bH7BJcbkxkEzbpNB5slq00b9/MyrWYnINglM6vxpk4RCfFa79gk2Nv
daxLhlF5zINrdjIqsNTAkkPTrfBXvV2+mZZ9UiabyxHH0n6IgGkz2moGHGlF0X9iVb1UJkUy4BYn
iODue8epk/2C8hDfY9bl2ttWmPV49/0lhUUR98YOKCQ7nH6m8YFh3zqpd21wnKzqaVmGD6OH7ACx
tVk1DsjKPjHY+Ngv9LQSeu68G9vBVhIFTORLf3722/AyBna7t7xoB8N0s9gvwFRvZp+HThNXbzxu
Q0ZbzHOiYb+E48EYIf1kQDJ8s/ryvZdRYVRcrBKm6m1fV1vP5pgo+34fqZrVgjopOgQKU+45cZwT
/YAz2rpd+QnDZOc0TC44lAFRx3LBXlBAvmSluzMAKcyCWgohKcnwGXkjvC99zf7If5eG/d7J7lG2
CmkvSVocj+xhA4uSCU/4P7LkNYCfsulr9Sjm8UUrk7VHr3yg4kMxDU8lrGD2r/HHEmCiKRSnVJ9H
9dz31p7O1h1PoJdCZmzrSvqf8Fk71PFtozS+bSk4WlVz8OKq2yhDl5f0NWp6SRa6N/hB8YLyqB+q
G+b+9KhyVxe5+MVxPUL6HBW+AvtFmfa7X1U/jXK6RwBy11XgnL2WuUQNrW1C92aKC7WrNG/hogH8
6zAG0JeDlb6f13ZtnRN6eVauBART2thWYxqb1jiOLpUvrg13wHpuYbrRT/AAZ306ZFUEZ3sE+Vna
Eb+eU2A8+PmDIVm+m6o+gla5uO54LSgIcIH33YXVCDpuEh9dDBMon39QhmRsWjnfRA6A/d4OL1ae
frnsolblmFCREGavadk/jYYoth6GANyj9gYTw6ky67uyw21aNbul1Y0L2NN1kgKKzExaGq117Vns
0dyJwYo9i5/UhmzZ1LN0GLgK85K9MMywoDajUyYwk6rgNovMdtUlDP/Ttks3hk9VdKuokFcEe2Y2
nakl1YapIM4Z/UbL4I4qVXa4yiVy0nyXmaCJwsPTg5N/JcQEgQA4D6tZej8L9zZppne39R5GDSyq
MPBz/fAUnyWAAZQkiF3HNsYvLmbGVBCyqWfJQP8MzXMdXYTbV1ux1DfNmI372XQDSgWDkWIJRh+O
883EJL0nTsBFk/Y25hN6BUQgsfEm4JwbDi8mQF/P73eRwzBLWt4rury7pv/nuXW8nQwJFbXWS204
6aPhY47pzPy2WeianhNK27Jbe6BCCvmwVNk5+VGLZE991b4L4svUGDdekt9mJd1SfXwpuuWxh7YR
xF0NoaN9brzpRz59tcUQgz7qnsEFXZaK49gU3TrNsmGBZbDODTr2N5UDWTwoi+9Q9M808RzcD0tx
98d+/uY7zmsIja8f2/uuJPQjp93SNchAeKH5Aew+/R7y/nlp252Rddom8GuAsans4jkYPidsoxAK
4m83xEpDd7CXzgzvFszwXL7Q85D4W6fMbkb3Z2rfO+1UPCyzi+waQ7VTV6fNkACm7GvCpJ4A9Z3H
/MEMxl99U/rrDAlhlUlaQFqusGXC6JGdowAP2RySd6hszoDEZtYWXo/JDiFTtD9Q32lk79Jy3xQs
Vvd5GH5NI6aN3l/6NQCz7RL0+6oAj2Qy0ti5Y4VhA8ls4SZGafNw2DqvZoRrx6ja45iOjGZg4E9p
Tdbfjqqd7TG+UGjeFeYpB4JROsRfFttLkfTfsumhjk/BDi8GxZqRD++Oo5QTEheqi/YHsD/mcUt2
dNCgS1pdR43m7Kuf4eTfsXeMGPBR3TkWSASlpB6Xy2ySye3/OF7/fxyvwqOV7F+pcf/RyCL9ixL3
5x/5U4oL/nAF9lbQuKYXor3xl/0pxTl/hLYAmhvYltB+V6C6/8fmKv4QAoO+6ZoezjQ/RKb7v1oc
v9PkH98TSHVwhf8bNldNw/0bRvf49e//houW8Azm25AfzbHwbWkP7M+Ph7SK+3//N+t/MYlU3tDm
IUcLcLdxs7dk+90F7W2bULL+dx/LP4Hzar/sX16Lt+K5AkI1rxQgPv/1tRIcfLhFZbDqaYmUVfa2
TPVN8JtFWDFkLLHAml779K9f1IKL/E9eleEtjmCAwKb+/3/3DmPgRuEQtwHEWHiVHNrXA1P4yE2g
VWU/bfpJXBX8YLN2DJv5pqsOyKYvU2u/dmFD/x3Jxf+CUWyZ//QnCkAvW1wO2Jv/+hM1qpnK1OsZ
NjET9Ba1M0V4YCS0rOcsYXrDdhyKTQrNVHxVU/M3BPdfCNx/NTb/48vz0VOEYDtckWyZsEn/5QOp
I+GMpeiCVZ7TxFWSvWOLd1qW8oRpHzhkv1zQh39xlnqoGvuQB4l7GU3317/+Xv7TxcCoAl3Yt2y+
Fj8Q3BV//7WgXEP9lwXGNZoH6LAoviBrzrRNneGzUr68NlVd/FdvHe37P715zxG8sqNvPN+3NT36
766GXEwiKRrmHmMXPGShV66nrg33LbjNrcv6TC0HboJyPcgzS/C0mSCY4l+kp7nG54JoTVgqbAlF
uM+e04cYbAadcclNEmpYpSvL0lCi6QAXDCmHeroh3DnVuHGSMD+1VL4Hokk27lKxV4vSc0Ywoe5V
sp6NCK9HYmDxM30GY2HPPJS9pycBSCIpcirNO0m89qwCONYKLYi+GhTsDvLsKIKDMUzPlpuYh8G4
VALXD+DrkUkpTqeELpAVoHlmr8lHZQDeJLnkEGSxH3lqXScPG5ylDH83jjs7aLFeMi4eHWObsWvZ
2W57ass+2xRe4WwNGVxn/H43E4cKunyIJGo/4C6p27OHL46NuferagOFq7zzd9DBUhR2UGRu+7g0
fb6LpzrcV+2L4HTUZCI7zwW0M2vi1IMwwcC6rgt8FnbEaYUnEMSdd3cp0kMO8nIFtWbZLqbxYCGF
cogeX+BKLZfakqB02g8/yGENmnF7jar6TFnOex/X1N0sqrvzWovmpGCVBCo9T4INc65qC2XOQfzF
LZ0mX6MRzGdqaGguYqadWlG88ygn3tpoEN0gZ7rV1bazzerkBNn9KKYL/elYnOheOfVWBCMH738Y
yZ+4zkI0NcKtpqvOXvnJVnPcuJP/PrOmnzjyf+AF/0XWE3irg4VNEwDHiPwkFR5AKkcI0WSqOa2k
jWM/REmOKqwMQLVYQilH3UDsXXaWzPYBlXTHICgefSdzdpHE8tp6yYaAAGwoIsrW0G2tpOo3fTOS
RfQsRG6UkXkoN2FJXeeScrElVvFi2AxYBZaxzVBgMUZ8jXeRxf7TF8Nyr+KZWpPWsMB7oXJUhgW8
NnWCY9lgwo0xSeHcw6GbNDgmuE5vTJMd0lBqbjaghjC8hmSbiPg8dCREi6nnhDlE/m4K7ZAPW/Bm
Rq8F6zh8c6CD++3ccZut7Np37/xuuNIM3Zzddspve1roMyvEcSbGjRdBx5XCxULT3+GPDo9jZf6M
ivpseowDGuS8w8jWjU03A1hz5EQUo+t6SX3nuC5JTk/BqepBaRbJW9EvA1bShAouzfaKsTnhAOku
FmWLVNxBJIT4zQGxdett07V3TgZmGuw9uleLF4NkEp9LUG+8Tqg1e+waISshVjdcY0qsT2MssOlE
w808M+HwqyQ/lNnVaDpxl8dYfnC07kNRPiViYGFojZvE4kctJWgDFZPurtL6EJOgZmJGenHO3OrY
+elwMBUFrSKcHtKkLu/BUxJjjQ39lMBdZM4O3VBzTgsrx8B65qwwQdiLqHOPks/WEpTSt/Ww6/oI
UhmMugOPQHtVE4ZeZ066mUvhbpUvjqHTu2fbfyMMbBxdpe1/+d79LESY7gHrB5thModNM9/6ecWf
92vUnQyRKhwYrKki8XYUi1SbeVK6BU+sIWc+SN8UuyhBa5ksPYejjJiLinGBVzVyl6b5nZpxe7k+
2WNqQS5WlQz7khTaNo2ppDUWhu4hPOUqOOCFeKcrsl27ctdjo9nRIQG+3YLfWP+wMO6c7Hrm3Bo0
r7blv5OUkceBQrwxwPgydIJbIz44FmOlMu8F3R2gQ+iLJA4/uMY2HqujrRnCgdkU0PqrV2qnPqx6
gcxbE/TO6VslkWcYW+zA+M8xElkMxSvyuDguodaOXn7GZHCpFJ+ia4FI7dCcQG47UAbG/lSG0fPC
9wdpXkPzehaOJSWxHhA8LCPMXPoduC7dwLjpg03uTxDnwux+8TsKLhOKnQI7f639LgJe+wbOE2e/
wDdcOyZ6AWZR1CcH12bk7fsk7M7d5Oxb2zggtjiXcoSaaSXebW76506VIZd+bW/aJLoqf+EGyuZr
PifxeQIbTdoaUIORNRd8ibfxXOLCxjJtLzzmYyIy64qV62gD9CVAtDMBod3WNfcJjp0XKTksyR5O
iuWzzYEO4J5DciEYSE9Zpi6iHcK93fj3Glc5R/GnY6XzbV1u/JBRY5NKVskBL3jG0PASG+KJX5Yn
FWAd62ZWOFU1001j4duYGVO4RnzwKRke5LA1WCq3jjmzwE7JfhYIOV2wiXxiW1mKxtCXrP6qLl+9
7Mji7dN4BuDTmWpilSMT5kC4a3+cL2bv/W2n0EiZ7wSDxdn0ePWwcFa//47AeQM+n24aQkusCzaz
1dlie+VxlTBMZsnKq62dzvNdX2wz12x2RROBsBDnoWamGOrNhN/OGzEtyJk9aqFh+t9OzrPF0QhY
VXF9qC58WNjTgwBIJdPXFo7nbK+kH3wUOFx2BoLDuqSkfEUSjBRQQNkQ1uJUMGRn/WROQ6Y15OIO
S5sRbDZ9zowJDx7I23jcETML9zBazqVopnOjeJxIII7pKLC8dJM6LNRai6ZjnF54D5gFsj1niBPt
hN5h6VG1RT+kO1tdDLfA9SjbE+Rkcz2ZZbjvpDS2fLveo+vFfDd5cCjGJSL8zmYDAjGmbJsut6nw
t6R50VXt8M7wpgEwgHfCRv1YIqgQtCH5VkFsGbqIegv/Q5ZFRFQt2lSDG93MLpWFSASfaeTAoHbb
YNNg5ksQxA5jn1zZZo5n6eFF9etmk2VUik741fdzZ7z2TvlVFmivYyOf44hynD5pA/Ji4jMj3M5X
RiogN7PhaDbj3s493aeZNfZuKBexDVSp9q3n3mTdRFihhrQrU4r1lp+yIP1uNEW49YC5qsBlGj2a
WOTz+moqpsYq/phxvBMhqbm2EaYMpn8KIf9kWxqUaHA4W8L4NpY+tSkesfVlH9Wk/j3agmggZIYa
/TLi6tQpeRu40ZvZMwRiKvpt9gMmOKImxdjc/B66J0YwMco1YF7c+fcmazR5RSyfE4Yqt3K/o0K1
tz6hoGC0gtWofbSi1Qm28BBKhvYNXcANHACZVnTC51t3Jhgym7TwSoJPihKV1CgvfdDlR9osmA2B
Chh8C6GMEhXqwvcxgw9d98owT73WR9vyWDAze5VV/hMjqcW2HsJleOOS+VEPxA+MEZTp2F/rmME3
eel7Ohu2KJV5KRmYs7GI8w+apMi8WN+wej8DrvbKvG36n3FS/6oqlqAmSWYqs2J8a2l1rLFcVNG8
SULQzQAhXLjmhJG3Zea/e1F9qrN8516rjId53p/tkd2hyDY1NMsdlsddbpR3jg+9dAp3WSZgFVj9
lcTAh0kcqy8wU9SJme4dqDHbbKRojy3Moa7hMEg3rNkBT5RMjAONowWhJ7iV3bkPyWyKJzkkDggV
vLvYXE7+Uk23FDHRCXUwibx1lrmjWwb3eDNIUKkodUV5Nu15F7r0brYDylB0cDK4/yTHkQ49LAQh
aZ5uqNFJiXLCX2BzGKpbHyDnCgorKFADHdOwmBJX5aFtmWU1LveI/a0XHn/SklaEQ0w4h4Kf3fHM
T+ADuzSHSuNJdLQBiXgTnmaH776h/3TtGbztLnEfWJQfmnZ+dmqk1UT0n/7EfB9L/mp5Yyjv8H0N
Pn1u9LDjZ3SYC4C9lZWhYx9akLVRCfUcNP3f7J3Xjt1I2mVf5X8BFsigiwDmZo43edIbKW+ITGWK
3ns+/azQVE+rVD2tv+d6gEahs6SSjiEZEd/ee+0muzfAM4B1bXZxRqnAEH3BjbrryviTAZzDF0uI
KZdtSgSCh1bh1re0ydLX26HzWEtzyWo+xIl+y7Hilsmthl86mxP5iHm41E26DV3vvo9KYm5E902m
w+xR10POKJ7Oj8tQ46eJ8olxQFBSDgPeZeXJ8a3gkJY3R8QLvuMWoLxDAGXpc8ji45MdKc4qhFya
iKReQZfJ2ZTBjSBGWoYYmcoUZS9A2yAXfaFvgKK7YWYzni72ynququo5lH2AZQdIR2oTjKu7bTfZ
ZP8j7t9JiNuJ2hqqzZE222BnpRRDaKdfQEW5Y9trqBzPg5GbuKGoySvwtrf9gsTaJfR+RuFrt5TJ
WljTVR7Vuz5vLxJRv7KYKILjORA42M113Z1roOh0Oi8baWN2afPu7OL1D01TayPbKKEaJG11S4/y
9/HI2WfWkHjDQg6syaBO0E6jknyckh/ZAm0LIWWVlMriUc+gFgzraSL8gA9S0rZhIyom/fQUJV29
xU3JstjXh7zOH30H9lc+Zm8p6mEZOVpGxOSKrshO/ksYkSUVwYgRXY5HGbg4OSbQ7b0p9hiDdr0W
KkP+cOl9TbWAObRdtJmY8mppM9Qi54//JwQ8A3IeC9tyfWwF2dPejFoiHbVYyue361FPFSpqhJqa
Bjs2FG+1d56W4j503c9SS6/KmhFhx+Y517KsrLuvnUtMMGOQoELKBEsEXC3lLmi6MjKvjQS/cudi
F0BXR/slNMU7S/e5lJCLn5SKnrIlJxlNfI6aOuRjDB7ujw6R+abjWixRmSVqszO/+v7Ygt3pj0LL
0RG69JhFr6EWqi0tWc9avO7hQ600C6aV3lWuBe5ZS90dmncFvtYK1HpIbhMU8UEeg6p/NMyc2xjB
HEf2A7W+TyMyFHL6LLRCQwHWES8pDdtadGfqMDekOksNrNXCfK0l+rY7Vyj24yxJscG4bbSYL72z
SXDA1yJ/ito/jjtfi//YZDsKMUDUFBj8iSOj1mKCy7RpAKv7NffaZcJNUIqaj92KyUfGCi+4hDmB
90AXrOPWKreGxJZQaIMCKGvMBdqyoM0LJM4CGj8oXdfGBuzdb762Ovja9FDgfsAVHd6wWeEoqK0R
NR4JS5slelwTk7ZPUAjznrgDlBICmyKsvgp8W6Y1aEqYA3UEkFOFG6OvUlK9jflmzBg1Um3ZKLV5
w9I2DroVZ4A+WDtsbfKgs+IAJgVjrTaA+DhBJI6QQFtDoHTwO/1LgmeE/SbYC0/e/lBbyecgR+Mw
mXGaBNpy0mnzCR72e4ZZV6m2pWBLyilpNY+VtqyMeFdQcIMzlSLd3sLXsmiDi40UMWnLi6fNL562
wVBHQ1+itsYsD6U2yjAzRF4n/JqOeCNHagGmDgAycAJSXlAS4rEqwbiHhNJk99kHCSkwuWaRx6CD
+shUxaA7CO9O7NovkTbz9At2ijwsT9OIaBRdDJ1W64obX9uA2kkXWnt4jeRlxicUVsGHdDWVZzzV
TXGmVBpDUd2/E1yAPqLNRl2O/jRsSehvFF4klL4NdH0g/7iUBm1XKnjE4ddjhtdfZ9rQFOJs8nE4
BfGNi2Dq43vyIlyk+KAwMRAmpEhy8BMkZKxSCZ4p7i9YaNjw8VKBEPtq5sMxNwxqnbDaB8PB4tYM
DWiBQ7+lA4ozmHjksc/huviW4yfaNri3rIinnj7A9lZ50iAFB58XMThQazlmKG0BE2FCRgpXmDMm
j3XNrxtOdMBMmvBUizdWMb4sQ/Rmxl9wgBGYG7GaYe5OcZ5F2oJmaTOa/mnAndZL0FGyr1Gp4sOM
f81oJpwn2XxPf/ZtqC1uCV63koED606yTn11KLQdDh7La9LG1hF65ZF5EzVTJPKualx0prbTYcZ4
9G33PtJGO5K2W6Gtd9yNwbq3HIrDmMAJ5LxRG/Vq/zQqudz7CTsvAee806a+Stv7bMd/sPD7yYaK
xC5Ta1x+rL94AjO8gZ02CRa4BVuj+xL2gJ1MjlyXsDK4AnHma4uhLPO1CPbuD+vhQshNmxETXIlE
9tkacB+SYqcrWlsXi+AjwMlIsfuEr3HQBkfk36+U6DLxAaI0aRMkY753H1dkgjuS5ylcyVtf/zre
yRQPJfamfYSnctLmShfQhdR2y1EbL6VL62/Mo2TCk1ngzWzwaBp87Z3qLvQxjTg4Z5ycrbkvh3nH
RPA+nPVBgt0ax1kKy2NZMI2IuBcoSjqlYUKTAimzS2Q4M/ONITguQ0ezwXUbu/FtEg75FSSKCV4f
nHHrxqjUUz2jF5JMiclI0KjagvQ52Y7N0Iau2bVl1gZ5ifZmgThh1uJck8tu0nm6zuM0xiqmu7Cw
I+5yd2yOuelREMqg0dQzjqjisdDknDzjb2bhQDZr4L1BcYixRZ8MZQenlrasLj5VbfHOYImiaR5/
Wz/QLRmefQ+05LsQ1oMrHkkuTjuOcW+hYsINo4slshbqlDfxU1M5J8Nlv5ZM/s7j0AtRvibsMAdb
VsNyK5doP/RNt4UvL9eBCK84tEEfmbwz/vC3sE2WXSZCb2MDQEiCV6LFjLnJiLhdiZG7ZBvUha46
GmPI2QRIUOIrKJEyOZ27JVt2WGmgrliMEDPhfmeLQzxKwc5YfHXvJEW3TvVfMBEfNWE0rb2eDQLF
LT7FNN7dHFAZT+4MumQ+kM9agq9RwuxiFPWXJB7xY07tyRyoJ8c0PG4DC64GpKL87JbRh0WN+zbz
ODJWIYf3LgPBUQH1S1ybEvosX0UpziBmdOGmqemxIo5x1XQm98rSbZVB6pyDjm4ZGGe48QLLVv5e
eJ1iIyapqRM0u7LdOFI8B0pMuhQ/OVPFc3rZJT3rbaITz2r2rqOhy7eK7ExkvTkUO/Iv+Qoli7US
/NRLVWwM+pNZ65ovYcy66VbM9gF2iNbEI7QuoF4enKL11l3xVrKtqqPsCEJfcXY9Mf85S0tvO2aG
y02RZGyPxNnpLWylQxnvcTIvK9B0O4tPbsOz0wOeP618Pp1NMvPam+ClGRO1zWfGooGB88EezhMb
5YNKMgcvKDXLWWTvOzOBHJl6757lHP28vMNxJKBCLC8FTdNYwokiFhMB1bzjMOEMd2la70oLHV5D
OMqtrSBvuPkSgFcjbliviTNDz1sW1ulFDnwQkmqYwqEUzL4iHAxQzQ8eFZFTo4o/reEYh/w7Uv9q
jTW1XRvHprLf65JZjbXQ+Luodg8wYDlUDqcyHruocH48E4G2B4w/5MnSEjBObtdvZtNTM8afLlwo
q8KWdB40DCZsBBqsjYwt52riIvDpijQ6chMeY5dsYQYStxhPeAIRE584JaY200R7cC8k059r98DY
87YuLaLuIcMmszgWBZNPoRhI/dD9/n+m5zeZHlIuPwmkf+v//Z/vTb8s8c95nh//xZ8eAucPn9iN
QDIWnhb9/4+FwP7DtCTBHDwCnilcG73znxYC/r0wSdpJ6fie1nn/tBA4FqQsxZ/mmKYkV23+R6Qs
Lp5fRVXcDYpIjyttAYDL/0VRHuklw7vHihRERGdrqr9zC0vO/+7LtZItyXsfm/hw8KoW8E8feluH
caNnpjnAWdvYgVBd+11BzZjTC6IVUXWqwvlbOljRYxGyrGfOU+iZPA4KOizpGoE1SZsTKgC9KB6D
JYKWHbaZMjpUxgIJJO/gYvngA9rnyGYX1mG0WFlivE86G7WRc1QdOceq5KweJGXDmFja6zL0IIBo
3JHLoKEKeT+4kd2m3vRj+TX3IvJ4Pev7ElirmDKkLbPK/maklDssSGEkKTMCayaduGJoiK3bae5t
nrbEjbzroJ+OyaLlmyb5MMaeUWfZkQGRPZnnzllX5u3U4cRnUS7WU+C9i6H21irpoVVN5H4c+8SQ
fuOV4j5aEpDNwqNd0jWPzRJSRm6EexlNcDEqZg6pKtaGpF8uzBnMDC+US8ab0O4gNJPAdiNOx038
GXMcgfOi/1F1F7M6oQUe3YQfX0K+IIOqPN4HW9EKESxT3uNQufdgdMaVKqeLb8IW60bxIqZQbMqW
z0WNTNaLBcKS0UXdVlSGtanfZtPDqciZaZLOp2lXu9B/9IGiauchzrlyLQz8iJy4CrLhzgV+M5iF
0nzthgUMB4a+lSv6B69llgvEYtdZGGbDfLgLiZPTaoq00Es4EE52oaJOrt38O9GGN0eMj6GgoT27
wztb7pq5fKQ8DKUWI2DFuAKaQLUziHdVDtiwzKfQLmVYlEZ9vWkvoyNv2jS868zog/a91ybBFEmT
ICTiuAQ96413QYqOn4Rj9Uwug4TkHFinbvagVTSar9rfd/OM75lJ5ZzGj5a7HEwKDaHZtBvXnSEd
u+qAGKPoKc0fWCJf8i67WIRD3Bj/tSkpk3MKWptcrpR8JJsbMVtrpPXOEJTzbOQW7JfMkp6q+tHp
jc+0sJxnlURUN4WcS1W6migZO88owS4CEdpISndTHa8VgSiu/uWjpSPyyoNJNDYfHZl5MqHXc8l9
IgkP8NGn153DRl5UyG1NzTQu7yaBQeMIVn1Z11K+LWNGzVk9bJPOHbaAIi/zvBibqmwRSxNvk/XL
obNYHGd4eF63vJQJzWoEA7ycATn0bMvuT9UPYc05+xSK6Z+NpAZdm1DuqFOsS35V0x+X2fE1qZln
ZJPCD7aa3d55ICb5TvZ+lOiLBMIHYMBLQIQHslASAk9gK8iO+YbuIFx4eg0vu1Mfy2WTSrO4KynQ
3Vk2aVi7Nd/1GP5p0BMv0TknbJ6vRvI4lU529FMXlwh6yjF0tSccjoYLAFtX2CXleN/EybVymo3r
jA++3GGkT1Z9QER/1o2yfs4MfRlbLf8zlJs8kKv6v4alQtkeNvWwNuxtKeHaNj0W6mULX/rRTQ0A
sAvFT8n1kutSQ84+K05vpxFw2zi64L9gqMDG1mw0kjGk0lpLR+OIM2c9Pmahnl246vgyo2VTjClW
eG86J+QDtk44Rc9lMvI0CWW4ClhENkWg2i8DrtcQ4fqxe6li1Z37GVgRj5Wb2UoZIzX7YhnvF6u7
L4zZZBrFO2vJXoVNYH3BCQlZzUTncsexoHqvtg/OAGw0zcMvvTKOc8QD13FeosQeN6pHIUh6Drxh
xJMjqqdyJYZi3MwjD6AxNClrGJmKa/vE7KrhvAAtxnty7SPLfyldcVUljFgqBuUj5uptiZ2V2AEz
BhmROU/EfMg6hyFcZ9C+sGTZzsht5lMZmhhktCaZTaY9FO/Rw6RLAtqp3qdTes3m6Z7J+LYZgckG
DMsRLdpjbxSXHq8sQcD+CBvkOx2yq8a2BcGmXd43TPIMVBSYCwabNAsrthiaVeEQ1LT4qe34tCLq
landQy1VME9L2ifGBRd5uv3xmbopsJNUPXb5/D3xjolwD/Rwvsi4BfIa3hTBbVORSKx8Y5MUEZDl
rMh3rZk3XLo9BOE22hJan7d947O8ovzjvPgWCaAgg9MeixYPkaRbnj0+5Jti8DcWh6rtrCJEF3em
aKogEmR0eNLZD1OuIAGMmceM4The3pVy6oM9z28i5khS2jBClKk+mqaDHhYxd1M0lvaivZHOt9A2
8BrLqt6keXJbiisvEQ+yM77mEVOzpidkaXGaHRfjKzgRPjceaiavaEXoMVg34qvThmqHyehUJNV1
KPepDWiZ6R15OVpbaRdnljTgj4JLkAUPhW9tqxm8fmsy5ongDMwYmDdNwXRgtr4N9EVrwWdcuynn
AXu5V37yKf22pi0R8HPszkengjvLokWtWoKmCth9BlpW3U6uY+yjrtipxILEC0nW6epLWZrnPPXf
DcAsUZnKVeUlbxD4GSBQfD40+Re7UBdTMvMAuEH4cEkIPWjfNfAbos5fURfFzh8orUgixB8BxZvS
0DW99OdIiWGtcq7/2N1ZdPhazCmRbplMRu383LjmBlRgsK8ZkgW6qJxNV8TX7YEqXy7EVK8sv923
1tPMvHDd+uiLZFif6zYGyG3zCcqUD3qOiksg9+1MqncI+T1jNXabMM93FORekyaBjZiU55zA8k6i
EOT0DdLxEPvJNrKFy2N5YdYxPomZLmMzDD7boT20lg/iZl7mdeoQAJKcdVF8+RBsi9O66xl7B71v
VVbF97Yccli+XgSQDYoTt+I6MmDJZd5rL9AFx27elu0h8OprfuzWvrmGn9TvujY7D7LGGp4B30gB
CW38STyS4EKUq1z4wditsBliuqb0cGCeNNUvUO7Q+nnhzFn09NFwze8FtvAKMs1qhl1pnuI65gTW
mN+zrHT3U1xOW6NmM2gFLmAnCUOrM1m3k6SxtmBRA0CJ9ZJMOyOS6aFhH9fEz1XPLdCnoIXaAEmf
yfs3gcw16P0eWSR7n6ClNcZIwCmQ93073lghG9Qu85NdEEOti21vG8f8Jizk6HxeEVyTLP0ofcSm
PCPOkFRyX+ITW2KMhcp6sM3vaU1QOcB2FzoMATxDl/ySRlasPIAvWAqqFPYQY8RTbz9VAORdVpxy
SR5JkuBCKZ1PBtoz62Qy+81WgU2tWLE29IUm67iWT4SZMVFgxJJ4K5jzXPd2juyapVck9cf9TKgR
l3kNVT28LR08BRUOwt6lsC8zxtvIpfxmlkwgssHud35i7Nueq4Kp7XfPi95pOGjZmPBUzL2e4kBy
Hb5hH4e6embPd6fcyL4oA4OM1V3PDHJXueIQ32MS4+tKR04Ps4OHo02bW0cgcmE/qwG5gyesRALz
1OiztcMi2vraVZRGN1NHxslitpCKuqbPumSSk8qnZvTyfYx5kvkrHjLy//FFjH576IjLsZaFp3HQ
0gC92Ss7BGMWhv0XwvDUNSgeINNCO7hBVa5l6zBlRj4+cV5+3Btp23y0vktZusT1MJs1TaHe0xzk
z2ns3AvZiW3LFGXKDiGiSMgMZw6vaotVy3QDpjBBfurNkpp1TQqxhmkvhn2cZDd2XLU7O7M/Dhx9
ZmLXCo4Y8/vnJg2824WA8tTIPQ94okOqi0m7wk/pM/YEkaOG3SIIE1LNQtd9yAY6hw45Fsap7O2X
wifgwUYblLZCM/dyLg56KxXhFXHHvrveJMKhSpIIRWKC9fbrYtgaKOOiJ4MwpFHFA4eJRGpclUg4
G0CWbLVie2M0TbBLGiZKGaeSojCZrtQv+NJYJfDVecP3IUzEwZQhtqAgfElJCWXO+D5TEbNyrTHZ
Dp55k0gjXEdDEN3m7dnz60cLPRDdiEe3HnbmdbfBs34lcP2MYX5JF1U/C8uBZyc3hjWcSetiFS3t
O6T4+BiSC4rQJ9SEC3Tq3Fu7c14YsLnoGBxIqHTMGPbeNa3vPHbGa2ZEIHApHD8Uw9ytHXqucARr
ZvIRi95y9KqwuyP4znSG8FSWDddGRgCvvMMFR6+7mV3JwHgemNGuCsZE7CArpprUL6+bmOYX6KqQ
HDUVtyiel4COYiPaGg32t3aaj3mKhGMU4CnQIbhksTbFKaIYaBjFBk2OOxC426yf9k2TpQdwk80K
nnK/CqqC25+5N5vWYgsxsAAgh90k0BnFepTPcmyZRcZls3OYS0EBbJ1P14T2OecOj7Y52lS2vMrx
UeyXoX5UM0yynu/ZAaFXgkC7XqKYQTJr5pyhB3B8SqmOlLdAdircBhDy5B03F7WYmeYupK9WUzzT
9mmmgN4I+jz6sw+2svPuTBLZa07oyb4SMDSS7DSYSIRpzMhVQnXgfncxu40D7ccJr6Ay3VdvvsKu
yMMrk5ykwQ6yOcJ4mCXMYJd82yTIhECf2fqOzY7U5CeGZl7KUECOFN17NrU8h/zsphHlo+Zj/eeT
rkv8rSnb8nv3P/SA7Bu2wyam0PRHYOOfPz2WOf/7t7/l//oH/eXPBXD+5yBOD5j+8sP2R9blrv+E
BPLZ8p3/IzSif+d/9xf/6/O/k5ixLB73/27YtWtiIjPG82fxucRv/0Vq/pcAzZ9/wp/DL/sP9pOY
hH0Ly4zpOQzS/gzQiD9sS8GyUaRXNOQGN/8/pl/eHx6TKEsy/FIYzx1CFv+Yfrl/cMJSJGcsgb/Y
cf+jAI1FSOfnfIkpSM9Al2b4RrhESKHTHj8lCmBiILHxbmnGHnaEAGD6YfQp8a2Y4b5B3MqWI6+d
NoRw5XrM9FNAUCArf/oA/0W2xtYxlp/CNT9ehmNLxn3M+nxfI/N/fhk4OashCHgZqWfa27iddJa1
ZJzAw3c9DLghcqPhfNS5d9OgScFAtUw0Gg4J/hjeESnbj56xc+jJ41xGZUhzzLCgOqgwWC8OkRNu
A2PC89YdivSljty1OQUvyVS/eQ3tK4FMKW2mMt3Ypp61JvLwmJq/yQ9BGfoX75GvE542GRZSVn99
j66Y+oWDqkH4NkIzjH8AjlVRrno2ncUEjwzALfgXIBb90eepijmspzcklE+gQjY9YFuiWmxxwt9E
en4Js/z48F3Ttj1b+crznV+ugbSr7dAKsDmFqVqXUXhUAOaNIllFvrlN1nAff/MX2n+/6ri2Xd80
PejxUgr96z9ddU5NQw3qJR4+lJJRAFJqPlXKWCn/hMzMTsTVp5G10mtL+omVgBEnuXo28E73TMIU
hPmV4W1UcRvTPERk9iFiNmckOUzwk4dtGPDfvlkUKZMrju+rImZM4mNgNYC7msPtv796rb9/gH99
O79Eoij2jjAi8nY662NZIMYAi8aAevKDY8Py5lFxQBB2u+T03uDwddtbTlX6sLTyaBC3/G1iolbM
v0usWToO9Ne7itflmz7PGNcWQv0SF1owdDXQlbmrLAMjV3Hxe14cttuMmVDf1jsV2uz87U1Klxr+
z40f1r+5s398lb+8BltxW/Px8tQSjr4rfvqqweuUHVZlQDM14GQNbINj0/j8fWnzJXC9gznBeXe6
k55kpGV1ztXFnpwHWdLpZTPvUe1N1viPEe4v3y3ZOqnn2ppYMYedZHPym6/S+kUN4GbwgSabto53
kbFSv7xes0+qOYq5Sxl1IH1G+2DJrjwyr8kcbhMP+6K897pwXzBXZBAAzfhmrgc9Q2YGET7M8OaY
z61q8bEo5y7N5AHb/KkBIYkkBZQv2nPYAVK3CQz3ap56sCntDV1CK8luKuIMmjT9zkNTzBfyTF23
XsKJ2sh8dUQx3ZcFFmQAs3nunFIeiE2JqQF0eVVSoyf59RhLQMrdk/pPZT3sCBZi6ILJTzapjap9
x20E2GDt8rQfOQJy010RugdzQmovxAo/yIdcjwsG2kYpv3BXDG35wtr6vqke+vEW73yCX8c99AOm
ulBf65iBRHqbl+G5C7tmR6hBcZjpqlfDj97zMT/HU8eneBMt4izH6ktSNTfZBB0yd771wLLjIfzu
RiadedODjfIn7faYgnSXg7N3rfiYKo5FIA1Wkqx1uel9n6DldGtLrPgZV8BcFVe/uQp0lvOXi/an
i4Dl8a8XbUWFkr24NelomGcq/Kqh8i5zuH6wH3Q23+HvDvAjCRfYeOSdojjC2ePqE+VnpUVRlZdv
g1Ud/l9eF0FcLCM2qtWvr6uwPRBoDRcnANq7EfKYqRlDnq/xvddGA9eKdMCLzUyaoUVOAJBrODWN
Q1XmV8kypb+5W5x/cbN4OubreDZ8PffHzfTTzd2Gjp9iRuE5HnC+INvvT3ivMiN8cvmGkjYABNav
iXVh3ljFgpAqrrFlep3dD0P17LqXVcZEURX4sQuaZySlYBidBsou2jrCxLBt5JmSkfIBGjBPcUQV
x7buFtP7GioLp4Sxs+JvbpvtRRxtTYGebBagr+stDZtQbC6/+fz/vk1Bifzp/f7yQG17v2OHzEqZ
1vFWoN612UMtDBYrwD0lHWh4++0gvcSZuR3CYaOm1yIGlNAl57gEQP2bl/MvllFeDo9X/WzX6+hf
L9OexSQdfyhdS030s1hZEK07lK9sQgyDbFyzpja9fU1KBrm9usYUeXCY/P/716EF0l/ulr+8jF9W
c3dOglHpl+E39c4EXYqr/DAI/5GA5frf/1X/+gv45zv+ZaWNVagmeGxgXVJjCzOAUXFHLuZ3O6If
296/vSWytqxYFv+UvzwA0FtteO36LWWNpgBrCrLepLglahKyUjO2+9A1wIqrdY3eNFnjrRk5m/Qo
VH+H9/LG8T7mnhQ0p8hk+s2nYDm/prD1MoVkDueS6902LeuXNHqhgrACLUFGTUWnsrMwRkhz2vcA
4XZFuCRQSaIvOcYr5dywHS3WyqZZwTaTXdmkzc4fi1sFW92lhsBjrk1d51aUo3/IGfStB7pYtnSk
xVsilavYmWDljWp+AKgDVddgPuuKivilljViHoPKZiiKNYujdkwSLcoonDGJRRZGdlur+C2qKne/
BO4dnQPLRqQcmufBT/eClodNGYmviXije4YEuRs152AgsGzLe3nscgIaXWd8wViwczhDHeIuN4+Y
xNdG3sd7kSqctq7Qo4iNmTohGzwDmX0Yr6dxaEm7dqeAVk6M1cmJPpkK5HX2YVXTgWTAE1syDOpF
hhkrEMg41rdo1A54TWWf3GEzDnWwTUn94qsCCTfKTW1W022YO7QodE/O6HyB3/UaE0yghGmb2aSi
2ZEQfhm+tcFnoaa7IO4RFcZ8U5Nd2UxFvEkti9bC9sajh3AXZEa5DnoFe3+hrXAKDLXr8GFHxkg5
XLKp5+jQNPWpKdMCb5ukSvNLN07BjnojHFdxAslpSl3WXRDdizF/Tw2nIpXmi42LMCjAY677BviY
Z9wvCXuuAW834F46dEYacFCTECJalWExizUYOuzvpfD7ix+lknyTX8KiJCI6zRjxlMqDc0sCBDic
0q3A8dOQOTBb8rSioOHVDWeq+WzvXBiRv7IlI6ZKRexGFLiPJaaUtR+XfC+4zrI42Ho1vK1uoKPA
HIXa9xVqakpSs7mfZE5A1o7uhthpgNR8Yzz7rQB2xL0+AiKJdCZb6Q5GlKDY8Ha+iXhKrUhwtKdt
kRve2UL35wJqIHoyvTPeEjPfEtenyCzw3yhuAmYd5wKzHmtGT5ZxbOcP1XruNu3wm4ZEC1bTUFJG
2SbdJnFSwnYhTRixKTbRLGkvmg6Lq85NB5OlWfz0GPrTU5YV3QE09JSV1RqZl7dfm+dCBCTo6PgL
8/GKqjBrn2XzZ0DtAqVWbBNpRgiFS6WQgXa6BM7Z6g3YcsixlwIr7pTBGiqiHZcNORpsubcBPZYy
qiyGn/ZjPpC6Ig5RrRZDe8jZr65CIyXYU3pQ/L3sSiXFvjOo5Vgs0uGii2HJ0yjP+JcWAEyGG2g6
lcex00urC3yBzdwVOeCpNj1S5vRWMMqiqdh4mJnBjyo+xnV7ahn5rqraJZK6ZPcdbxgDCE8GQb0T
uar4gA/mhkBrf7LzY7U4gIeg+SWAt1pkb3zVcKw+Svp/L7FButc183q71Hxio4dD1ELQXUz3w5VR
u4OcjSksMGCwenYGwJ/CNfyc1J4ZNaF6/8GNCZZHZvWN/G2KV7BpT8Jrbq3+mWZWppJpQGrLyK5T
T71Kc3T3dhzf9rmVbIKCQ3VkrJfZym6Xa9xjbJX9MNtY7FG8Jf9QtcRHKcFI4GV1MHsfKFEB9sZq
46MsEjLsqd7NPH89FxHx78nOt24uqW0CblbaCbJGFz4YYUACJkmeZ230pdEsOzZeHe8a4XO8b/wX
b4z9G5fvfKmD89i76ZU2Qe69KvleTQPOUy+Wa6cmBkK28agkqjncBQIm9X4MGDg6iTZY0nx5tnv/
ykvth4hs3dqximu3MvONhyNyrdwWUHHPNNuOeo2LfEc5uCwZNad+5I0YtvuQseayYmGoDoZsLLZ0
MiRKCjkIz6q3qPsoYlJsjieMG82F/qp6RW7ghmeWiT7WrDFQW2ATxg8x0TtE20u6cSbxSeiVD6jN
b8uCvERPhs2lP0D44Kn6vtOY8kpuCj//lvg+m9fsmvhnEbofS1ft/CZ8FUMz7wjIIoZ45U0O2ayL
yW7k5B9iRRFPgid16piip77p7Mjg7+WUXmrhvAqZ9bs0co9Dn75lA40cFLiYYGh5BSK8pRsCJ2ZD
goO696+yodFj6ihdGJMayGq3AIJFW61bat78/jr3LvHIXRuATY2T6ib2CH6x3a+2c39X1smLrD21
qcPmfRJ35lTeZB70SM7fBsagZiCJw8KEV5f7D4lsABCaZBkeLgkZ2XarEtm0lNAQUZK4cDmsVV9i
Q9z1RhZuHCcdDqU6UnrCFHrCQLOErDPRwlQLJMClpRs5h92eeh3bZpVsIPXHQOeRYcKcBpTgWI7Q
EtACIjQzCIMUsj80JhqS4dC7QGvJfV9bmNkqwMJOhOTUSNzErle99a78xIJ556rghI61NwSFziCP
L3U1zfihS4BmA5IkwRHFqhhRtgw61fHNXT09YKmamY671TrxHQYQ1Tvx93tiIg5RhuneE2DncrNg
LDNUFY1A1X1gEZArRAVI3j0NtbgybZiJNaOopK2xzALfRMKF8e4udKj08c0wQG4OR4j+fKUkV8nA
g6BmgTDvRMbiYmlVQogiOcwdqTy3+iCaXqxEhmPMJqG45o0mGziH7I9b6BOZeLcX87vdOukBWCIZ
AsrNuEEo3yrNbyBEWo4jGOho2gi27PwxK8/Ri/ki06A4Rl15Dl3/IzbMSxu3VDwqesMVGWt2Ev02
saz5tg4A+rNRJGd/rJspv0xTuOnU8JqYFFd0AmNEjAnBnjofaL+zXBkuj43QCW/MPNnhVMQXX8D7
GlPniduLQ5eHvmdiEospGWC9nrMNxcYsvuEit5Ns7nz8dMKlZrg1FcdECpgb9isb22WGOpesrgUT
1i5Gaps3eP9jX/PtKtdhO4JlEf2QFtvmnARwDmVY3Lbjw9gRoVuWbL8YSl5H1Asmo8OC3H7tfPlN
UsI019HXoofBQbwLE+FN4M1MR4Kn6jWqSOBUiNN5M175hEFw5Bfgx+etCxeAPwNNVYQhlLlhfGgZ
v6ThhD8qxl25yHSkEI7bq6/e8LdZ69rP7qUx3qHFsbdxkFH8a2Ph0mBpwsNC1dU29asdlOl2k1cU
PbhNet8O8lD5xbOXRh90CW86mHe5Sne6yzTI5Zvo280wcBP0ohHrdiTeO/4v7s5jR3Ys687vojlL
dIdmoH8QwbAZJiMy0k6ItPQ89O7p9TGrGqguQRAamggCugt162aGoTtn773Wt1ouMLMbMA4+JwLt
DtQjvZSfGnD2ix2xsYjQF5H9tFGrvjqoGeFENsN1txsFJkU8FIBWDDC3awbVm1BY+5gsi8KQezeZ
zcQLSVojm4iCAX3xBJiO3VcWYYuebXulPiffjO0LyZnkfqJQi2HNQ4qzu6WCT7csEHcYxAG6DpEe
Q3mB2D1PvM+9qdxNaO6xja/6xD6YkdhzkR+wU5+DyD+SheFuJPk9LHsN+T2pQzJYrXzic2XvAii8
bw6hwtiqkfHBSNSfLOQJH/TOCiEL96uOPiCZnKMbdVvMItwnBKjyKM/vKwLjyK++AWEOGd6hj59G
5S7Q4mwViZRRacHNPAYASxNEEMhgpVcNL2wSd/3wHc0ZQiOGFR09EWMJle5wq3hdFLzxiG88heiT
UY2rZWaWR4RbnmVlKQ8x9SR8or8aOu9zlB3Mw2CnD3JLAOO5V4P3NuF2Z0Dt77BKMJSz0BqKkzG4
587WzibnFSGFsQmIMg/7y6Dkp4nm8kKppm+ttiwvLmqyxMhBSsVe0VX+7z4GTXkoQDhSTpjgDXKI
5VbsVZNCfn0mLlFkfxgOpyBwok8+GOJb53GM6mctUx8mRUexhUQE6YeZCYyJkFUk7pLGhAJeZOUL
FvUVElBDLZjxRwehJSnnHg8ZezV69e1dW2tYD8cDxrAe3pJ/i1ufeo1FzLFmWL8Ktj3pkCYpgYPN
uQIgRNbVXVlV0UbVxIVhcIakacTDqVyzUgPojLxrynepKCwCAFBZKX2MnyV+6/PgWpjle2Z365A6
cjEglpuKERFQaC60xjrOfcrBEtTCNfsFOqRVG65sEBtInV8rHmJqjXy/yZRDrSgoCO8aaphYc27x
TMvG2NruMJrQT528cAhXbmvsneHsxOirA26YacKtES3bZNzEUXY/jOYxavp1FCqHNAB1QvDNMJOA
sfK585WXHRI6xKo7erGlHJSbVvdeqzlPpEHN6R+LKhYgbObnS/gihmSLCsnDuwZzatrIgr5SdeZR
eDJ9QfbMiLQlwn7TQEcMH9LRX7dhBPbDBNADUAiIad3AuewXWo16YGwxGsKkxkRXpfZjCyCHiTuI
BobV5sU0WMThyxNwtHMXmU2iFU9i0/Ts2NrrjDAAW65KA9nNRDRVEF518h2lknoFosTcifajtJYE
JC8zB2N920DqGD3ccJso6dY+XHDJRhhhdqa8tnTUhtPY3Gt4DFP4BQHwqVIRaJI8TRCxzNBp7FUe
8Fa/GlT70bDGjQiQU5Pnl6VeZwYbDXnOYJnH+RNwYB3c57J8SpFeWiExATEJO7WxbldUFFvN7VYG
kNcxC2Zv0VuYRnsnDcFeKwdaAPhYw43ko80Hc273Y/7YdEq3EsA5eLapCY3httmRG7bMIHpaIrzU
lA6WWvP3NLuD4Kr6/aIABeRPBajyPV3CTc53LAflGtX4E+VHDNZ1bJQDIb571BfwNVV4nWh3mqrC
/G4cB0JIq8SEaaTes7hFKhnCPjhqhL9nskIP80xqCscTQfEz0WOeRq2rMjy2cC/CVmxdBym2E+7n
U5d04ybT6h3Kq4UVcSniSpv/XGdcf+Z08utwP4/6sTdJ8PomoOPefhjU6KK34V6nK98qYO2jcjVU
6toavvS2WoES2SrsxYOu4vGeIvdG0S609hiozlNigVvhgu9AVE12vUkajVriDethzHBLtnd1vBYS
O1pKnAYmfbth5IUlOtPeTGxamnodEPMN5rdsryobyLnjPvkQiNHRGd2ZmNRkcVRl4/nEmLTowBzr
ktMWSXz0+bD2ka81LD8K9KNJlpuREQBtgEVI9SRgxoZNQpOGAwS+2ibVMrANT1Y56iCBitRYdtBJ
AgL8LHzEPi+ZiI025PDhhWcV6ipJecThj9ACuHDs+Qf09AEGJzfs7wk1YEdVoy8trlPhngPL9lpJ
emIH8T1WV6UGk6PMj7SeNoI0x6nF8mQFrzKGVic+o52TKTxPiNLCFBZbRxk6Xoa/MtWMjaY2CzGS
HOSiHZ/yizuhKbG+5pSPut23vb8uNM94BebwpE3xUmGWWLT1oWuDBzV7IOBAgdCeEJPWYBvPXfKe
84eaPWauZxAZnwbryyX+EB44umprh/5vbocAGAiMVzQe2HshJLAtW/lkMgGnBaODpJixCeFYJ5wh
armM9A2FnGc2B6zrW90J3zoHpH1fnJIeEM5UybONVWxtdK27SEs+oJ+3hVdoyrZWXgxd2UU8qqqA
zaVfw4QHH5Gw0yOVdttJ3iztbiqB1ERR3bW9BU2yW86mO6IxyDxv4Qmqq3EsdyG3soJ+E3Fy+dhj
lqvU+E6hvVzRB9NiZ1m3CiBj2j1Jtcd6FmMtTHFIQ5tVAtyK06kNIiRPPYZa/TBTPQzT3ZiQM0iL
JxLLYvOScfWBv11rQfoV5RgtVHHImmqTEBHGLrC6BkNAjcLhSl3/KGtgc7EGOAgUVyQg9CBNx5M2
xhA4pnw/FsbKUcR+5gPkdC3Z0mzzejiWtbUWpkAlS5geqqgV/oeTPSCtrMNcp3XOClgyrHSyiYCI
WL9Mjj8u09Y8KzVba588n4Wqb2dxPEq/jfCxfwYGm0fA2VeM1PmdHhFcFgSJtghTyz2P4ogs+BBG
FsOiTrI3be1dlPFQ6ZJVGgZrtkEd48QqLB8ym0Ob2iqZlWDCeGxFPqX3T0anaER65abZqmYO1nQX
Da0z/X5JKnT2I2FSOOdqapY8l4IwRj9sM9p1a/tWWu2RBK9VUOf3Qto8mVoYY/47F8iqqdzbLPKi
Kce6x7NZSWZ8zhl50qEwi5eSeNHlgpj5QrkDxXHnpAVhympx77vjrKDPDywHSK2TXOz6tD3mLskk
uXmRQ3bfN4PXkve5iE1/D3oE20laPzX6Q135BPm4VbGR6Lrnj2VLXtaQiUHHx7jELkGIvQoPQUm5
SNhYWLFElE0Ed2lfSzM59Gn8Vmp8vBw/fH2YxXFlAJxY56xZpbLqHefWRi0iPnxNg/adgUpd2OKj
s0ZGu4l2NXt8GZKVvGyss8Pc95AWMDRHnPC/Y4u/1Er3f04OkC/9XSX1jz/+1/9WA/X3X/qv/9/E
VA6Tob+NeP4X5+CBcVn17/xhVE/z7/wln1L/mHVQLnxfU7V0/vuf4in7D9MRSKcg8WqoVlwkGf/S
TpnYAwmrVFUCwnQmA/zOv7RTxh/z1ITxvvjrb/8T+LAmnH/MP7En6kJHg6WjsnAs1eGt/i5uIPpO
ZYiQzHmt6Y9RGJcudE+tW75kabMFZE2vPEERaJ8zKOfkLKNCKSGlCg3nkgsUndayPhLnmOC8GiNa
qGbLnUkOOQZBLLFIlXdNa65VFCOgLklVZOFXG+5o1XB4lgNVsbJ3fbBPWg9WsbWTn8YJGM0LGpHG
RbFqHcafjhS0tNZFGH1QRnzQrsXiXAaPiWEuSid6mHAzen9acCeErgRWFoP9rtO2cTq1W5rkwyMS
T7GKz8+J3k+PTS2OfhN/QHy95ZZ7+7XudpG4Eea2IXCLsHM3GBcpAtBJpJK+gY7JYiLZN4KvYLNz
E2QG+s05MflSReY7mJ/EUtrdkenBj2MSKqKYl7GhtG01eKv1Rm+0N6T6yQjVpuAtrcg+0fLdmjqB
tAbAFkoQjmNKIsokaPSPMVGjgsdSSgZb41DR4oNZUBUGFJ94zfmDpfHtsiRYl4xbsEIf5nGFovR3
jLVc6hv1UQIWC4GacX7EJfB5a8tMbz3MNVcxN5PgVBoFB+/3lEwcNK30N2auPBV6vw1DNyIC6yvi
eU42JWnk86swDPrQWrGDqcZEvO71JUOqOayQfhZUMtPnM7lh85LG/m0+YoOFH9qqScsF8ETu0XQa
a4ZVWjy+6ElEokGMUC3M0crE2eEX2kubgG65j9ZkRvFiLaGmScxnZyrPWTZeRRPfyM+JlpQO6cqE
Xf/7xbQq2w5qfpuRuikBjutK1XCPWpJxlv4O0bthweatFCNAH5iDJbQa9rypMXfT5Be4poDFi/Z/
EPVAJmkktjYtr3ZcgvfRwSly8AKrGMneMNWlrPqTomsoXolTnz95XODvHsLwJxfU5ET0wtndof1D
zN0SiuNamPqVQtzK3GXzWKTLckhmCW7yEdi8MikyP6gTOMuqQ3mPirvOxSls6hdcVk+G+9YLbhpr
wAE4hqQqVbJ4mPyJDHsRIzQPezofBbr6+ejX2eB4g2HTwQVS6B/8vvzsIvcm5KuuF4PHwpJZfCVo
plyK1fCtkGHrapJ2ddm8WIl7zw1XlOpqCG2ueu64piVFKiXoFSAozeP6NRiMXajAwdC5gn4v/9qK
aW2NLrqbdd1rOkxI9wbx586SDBRyuhF/XrPzMwYc4rHOpmOotXtaJ5us5nK1h/wHbNnOSmyshgXp
FIWTL5DBXXAIWJCQF1KKi4J/lx6beeXu3VWqe1MsFefRKN+yjG/D9U5L55RU2e73FPYTN+D8GvOP
GrJVPb0OfuSctp1CCIny+uV3o1K4GQ+LPv7I/Oxgp/FPSYuOhRuMpA1PjmipEzNk2moOZ6ET6qWd
6dKqzh2r2saln+wdz9EPN5tmFtZqLp7cClNKqrVvY22da0s5AWPolpTzeyzJw6vBQG0OgrBzARzA
vpB74YLZwHzmc/Jxu/WJXiyYMjD6De4qqV2qx3oKn7WQRAw3in9cv34pi+c2bG2KCjYX1dwX7iKb
j5TP14qt3OZzl9hmAvGMg6OhAeqt4jHsbvBLeBQMQCvcEOdn/BObFcna9X1hGS697QwUR64sfbX9
1LH5UNyj7RsDzSuATWNtgReZmvwgQF0aueoR/wi8xDr5Yf5Mvy518P2oJNEE5gfAHaJYkgJNLt1I
lWH5omU8zWxI8nkjsorLLtv3inOrYuuGf3VY5AICM/PNC9pDPghVKRZu4YWmATCDwmSR6ZSGPENb
p48WPgsU/56I6CPnmWMCmZ2PDeB3Pmnq3uKePhntxry/hWr2k9kUtj7HpJflsKjM7iAKKr/C3psm
kBPJxbgM4hvRIsCqba7D2OQfxNYsaiUMFnoCRsIS7ScAZbbGxUIJoD4ImvPcd9kBaEZFMzPdFhXf
zi74zyRm/cS6uuqNnqFT9pD0NUEUzOfJUM+PgzOh+HWS15EjrAzKt9MUL0HBVe4o1klt6C5pgC6a
3rzoSr/IG2lTiUc/hKZ0jJl4vHcKOE56oBK3gacNRKKEpn8jUXlV5PF9hYRN12BS/F4LJosKm+t4
oaUaCDLSyrBe3wxbrhsVNoliY94l6oM2e3RudWbUScxjTTNIjEoIsZoBJ2oCHH6QzbnT0PRFFjuA
QJjXSo93pBVxRLnTGgrbGZ/cluFPo3MOs1R5H/gajPJOEWA66oHxwBGsSFlDfAJ8SoJG48wSBPTh
cF6I3vRaZHO/Z+D3b2wyHqnNNDLkkFXGRD6WWN44YwX8DQI4mCDnS9yz8N+d23wzzhXP7+Waj9Yt
0d9zECZMB4sXpbdOGkDwytJeiVnZIdZeVVX4CTSGNWw+nbYef/y+81AktzAAQkXxGqn+DkrEyWy4
MgaGmA2EjjwJPu0H2ydsraQF0VVEGWFhYUwZMp+32EjESsGpp1FQ61Tb+qEv/W3qmPeFehSIMieC
PQHtUt+rh6qAwdfkBMNAhBv8VYNiRYnkd1afakvb2loFBIzcl8E86Y7YB6b73M0+Mi0+Q2+mywd+
HW8jdVfNsY7T+WvadHaSRVczGg6+av1S44jv1GzbU+FAeGc+6hAhppNeg50ug8RQsOMSMOhNa+dD
3o5dde0WGOzx1w9U/gPy0JC+BO14g5mllR/0gfUEj0upxdtIM7xxUomWYvCktJuBJXI29JZ1AyKC
DqHir0J0E4nc08P2RKATil5ccRag5zD2cx/SanJC7ZqFwtYRVrdnIMUqRvLXM/3370f1jf/5FZHK
NP9S7hpVK1bASJdVfVVjcOx9sbJ4QFXpu8DTouNkm+vIBoVLxmxJKNqen6wMQgYwZXWIh6EkegSk
rvzXUM1BjDFyViAwl3SjGOxrxJ4DTyCy5633OfqgEUtJVuHJOU6OtZbQ+9uBH+2xZkUz9gdZiETt
4/NeRb2hMWmC4QHGsVX87CIr7ugR55LTXEs0S5WWbGel+IBZV8RM6F1/ZSvjA72P69wKLodZSchR
Le0dL8swRUflr975NYEJHD5mpCXgrc4YH4L4weij17Jdu1W60yt/W071RoaId2W6TenY9mq5gk67
mlrzThTlqo50TJ32Lh0Yd4IhNHx/SwOD488FMRlH1HgHn5Z2k4lVEX+BB/LJZuiKZSRCYt3UNZlU
n1alLUk88BpQB41reGoarCWKeJh+O9UUpxEEV9Jax1QyNGyTrbCvlOV39eTuUI1v20bB4D4Pn+pN
F87pmJuwFJi9A8A5DMEyxAmZl/XmKbSU7dQDBwiSS0C0mRjdQ4T6gqPV2dQZgX60UntnTPEFEcNH
bV8Y8MCHT5iHOPR/Rbky7BR2SK4+4FWfFjFc1ljjacj5xFBYPY1O8V7BMGUvTrwxzClgs2HFMN6Z
3jGgXLFxPWPEH1dO4B4lLUBafMmmChyA/e3Wj7uHBDjI3Ln8nY4/NaJnasBtjpitQ0Bj9uekn37I
44AnjYOfLnbPzGuTjsZeS7Ma7UqQcAtyiQVO6WUIm5e9hq2exZiddbvys5Fpllt5TkBcQTod4BTx
wEbPKewWk2zA9L/kAVllXH2deBlNbolPXLTsN5wQH6xzYXiGgiHnxcYuZ0/ExmocnLOpaU/Y9ljO
RUwhBsN8aanxZkxdWmq2uvN9+5ZX0gJGleyYiJ/iwTpHIWO3yMaNSaSWx5D/x0qwqbD5FUa+EhV8
KnuogXz7cHLjliED+1foFZ7WZ6e0zZ5Z0iHpwgPrNVbliF61K36Q4gBcaeEuJ27MJKjEDVowQ0U5
fLPIu1wAk4ho9WoPdtuXhwGRHhFs+jlJBfVnH9zHGruFpnhOLIagMmOwX5aUMP5kdPc8CXfg0T2r
qzDn9Hl8ThXrJeiiAyKZdo9k0MLWOafy0oJmVx7fYzm+F1COu/bVkDWBHFrkEc/ASJhxtexsVjc3
vRIdQi31TE0hlmYXPI+TNDZ9PDLWIoR4MRERVtcPhaoH+wmmFkBkam7oq6M2sXVVyh1+2q1WlssB
W7rVNs+A9ZW7kO06SJw7adJatJwQVSLSM1WRez0lRMEy9onK6dTNCq2O0J/tArVxrhU7K8fT6ktq
KFiLqyTKPy3TchASnMi7QOhE+gsVujMwI6sdXpUDar80E8JQpSQXVmGnXEsFCCMzZ2m9OjEhECOe
aQta5wIrywL30UliAlDNkPLMyVZjXYjdAPK/mHRSO9vWi4TcNSUVAVLMzuTmhOdQujSkaWf5oHRK
k+sErYdokcALAiPkBFrMtwFJhg6eqRAHFCYjIwx66IvtlygydaFzOpZWUZCsy30Rje1HPrq7xpgG
6pnIpjutUXqT+atG+k+taiSwdtBvxiZ7XWpuiViNyY8HWzb2WlheWscELOu3fU48ghMxG8hZ7EDH
EX3iM7LXHSb5dcQcxAg/A9EMj7KtH4dA26iN+wQBvF7aFnJZECdNVpnoE+UrHNa9hrMXQQ+xGyYx
yiO204ymHKoO/cOEhrw0gt7TlAYcLaovRO8IRqmgi22i0RCuDHlyUpfkFHV4MUXzokqmCWx6Os95
0GNG8q4Anz2Ws08ZxOvKMQvpQdd401XwFblizoocajuAma465xrYCIEbtfoCg0hUjJTEYrC0KCCx
S4Otl9Szz1kfZ6u3DoX4Afcn1UTvqdCJjMDwmcxffQMlEHreL5mN76YvPy01YO/FalWZA6cFpUxF
nuCui3HjaHp0NznpSSDRpfhAF8D73EfpDi40qcskUyTSddbf6FYJoARzg036mJEILyTtGvGAmX/d
h9KAXyEPXMYQe0PLONRYhTZR56xyC46kVoGSNWel5AjPGChwgDVVb70qBmZE3+o2BOmVNry1keJs
+thM424pqukjb4EJMCoHWj0BHaLNVUHwNF87H41+K1HP9bGzVf34DVY4u/nsq7VZPAXh1HFODAdN
2GDpA9taYj58kTqqhZlbaWBUooUAA/oSVzRenFSs2rC7H93skhgpIXNWdy4TqqCognDXKHCRiri5
Y8vuotUoPxvyHry+as4+oBudLwvoz2xg9X6Ay6BMq0GJalDi27RQltKB6pFwewL8ipb51D6lCIRU
N2JGqMYXkAgUKyWCBM3/iugTU+6R7NMK882VuCPZTqE48+Pca5p5tko/i9IRTmkSRKtOsnWrpyeq
HttDy0I1x+kdSH/39BgMU1WKz0kwlRXBDxI83shJXyFnYL9krq92j8bYbCfNP2Y2+rgsfymbYSVl
eLb0h7J36Z6lzEG05AYz6gpwhzuu4v4rFJQ4U4YeMS+/qCgtpIM0bMLpE0jjSF4WKjIFZQaBcCy8
wIoD0juzEO5ONlk3K5HrJEt6z7Tgn7BNI9op5FVFzny4svRX0J5AT8filLKnuevN+rm2+8faJGAR
efWCCjj2lDBf2wYFYWkWyq5v634NIdKbkCRgEu8fHTWgzmn1jR+HkdejsF/XOXlmCZEdZFIWywnf
UtJ2F3oq944zvEcdPO48imAEsm36cgw5LsYYYqY+WPft4KxbMziaxQIITkzMUJAn5SEJe/QdCXkV
bbjNJyTkCiOmSCEs1zJBH7YhAPUU6gEOdZTH4hQb+bpWZb2WaDgZjCc/ioYir41tyGyDOh3E4Oyn
Jy0waESxpI45dz5wEmJUm/u8pV6K41smhCfNke1wH575FwsDWbCqSRPe5Fr4FsrOs5MhOHYCuRxA
70WQ2p/JaEfrNk5hb44PTOIfS7sdeWCmXj2yTo4JPbTKTO80URDO7VRQmA0GKIa8uM07Yu9DZYI+
Rcm448FN17NqQFuZ7OClxjcpQhQ9Ux+t4cODyneCs0Y8jGvh1fEdatEAlWcxxSTe+P3RAbdY+d/l
KM9OaV9MDaGYRvN276K07UlCCQoT0iuND5bAJ/Z1BE/gttVFfO2r4C5KASXwUqbGBs0yHU9zMwXW
GBzhzjnb+bs/8KyITbjDFYEpY115LkqxbQqXqjxW/QXrf04At7gVqLqWicN9BLuhdGj8MWC6b1Tz
e4xgk9lW+yISNk7sH0grsj79TP10iixklqT2HtyYN60gpUUpoA5HjfXQOf3K7aKvVs1ek5aWQ1Qj
kjBH9Ua9eS0poJDTN3cWicCZpuy4z1DH41lcTiW2Bq5YplQ+/c68QxWEl25ZVMazngzIX+d/hHp3
IuYY5vY1DUZIRYMJiZNT1WfmFZoL5MucIBAc+1zmjWtuTTp7AZvOvRkZn1ZDei1E1QfV4pORb300
HMKzkCHf64TeeCkhmevBoSCuiUAA4a5s8TPsK3RTzPeQ/BoYEqCRgPYntbVSy5th6MFJcZnQ9pLk
g8ikuU5Cj+VFJoAsHEOghJ132bIkMiUlqICMFAK5kTo45l3Rc7sBx4M+1mzCsNtiFkUC1CMJjp8i
wsShv0FRyowPqX0WQAoLJtqygkeQBStoqB7GTps3RjSedH23rka9XZRCfdIoGkROA0jtsVt3vm4e
zCB6cq1OekGjr11XTotKY+5YdfIC5+tIrlb8WITHpCBY0aic8Jj54JqCMD8hAHCX03Bu8jxaKzWu
WrOB8mIOtkIGNHOCaalFD31iLAN+eeHO3SCZaRDHkoNWMyNNkUCcgqrq9oNaXI0g23Rqr7ELrtw7
ejP3gFboqxlsZZTOfkUhVCJEP5ScvoWV4pi0tMI5ll2FNmQElVG0czcBwST0pDkK4HvmDs5NND7f
R9bRkCyG6ktE73NDXzQNyt7owy/EXsT+UpRETjkYOBY1uRFDm4Jlo/zL6K+iYhkWsYb6lfQTY2GH
pxRl7/K3gyKhy6roaWa/+iUHSAX05v/kWP+HC5Lplg1ngHRDW2OlMJx/WGEbn8xX7MzqImsN5qWs
eFGorGSuIW1BjhTqf9qa/qMp6f/N/PPfBqmbb3l6z77rf3Ip/l8kTqj67N/6739nWvzFqpi/wv/4
b2BEQUwoV5m9B/n73ymr2p+/+tesVP/DFmBWXeIxeUXbxoj357TU/YMhKUNUR3NMXcVNhlPwX+NS
8Qf2Mk2zVVe4tKos3H1/G5cagFGZbeoCq5mh/UfjUnjH/24UxEoH/kCQD8SrAXqw/+FXrF3ZKVPv
mIum1Nepo33SgKYdLVIVGph9UjuEnH2BtjTo57RErKQlJSTtEj1FO+MWrIzgF9nwEjmk2PZM6nq1
OhBf6TTsYxjyZopeqWBnlvQvkxXdK3OiJT7obUArpvbLczxCndPH7ifVSL2i1yBMagzbvjUSPX+T
vRlDfCX/ga6tsAE50u8Y1OpJt8bXENF1xKZSV0Arud3wPY6wFAu4h1XJqpA0B/aEctM6dbrsMmMp
BLVPXCvnpOvoVnA82Iv9gi0fKine3EZ9twqUCuTrLmViPgXMDHv2sQukb3eJ33371Z0esga6SLXR
94R3lU6pXqBliAVQNMOAliRtQhiHwlxX0nysO0aGEaB/bWto9ZvqKkzfCMYta9oepFoi0A14xGML
Lo36KR+Zl2mhYEFMi/u6MR9alDK+Q7dMA3vXD+5HgZQ2lx18KhSRyyQQ93XRHHQjDIkIRNBlxltC
5HeBBGuj2WLOwCxhh+mP9ejw3G1Y/BwkIYYdU3/pMHrKpL+GNDddNSZj3K8eqqhmGZJLLs1z48pb
7YAJgKnpVVFzirJxBcWOnRsI/kSivzRoTVYH0BLLAIUkm5cJ41cl1wTyaLTBaSb4Kx/P48KX0Yko
lz0DkowmLAGnIyLnJXK8r75QNzPQP08EXvaEwSt4KnvnEvtAwqG1SkRwIdDmSmIOVx0EEYY80VoM
/QrU62N1rTYFOyVm50nCUuiHHuB6qoWLWUHNaDvs8BoEOjHstACiWhTfBsuJV0yOoNeJl8Kfdzf8
7IKdOjjOaJPEKupRwEPCfcED9Fj64o2VcL4lsG366UqPzedKC8+1o/0MhYhobJfLQKV93Plsx0aH
JIhajo+xta2CgqpeSdZMfNnKWW+JRCg00JINouFi1u7WZYy3DpRTwuZmkWl7VXfqPVL6KM/fZKEy
Z0lm2yKRT5msUSIqNLpUBuq5Ja0Z8uhl9jyrIXmlVGfFT9vimnDAiI20vOrIvo6D8czzpvVqBAz9
expXO7MhR89u3P1vr4uPg0o7Lpn9UMkTk4PDvmxfR9E/4vzEnWBkhef4IcMEfIirDITgsnkm5blY
qSpYD61tTtqcG5OHcArwsUVbzHnSd3AWarO20lA3hYp9xeA3Qp0baEiH2BvU9rGuGuz5VUKcI5GN
imofMKlV6BYpnZ2W2KpYpcHWM8XxQ4RazsV3bXZ/MWKqPg5uCbuFhQGZQBLbuRq1ofcyJkc6Vyg0
PDIgIcruMBWfihIRhaEXx7zT3bUfbJvJ0reOpAo0FTqcvrS2hO1GW73iauB4LEl3p8tVg8x1mpHT
NwZXWrgstrwkYn60y1XzYDaWs8l9Bkh1gYZOozW2GE0Sk6p43TUPjkbzzJLIe90i2VmUC1wbTDJk
T4+pZkwwdSRdTiLxQvXA3AnkJrMOifCCURWRrmhFO7PjHuUVSpkyxBqtpUo2Io4F5KC0FBeNzwFy
utkfqdv03Hhv4ZKZIUEAkPRFOF8MG3Qy5daXQbvgP4tlETW7FpmvecoDLAt5q39wmBLLPnEXWCjm
O3NZb9yWWZfiEJWTcmHP9hNhvaOZVZFpMFIymvaexDswvRYTNSDD76E6rHSdo9POWRmEJm3Ipbm4
UvmgiTrUGmXj/KP9OFwVNX/ncurH9Iem0bPSJJ8udhsY1uFPkb4G3GiLrFeBiybM7tzAV5eBmb1N
+n0wqO/o7bYJ7P9lMgaPYJS8TkGPn/LjTLw/y2a8GjI/JU16T83NxM04Bz4DZNsnHHJon2NSwsMy
P0Wa6bGefE5F9EO7YY81OZN+Sj2jvXTOmi/HMNIO9V+djC/jL21CNFmVebFCxnKG1z8urd5Nf+ek
Vv5lVIwyExeDtZ18FiPXbL8VLpGtaCOJRAsZuw8aLRB84khNnzKt+ASjUqCoxVzVlQ/gRLO63JnD
yZA9mV/wi0Md5S37bIvBdhHS+E6NrblDjN+iJR0SxgBLYpk/aKmFy3ym9rhD8YKR76YqPY8rgh8o
Lpn0plVNDKe/kmlMKYUZ0ZsDpmslXvkjxVXQqVRC9X5U7XsdC38xKMkeVQaieWadTMzGhWYSVtJD
XqEzQ2AQHbB1fQGU8ljTIfasiPxjabTudnTcU2Tea0E9bcyAcBgbDAoBj6rbe9EA2jysj64JkScM
g5PRU7P60FiRfaJDx7yGfSX7BAYVo5Mn0dQwT/XIaCWGxWncl4ZJ7muhr1W9+zW4gWcJSxK+ZIGQ
PgNGJ5rOMyLCQUbDhNem9+jNszvCKbFlT8/0tb7HqrWWkDFB5Wpj4yV98lYqOwNPIW3Zhz6LIzC2
7CnKIKK1ZR0My/pudARhpmQk6LdmiwMgfTEr1giRhd2d0q5pAVoNrremnmb+opdkXAgd7R4vVk0q
9cei+c4cnwycxNWOXfM42UG+Nq28XvgIYNYiEXtiooDWzgKeDv8a6mc8kWX6npcuoWjPFVnu8chf
oq7jVaV1Jow6xSVtHqEbrKnU7UVYDuHaneKzIDGZBkLZMqmB9YtXIe3jVyMxxA5X6HuEpqoPC2h/
0i28Oh4PqYlyx2Fbh9q0PKqsxI7PdqmQXwHY902O5jTQv8rCqLf0/4F9V4ZzCv4ne2eyHTmSXdtf
0ao5cgEwGJqBJt53dDqdXdAnWGyC6AFD33y9NiJLepVZ9VLSXKOqlZkRBNGY2b33nH1888H/BIyC
esCKrKXTl/dDUEMjV8jQDLS6ARt5P3agNiu3WXkZMa3oypUsq7vKuBrzWrC3DSymWcmxBI8qDfMm
xY1dTI90jVe5be1UWRT7XBC8oYM8X9iBJQ8sBydvyqCKZOEPgYAWyeotEm697rX4aKDw9fSE4K3a
2ZpjQAZlI8n664tsZ7Oz8bbRGiOG2DDw1SJ7Wg2FfOxNzkp+l34loObB0G593Q0vY3AQ/VeM0J+9
hYOIC6AJ+5pC/6V/q5tloC2xshNiFM5tqHZcnAQZq0zMaBfoKo4rfyOrGssSqqW8j7TVwEmoGu37
vhx6BC49RNUQeMFYdoegjX+ALB2XRs/RiYh1ZPfNS5fS4u9pZ+PsWfj3DRCM5ZTLh8IkjzWbOcxQ
ExdxZW0bRc427MdyP+ueh5nZW2XdUz+BPXfQm9uTddZLzkxu5izNHiOCPjKoMHJbJ+YHtv7FsHuy
ujz3R5i764pYcyMMXvUy6xZ8V3IheMte3JSlAk+7XyDqRpYUw47WXgpSeteT2pZVnZ7Clt5V6/t3
wmZxzMkWM7Rh1ZXTdz12KCFiWz80unyMLWLLORayTzlPUSGf/ARhWeKH964YYyR89CUaMza3CA4C
23/R2BfHDKxGoL+3MnsrDH1p188BLLpVixSIhv8uYspqj8NTHb/0hvbi287FjfyXwoJFmUSwzst5
ytLH8sQev3ZjJ7rX+MLK0rwnMfQuqfgFuQiWZXJD5fBtlB3T7+nbZAxHHdNvAhfDq1vr76lBrJpW
oGQPaYw1bfCAVAUoMHkxMFFI+rHoXta6uTTTCmB90TJs6IlUtAco53F0KMKiXDXrcQq+lCm05RgP
5grb7Guatq967DyknT/ug5bVu214lHW8z9vumCteOKtN7tPQwfWAfm0T9/3JKhx4Hn3YHSTI1ShK
jzHiraA79rymjKV0NotuAD5B8/lKBs5PGsTt+mfdO0esB6wj/oYEXH+RNuormTnzYW88Tr0N2DqE
5kvjhanR6DE9ocZbdakEYKXudGfiZsztdCUChisBEeGZtWsk/Ao79p5zQ76SZMgYQ5bvHAPjfc/O
ldHtYuF/JLAixRfhP4Q1b47hxWsZx6T58WJbzfiuVwkuEORufNnNgjjjja8muQkD54cqJhT3PnuH
w65qElxaWDLeybZ/TCfdW5F213KlzCeJ1MbGfUm9YDrgzIRLc99Nd535xFfQXYwekLQRh6cwsWmU
ynHaitgDi4TltcPR59P05piaWHuKJuSpQMd5+StCzdUiFgKxpRdlNEOTZhmrH0YQfteoYNfYJT8j
EdzRtsNHJ0IEVFP7CM8DR/gQmTCzQGk5HEQmiPIBSR9mTvyS1d/pLWONxGKsGLeXVI2zV5vADRfK
e1PshgB8t2eLrUBPsbF+5Ogi167CPpKTDAeN5YywgAk+WOa6Lwlm8t/NBqth5/ks4qxKtrNPRjRD
rqDITbEpHH+BCirOfe6zHVIE/MKA++QEVBpZY3A0AKYGJrjXAQ9SHIz3pQnkwA60Xez551IMaLfG
nnwihkIEVW9JX64X8OHCBQ8suVceb+MYpV9hTgme1YGgKr7Ioc2WkXLw8jTPWSO+lJ0fTLq8nJ+z
l1/US+ldJbs1ejTsKmT9HYw2sTYsDStPgzhHHQvIttd4LSoHL5CtlmNijqQVUAC1+nRNfWuNKBfF
N8u61Nz3XLefCxtSbZjW+7J17zDQFLu6xDvpWqNa+yGfrO4d0NfEnCEGi0TtFit1LTmAcUyxUX4A
grOkdeSWriI0LAZOGb9T9ZJTP3oIptWYQLo3PRH7sTDQTtfN+zBk9x6CPDLVocnzC/b6ifTPaBFA
IUHIrJDGapLEsacQ5yOdRaQdyswWqZ49oTPjTCVN/1TZ7oaZpRowTcPN38ZF+aQHR8KvtslUyXNa
mvVGr3oSaeJhTg43N/QkMnzUfOraax9Fr/3ERNEgI2GeR4wGu1dFwkBYdpRw4csY5/Kus136LaUw
1qSVv+dgvtKqeyTA/abVwHVLy4HsDPt47YSE+LZUneys31rTHEzLeC2TkCNrDkPChr8dIZ9Y6MTG
B3VV7hgQPHoqpFmUx09lP/rbHlQkUICnAhsSzRJFpqdRUAT5wASybSB+0iOnO8xoe91ygIH9UnFW
gjpBEEMhidJ1E+8A6ZmEB6eTzjJJw49kPHIKBY4B8YiHmJ5zJlOJXVX3mOLXyuw2bcbJoh/Js3WA
M1gYDtGjgFWP5vNtmR3NHCv2wN9u0mefByNlwqbkZS9m0J/NAt9KKfptXfBfMLJ5kj5pykE7bhrL
vQEtOkzVjACEX1wka+Fln6z3aw1+EjNt+RyqdD+O33XKmXZi/g1iIUeTMOFFcqtt0Q9rbu6VL+7T
m5KYMUNmHIcRZ9ykVoGHc6p3O+BIbvsj0Ywvh0QBWXn1ISeswGs5GcbCqFZxdqy9sIIN2+9sYlTv
dQcSj2sz0G4r7aPqSKj1wejbOfqKcHLfjBxncCB2UcQEZmo5GgFv30+l/tDk6XFKeWtqAsFbRocJ
Ynimv6CbMm7ANFiXUpbGQVAQr0DGz6Dq7o3VF3do32JQGt8NlFQ7NVfX9Oc4UG9H2eRrO7fJ/qzc
aon3Sm6ahvwJgMvRttKaE10lwFioaZePPk5x2w++7JyxhuUyNGHoUQps3W1Fm6eruFgn4S0n8mNZ
xdqLGMpz4uTanVNXBNTMEgQKzmSpNAUfJgIflWThkobCB3ZhbLHzsy8Y2om4hLSFvEFzBHOc6q2e
hQ/NLIGwcVrOkgjd0qjX8D2gldAsRBMe6olqVlFkcA7ELKyA+QMm1SXSuCmCTTfLL6px2ClXMh+i
GdlGEFwZoq1kxzRkU7rFmzcLOeKRr4nR5beaRR4Dag9eYAdinjUs40jbl371wRiNJAozPyKXQk8w
y0Yo/r/MWUjCzJE1D21JTTHY5joJKLgoh1l+ks5ClA5FipylKQxx/RUEpGgh2WC0ujXvqmkNnWQR
omvJZoGLp4AhheZxmqUvORqYaRbD5KhiJtQxtcsIpvX1BToYXIWqOhf1G1dPTYyyxhsVXcnJ+lKw
T5fdi23U0SoOBnc52cHI6LaYBTpIdQgelLN0Bz3Qp8m0al3YjbYsQ5Lpak/the8dJcoff+DIGc9i
IAtap4E6aEIlZHtQPuwJG4dVohtwwHugKOLt1Y4SjRFxFgsdzVEEVdis8gr9znRTqJKKWZ40olMq
ZsFSOUuXtJ0xcPjsZknTMIubrMR/IWaS5strMIuffDu+km1CduEvYZQd3dcGCSi5ml5gshNb1aGW
nMAAxTqnIjKH7z3yHwB4jSuPs12HEsJprTciPJ/NaiYTrvNBrZ2EHJMkiw7I4Q3+1FQSqmCSWugS
tEwgGlrNyPqwA6QPhcIj3flfsHpQFLrlou+bdFMLRj6VTTyIVSgSfWmQMLiLwE8MPjou9Ig2kA7n
UVzsGa9uxUy26yJ9oo2ToIGaHECt4c4U2YtMJrXUKGvb0ntrK8Sjg0UvcmDwFzqkGpVWu6s0TOuI
YHMbQkEngDEVk/jRttGBmrSh2xZvEBt2SxrTTy05JatKK+jhTeIpZJcX8zLO5BMZLlFGmjt81IRF
rE3fH+hjxfcVXMK1M4xylcOrpI9Djs4oQOLCa9jI2Kb3p0OVw6SNE/aTa4EMI/OSxS4vlgLuJ8he
GCIFPT9CK2+68wAxh3CNJJ22XZFhL5oMDKLhF/r4YtF7XXGx832S1z6IgIzQDXK9FlrUfHdWVoOO
VHwh4mchONqzIH55bPygCaiZpEi3npOf55wEOajskEiNeoUuu3ItdhcbJmHDDheOVXXy2dnMueft
JcnVt0xjX06nisDIhTb5aEmt+NFqX7KkZKRikg8SgQF1bZ5DWBCWm6Xs+30PZ8SxWaE8a+5hlQPd
eWUxN59ILzAyDy713O8zNbbzahvbGy/UERkysyqIAWJsegemkLhvob5qzXptcrq+WVPlu2rkyNKU
/k/XRUVQ1nJjWs5TFjQnd85YyIpoOYYmBzQ7vdqc9hYkmFggudLPECmFL+IvK9Fh+zs0un9ddIyz
N7dAhOmBN4u+xrnlF65jpTHiaDQUOPH4TLFDFMtk3pW+0R906y6z3JHoz7ilgDUvrTGrIkGdoxRb
lbL7OWqCqhUBC92n/MWMUdBbmvkdd/IKVODmk9aNfPDJynFc93oC/tMnf0ubq34Y5anHXNhNKYmf
c1XYz105AxWz5kO3tSVJu0/tMBx7vX3xFOcUJ0ElmPQVdVlAU5GSQl+FHlUzUQvTqYmIdiq0dSS8
8A7Nw7ee2sx7/OADCMdEMqbHApqOnPGIaCK6e2HGWbcijp2Fq9nqY8XOMDJUNvRtLceO94XNy+3d
c+amO2StzyEDeGJVgQoQk83IPF/15ujsANxsxjgeGHiTlGt4LfnptIBDzXtxY+oP8GHXvEhn/l2h
Vhqu24028iIFAX6xXihzB/7wruQw2xL9uxhx/EJkMtE00Uo08U2P8yumcB7V2oUQnnmghTqh1lHW
lUNjEPXEr1lnR61hNwydUt/02IBN8HBQDOu9mVsO6eGPgVc1CGJtuZBmCVypQ37pxSe0re5irFge
ZKQI5OaEMs20gWSWwQqdKV72InBk25V7aXvSIwI0RUtGjdAfIouRdg9Mrnir9Ug7cIzAm+SZLhMQ
Vx2RXu6wBX0gFIwRt3vRNX5C3jOg2ETDMr/tWgyWFlRPfB/HzauqoVdMjbHW/JIzaoc0NUiuKqz2
eRXdx9aMVc8AoAm2IdSr6xb0G5rvbalHW/AbYjVgZwTYZP6UrgMBbXwv9JHUX2VwFCovQ0ttVTWQ
Pcbkyan4ZG1fnZgHUt7XVNIAAfB4G/q7js2Ocey6lBy0O0GfE1qI62LIqTk4UbiiIUz7zTh81tSc
rGxApaSXAz7Jj1CzMOq5jgGH4ANwqL8ipGc7mn61nAVkAaPmJTrlD6XT2G+Sel2ancmctakOlEHo
/XPxqX/Mo40uHx/ot/XoSXV7eQegA9k2HWDwCkGpYDtg88wWX17sfoQifK98UB+9A60K6DN87dI6
mQqOD/k4sChnVqLfAnqYHFpTnHsaGTPBagmrSz3qoNymAe2SiuF39TIlwzOgTITY1n+Az1Wb0G7x
F/jBj7rmH2O6ZwJQwgwt7YkYTM5KULqYFg9oW0mHWpvypHozJRkTU1xp0QR1kPukih2LLB+jf+s0
GnEiC17JbJ+rrFwr4nXdNDSLNau8ZkPGn50iDtwR7RCRPKGZe7cZCIFtnYELnLJj23bwLParL6wA
DhVfFJ+AOyHRKY2dnLX1cpicSwtjakM30ud9WyaGdtWxyJJPaA47xvp3vf3gRjTMKZkR1tHCag2k
+hSAZo4AzC+SZ6Kl3vQOoeIQy5vqAF0RErywSrJlproJVyDDWbIk669uolz7dVglJxLToQeTwGZG
5kyc7hTrBlpDxoUTgvrO56uJGg6O86gw5nxAq2Y+UQhCsHi4RNz1ZJUMfXAO6G0zCp1ROcDK69S5
x6rnpLy4YXSvkK4skWrXRC9Zy9RrQYQAHGEKMaPMLlMnvUPgGkcVx8aDMTlirYB/HbTuqZKXSqp2
kypGoJqvuv8TpPyPIlCktP5Sj7J8T98//uTa//3P/F2I4vxm6lJ6LCcG0iFH4s7/XYhiyN+w5lu2
RxwBQhSJpOg/dSg6OhRTEpNCsK9rC5M/83cdinB+8wwLe72uI1Nx+ff/Gx0K3fE/yVBMzCauZTlk
p7iWI+XMs/4Hank68Yaa85DLQemKJaY6TQEvnOYHdE0rts8udLWlWVcJeDBj1aSjtqw5/S79iCU9
Anj5XrYOEPYp/5lQlQJxQoXaGjWfQlgEpHZ3Z6KhWAzdcyct/wgmNs5tuFPM+TfiEzVO+5rlyWoy
nWyZd4O6Zhqm7mElJmU+ceq7CDIEtl5CHstIR97rvOiZShZ9rY8JHCPnOvWxRjPRRDoOcNXrEMCM
rX6aosk/TUMBHQAfPpSk6Ci8+4EBy0lNCDCsCZFeaZY4pALVLgGciU1ts2W0ARoR4J+c030YwTbA
qnMiPbrXcgLI7vZM4FV8HCz/TVXILgZBuUn+b7SpW4zRNa3HIotPUaj27hQZp2rU1GUKO2OJRybb
xI3BJqZ534bhF3eRj423c8NVZLfTvvDnqF1Hyw4Ztp6QAdDKnQRrQ5ABjYypI6cWQ7oiCXOdxP3M
I/ayfWWiVR7S8EiDprnj0NjkGizNwrN8KE3U7aOX7kU1pRtzYnHW/Lg99uVxaMtgh3TmuzRz4FYO
QpoiCQ5G34j1YObsxYBZT5MsHpu867ZejYAodwt7O5Yc2GJa0r3+VVh6xybbf8cZibyxVpLQ6vr5
Wrj2oRqnbm/HiJDKSndAHJ+TRCccvlUtmaGVuWYvehn9Kdjrtf4zwcC4nX6UY4x0seYMhEL1lJrZ
m6vUdFIonJ/s+BVoQPZStEZ+Bda2bSjhbc6cD1ptao9m5j1MM+HWCfNgXWnsxroqAR2l31XXG4Cw
mbuhw50wLXRATEdp37lZtAvxABL/kG9NetMbt8nQ/DotDTVD84ic0w0sbe5za3avQ5fs1ERLsHbI
Y0nhIPnNY4CHBM10u4+BWfeNGx+S3tiwdR8Sy+IEUkH9i10HhkWf73UYV6AekMw4ZrmNivHN795T
IWdVQyt2Y8GYJxBPDn6WdaIh6iTf8aTGzmDSIu+ZG62HoO0gRTIegbJ7YT5zixKrWxtjfK31Kb9k
Oe3kGK5mVuOfiouMDcXZdLX2GCO45Jt1mk1Qp6tyNLt9abTfTPFAG+T6ZwrRedt25DQ6tT8L2LlK
BEsc4fyQW0CoS+rGJ8jWKFEcYxP1/FiXZMUtSh+eA4jZUS/0DRcxrEUhja2HAIVkWWvY/OJOeKkc
GBwJccjC/gFQMH1zFB5F1pPipjYddgzAizQU9I75RIcGtDIFNCO24T60kx380Ktb4AMRvnxrM1S+
NBedc5unr+YkebS2JIU5TDfFKE5tiCQ/M4qvchgJMW4h7jRzHFo4OqhgkAO0Gm2NhFrZCKsd1WuA
fZcpwBC15FZCIlgFLby7rsYynma7zES0EBTBwxBWPCZtV/RkJysNcbFLiCsSNx/fbNzighBZuMch
9l6XSYI9y5H456ydFqJ3jfpL45npqS+QzwyF95YUTn3XG90mwmXJYCY4js190HX+dQ5/KMwJE99Y
P8PmEjvmsPCAUXqXdP0ZT4FZ4zy8drBY4L/KN/YslP31jB07JyWVUp7JSTBuqg5xbEzOOsm2wakA
dUh8tcCBQe+NZi29AzUl6SZUKJ3dEQKfh61N6giwJgt7e8vPtmP03BlMCGrmj0kQR16Z4aYCJM4R
eKAfH9jUkC4cRKvgHw35R2Hh8vGxe05RKXd6APg3CKpp56hwF7aafc9IOPBw8kYG6dVFqo6ayv09
/XKUNppBorqo0Zd19KzHzrvVdI8ake9dGVQ/ijS8RRT6i55xyWMZqReHlyodfJAq6J/BO6pdK+Mt
brg1Y1akT4ik82TfNf6eqdlbZpCFpZC1D4AnRnA0Y/rD8R5IMafrx9rY3dP4Ozp6yf5V3RWd2Lb9
eKhvcipXZhZvJ0vdtWF/6siV6B3YZbKjetAhqlQQ8PNxOzTlAwDKF7Bj0UJF1i3Atqgy7HOMJWaR
f1jso3R6ouvP8PenY8N6I5J+IzO+EE9oGAqA7GKVx7RIBM0OWPs8I6re2nhlVeNdhNK+Z04LbwQB
aFQhrw/4xk1dHKlqt7gWoj0C/Qfk/xSsUvhU5OJUduUG+yIA+BnmNtTh3JjY5xbzNNtMmbDTEivQ
oy4Kt7TWLUGXUYdbHXQ8IwVkFmKqHzyLI68UqqDP8BL4KnzIMspuS4zlSkJ+GFR9jGWtVsLzn7VE
YJY0OSyD8UxK+BcRvPJp7sf4QAQVQfdVnndbgRoxPfBBgQHPgIWXpvkgsVSuDYeWmBI4rAMCui3L
6o70DEyYqNVHIQwConMkfPReVcyGNwa2vYkKtEIMJVFERrshr1IAkDTekZU3u8oF3he9UaclIMSx
M3LVNw88KJmFExCFN6cbKXvobPlZz7y0NF8xRk2rIbKMlVeqYDf05rNWn/BTYwV16T6mdX7f5Z3a
gvx+JQDosW1RcNBcNLlB010ajS8ZI7IF8Xd4o1qC6VExBL1GH2eePHR2t5wK70K+0Cnp83pT1vSB
7I6I3Tbqtmnk2ug6dGNLc4lxhEUMpxD1Vo9xCeJqSg2tWqQBCk0iezkfFQxo6rplEC1+qASkYWx7
hHVQR+EOwlaewY+mlIxBMvDeDFm7c9A5LAyNWqsk+tPvnUtS559Ox2RGZsS/GXe0HveOGnmKafks
PfbFHrPQYvCdRVV2GiYf4W78DFmcbH/Sb30q4/hLACTQKevWPcJ5fFTLmF79hmbEuAwiWpP8cgip
SrRv3axmgHUydnsmaYAcRzbeDpcyJZ+/KSi9TjqGbjQH67qjmA3IFKVL4HzNmgz9B42kdDvWVOwT
69UgvKPp5hdWVLxl/STwKsLd1Vz12UzxUe/fTGx8nCy8r6RjtdT70Fm6tCHHLrnaIRojy2R0FXxZ
IXUx8/1zMb2OcCwYJCfpdaweqvLTJsfjVAltRjOi3+km8w1GL7NDFwaGM9Ek9L9QFtP1AVXRtekd
OZqYdRrcgIxk67m0xZ7Y6SRhz/ssqz3Vb82RwEBBujKqRUA3YlVSKs6bvOXpX3ZNmOyAJo0o+fql
HWTBvJSxnEYyAk8bQamxLJQId9USp5g8BRmyxaa0AVMAZqBBdtfn7Fokpp8gO/6cG3DJSD6xpU3l
Wkv1S6pb3b5vk20TszC4Q0xLx8SvFGeHppfhnSbEYzYR0FmWPdNLsclEY+8re8C/ZVP2YifBA5Sx
/quc05Ho2LzsOZijZ8VXNSokvv6Mr9QkPLcxKTBatpLUZhe05xPpJEHYjkBZEru8TqX3Iw3a4dV1
Hywa73zJg07oazFe0RGhtEMkwLRQbHU4ig+0ZJbdlMpjb3bwEOiYpVa6KzUU81lro76MMTuOtrA3
cNIQzXQygMuTLh1O2M8iGcJlQ/A0Tud+z/hOIrdwShumaDolmzydoyZaB/ZkUpxNx61PwIAe/THD
MiPVblD+xisz735qW/jg8z3Oo5YfEnQ0+qea3e4y9yBxpTkH1zPwq3lAEJyUJ9nU9rdpIxLODf8Y
TsUmNY2nEa3orkjxS0p0FAHu/cgv47Xo9pH0bPRtrX8qNuxx5gFWK4oms2rx0mHmgaF156VYdcNm
KJksZvp9SUu3Ajb1YzS6YJPhpD6gzuNZdjRCLHTObhPjMWILpvcIeXbillVa+kAzBXHpBMI5AuqY
caDed7Y8TiPX5hYz0FMrdlrePkNn0zdR47xjc8TnqHqxa8s62GFKZDtsz1qJz7vWO+fUYKqWI2xO
4RDu4gYWZurUdFcOFqSVaeFMMu3S3iLFiNZCG541gVwy18cnuHfWnZVWD+4on6aBw3E9F3OQqD+l
TGE2Bc5JL71j45Y4UYuY0Sd1EPDSoOPTGgU3X7khWWvyEbM8v1aVRpuqKnIIOcldBXdlLNtun47z
yabplg4y13u/PaSwzi4GU/HQzrxNMPzixI1nN4q9u7iotilKlHVna6xtlf/dgZmG49a/jZXBQLIr
rGXodQYqmfgoxjTYSSTbq3CKt2kwfU5legbfSTuI4fvcVvoi5CncAGDYF0QWYwasD0iB6p0DVMNw
MVKAS/g0fNZiuks4SLkLA0XqnZvCr9TxCRui+5ZWequBafBNENfDqGbU/QuzlkdaDGtpJyQNO7ui
8+KHaKSo8KattOnlNxnro6V7L1pqV/s6F+MhbwVqbUnR4rMoId/DUjdaRw0TwB5PM5aFvlgGGmH3
dRpFm1+lza9FjMBxKEEW+UK9fQxHFW3lMBLH4OwMRAoM4ACCCNto5vAlauXsPTdtaiuTGrox9Z9I
UcFKyZHNHsMgmmtxXxiVcUfYxi7WSCP3+vGnLHHftRHZgzF7YEmNAEO0Xclwx3ufMC3jPSh7JN2R
bpEzGNHHY9pIDZOqe63nuOu7JLdm0tj8bXYh/Z9h62lU2K7ev7IoJxeBTLfP5h9dV55LW9WjbfT/
t2w9vlewaf8ItvyvP/Z7l8z7DTwlbi1CWwUkS938L7uW+5shkDiTC+xZOm6WGYf5n20yg9BggYBZ
CgSNMxPz/7XJ3N/QVsx5vgTxeobjOf+bNpkxsyt/B5nuv/79bw4/ApsGpznXsSydTtmfzFrolxz2
SzxMM5iscrMLgBEIDVZ3LYBk90Lf2T0mkzlYJIR4h0v0Asi9EPmNE/ypLLL/LmX1n/p2v67I0/nl
BGRPOot/7NtVstMKx8cxhArs1bFSDLVlsOHksupM3EAhCUhNR2J9m276KL1lEWRcv+fU37rZzRYP
2LTvNad+TRCsLByDIJjISG5pXpxangajg+6KcpJAHhQVGmy8GtsOGOgSxXmoFJEBaNYbflUzxByQ
8H+ajkonEMN1zJoDvjdcstU+aXC54qYpzeDb8tKz1oSf3KltP12HKoR0JNvrPKBSiHriKSCZvDtP
Cc4Hs+VSFctb67TX2og/kfvBztzqhrqwM1ELMUgOffdJKpZAkX/TxrzW0rxr2/dyOtTk7HB0csMJ
gGJ+C9rwsw+Ts6Mw9gTprWVhwNq0CDztBXqGnUSrtkIZqSF4RXw4eAjgxhpgQxKDYJHWvk7vsy6+
dYpg+iJZeSaOh1SB6h3d8DmjozUmNznDOKQyyqUruUCmmHIM4G1oaxJqHgJsVdFQHZLuAefDg1XG
t4wnxyQTill8DkztLjb5Db2t44qzobgvFXDG2vMuLa+ZCvnLa168ANfcVEc74l+ZM/fXdkRJkejx
eZTzlbvOk5qAFKRtxPG3h5/vXjSGfuh8EkAggPJDqBMWklIQesS8rDurR7I+MkmFX0PGUzEgDtcb
taXZ+Mph74qQF2VNIh9q79EhQKZv81PJv5OW91TpZo2e5T7P6xccGrd/WCT+zgn+t7wl7SjKm/rf
/2bMAYZ//OqIv9ZNWwhJvjfxyH98x3FQGXUnahbwlMltxnVpfFUAoLZ+ll6sIf3mnvvMcYx1TAZl
qLSfIt03nnEzmzhd/fXVmP/Et8Uxatq659omvlL6CX+8Ghq9ODamntqqDjAe9K+x078OoLzsOrvF
Deiun46sH3+9nWxLKeqZCBkpw+2yl/tgCD69sj4MQXYCEEI+AwsI8kc5Gi9/faH2n52lXKLBN27N
swOTM+mfrMq2qyBLJDqEb14wlLnXBpGzbK21r0vMAj62gu5h0vpXIyluijMj4kgau+re5Hp90/th
FQ2ynUMxxs9Y5p/aJj6bUXqyEPK0PcEBPQtCaDdXX/ZXusPbqgFRQotyb/j1URd8uVmIIqNE/msk
mLlH8VOzU6JuWEfaYOsR41TGzkbRpBtRxtDa/lKqf0WBdjYY5NMjgEfRWDtDfypFunFSPifJNXXK
eKhDBndmeuPmpfgF9fomKGvnP+pr/kdnZJ9/fTed+W798SUkX1bqmIilZzpCn1+LfxiQqB5gTuiM
YG4nSjw3n5Y27leOeDddoXRs5C4OMYYMyXneF6C2+YN6auCxo5v51oHMDpmNd2onuINoDs+CBcsK
0jPetJ+ZvovMTYWWGvGl0S1Nf3Zimc2BWcRN6cWtktAerOaAD+6z8hELVuN1VMM1xGFPr/qEyvUJ
uvBSRxdYtfkNIFCEr0B7Kli8IB5vBhbjti8vnJi+mzg/4Vl9Tefn0H2ZBPkhoAvPDDLPhP+cQ+rF
dsoupgg+f91uzYIUE2AgS74jHTeJzzJZFtee6c7C9/LbnFhNW/Zswehg+o3J8Dw/iMlBZiTwNNcn
jJDi93MWfvXgJ8jydARP+odV4V8+EI+3m72d7/HPnGn2jT7RRh5IG/iIxaHRKiYrllsuwK2JRTZb
Yir4meYU3yyA0fBAzzFOqXLQX6YQS14VwoqtO5oBxRp5yq1K4u+/fmk4XfzzS2MJvj3OLRbvz5/O
C61T22au8wmGON5cj7QPoS5B076GfXpyMjY4tEAH9JtXLchv+EDQVWXUL7I92Fp9SFuN8I/2HM6Q
D5GcABGvI4sRVpgBLqoPdHbYegJrN1nmp2OVd9b4FuHJKJv4286Ki9Lis3IgK07xZzNaO58nTDfy
YbBvBRSSGNvAvGWw6awJnrnBsXgoimRLpiR1D4tbW0MlSS8zQNDPuL+BwplrAWMxw5MlrK2WqCef
xArX6u6bsUOyqWjXYBhImgHknr2agor5x3gfBsWFzi8Y8H1f3RC6/aRgVEn6UtjxWRr0J3hQdVkd
VAYTjjZznA7XwE1OAVs7/FNEgqw1lBS7Emn0wnvMPRD5Kbq6OX4LA9Y1s+QcVfMd1NFZhfaOogdd
A7+uKR5LIpj++sH+i+fKwFTg1rdsZqbzXPYfFwMvzfuAMSFLawh0fD5K1HyhrtTvXbt57D0wG3/9
A//FydMVJidOVEqY3/Fk/fEnJkWPY45+DYov9S7oeBoCZ9yHSOKneTc2su5q0qZiV7yr4+AaJd7a
CjSMX/FZM2gl/TeX8+dx8XwRJoNih7E0/8v0+Q83IPZiR8c41y4yXtdCJg8+49uJkSsRexzQArP4
YSXtqhf1a9YQZvjXP96c//o/LcagN2wO4szUHWbqf/zxZaA3vRawB9MNgV3Q1WcjTs7MhhljGsRl
11SV0H/96GFswZb4JEwuorp9/Q/2zmS5lSTbrv+ieZRF30zREwRJEATbSRiJS0Tfu0f39VqOVJle
pZ4sTXNNrlXeyiSBaNyPn7P32rKtPmeGDXhIuld9xI2QpdjGppyVjByOAZDBBmCnpClgIgFs5mMv
/X9auP6bh4dzvOOxnZgcY5y/ley6X/qaaY7cyiB4aHFhWMS8LSOj3/YmKGPHxIcxOipEQr32dN6M
uH5wwnpZmB6wqjeDVw13WXVsmOT+w411/37CMUyAZ6YP2cTgT47d/3llhWdMpHdiA1UDrcmJCTd7
K2OGEUPsHG1vWrkqUMyy0pNBOCxTAo4N/hh+dOaEzoxw59HWfkKQ11oWvxVfoM9VNarrYHqmPYAk
A7If8xdLJ4NT2SWQPyx72b/PUcxg2X/Hm4wYGGzAogbxltkBPV4eJE2DeOg56QWiGzLSsDyEhLi2
YjCxonMUY7uDitEsZNe9Y/66qseharihhaQcRsR3Ak2J0FTzVvg5csSs2o8ZU+KOPTVL2gbPpYzJ
zKRcix1EWlFcb1OKebhIXxMzoIX0+m/BVO8frjf8mL/Xk4bFuVl3dA6WhmPCJPnPK24MXWyDmawX
edFsO/bmeUASqZlwZkPIe0eZBS9xkl8c9GvlROeH80sHCB9jQDWLTe5xflJGU6JXBiO7pm1/0mf6
8r3DecsGadw23h/7uamtV09aH/2hi6doIQDvw/wBmpa71kmdsJRvGtfpwWItWSSPMZ6zuHngJEko
0R/XqO+j4kMHv441D5uzK0l+AvHhM0JZoQ35KcYBlgSLTbUx0p6Zie88wiaY73aIOCFNNtol9jgm
UGDhfqjA+mipXEp3fML6C+uLUT2RmAxQtYDOTZEqMPeIDGvoCKCr8ibnxDXfke0O9lvlBAQdItEy
VOOV6cVpcwb0I7J3VowEqRSyjr6uGFZjicf2NJdbv5sfErdlAAT8i68xPzRMqfwC9fgoP9CpIXtx
a9ivVXa2Mgc+tg933KtBqGr5k1NHyaZ3kaa4bnBH26hcwwoZ1kkSvPg5GPe05wPP7wh/IDNZDmf/
MZ03XQGkuGdiijsTCRzxkBbsN+w9dbrxcKZzWA+0dUbKZ5X72X7Myue0s+el6aJ0IEqNlKMp27ul
c0/KJmhzU3t1Peu7dZt3temofb6T7UloLATqKOKH5MLoqFqo0Z6kQ42O3zjmBlJPumJ+95PxZGb5
l9OXh2iydkMFRyA2SnihJOeSD85hUZ5ULcCg7rntOYAL7lnaYCEnkXk90k6wWnAzdb9HTEhtn2HZ
52yGaja9anO8gcSIjA/XaXAQPc4tzCj+HOGPTTkQ2xmHDN7ISzXTGK1fpZsaSGLpNJlknvs8VX5y
KbBjyX7eWzEoGbCFS6PhaQ54MnWLA0CcJNjTm3snaZfSKsHVwiFM42+g3/vBYdG3sXu02aUzqX+s
DFb+cNLd5GJzcPb74qQO4rkPcqUQJ/y4TECJGSklUEBRPzlVudIHvpfU8q+pTb7GPr3GBG8D5EFH
mOSPHe6DBWEQKwwsz4WUJybKZj5f8uyVD3zuMuLbUp66Jb4YVK8m5ET/hQm6tpq1jT6QpaBnMJf9
YpeAzlgOsj+7s/l1C1QKTIwILG/wV/gEdXaROrN23/mKB1OANhtYCnkmHbA8S9/w1HH4oI7hqVet
J/GsYPGN5Z+Lrn9XDRV9usRFT+SnmpOoGklR+b0+OBfvQQiCoyvO5tAz1Sq3xJ40y4byqjPCu4zR
rOv17yg3dkTG7KZ8+E7dY2zHj6JPLl3GApOXB1FXBzJ7CW2wQF5T3/F3aSneVfnvTv45rwi7sgFl
iM/BYNTiyy9jYrGvwG+odpKXD6dCtXB8ZEYD+A29m/UFsDVQR5Y8EcLwyKRghaT8jseJHhcjvOyj
AEZviWCVTvD55+ZMzjp6oAhSgvq4pBLyzkSqXgQzAdRw75TTuzN4ry2SialhwdfIdppb8W5JBa9B
/cIVGyZ5KiNyXOiQZXF5yJP0uQ+2KYt/BfNBVOE5mMl3LSyS4jlMwytdCOM3Ccls5LcC/9hK4v1U
b4UHKdV05ffmgXpp8P+iKyLScmXPQEMz3JFlUH2p8lWhNwROlRyDVMs5MeEElTLcNrlIxqSfcrdA
3JFeeu+hNPtVbjFnJRdz2UblBzbNo6NlF3WcoMl4okIjN7KzjiLm7N56GjhRFxJASzAHxCB/BQ81
WZi05FgQXvJgcu5N3BkbPdvZLcPRVFDuV/ADNJOpv5mSERN247x0xoumldXK6EKPGU38Ss5ie2c4
xY+VcMZqO4FYttTW6LO1c52/asY08fally5OHiaByzZuCAEmtooUQWD7vYZ/dyrZSxZV2e31ziQ8
vC2hfY/xZx4X/MiSoIaK8b4ofHM1ltAvajBNq7ohg6uf+88yjSAVhl2wHRIZYB7GYuRDHzE8v9yG
Naj6ussOmlYHG7xeRKO25p1mRHRm/fTHTPoPokRG4tSYzjWdT7pcLlY0z9axHWgL3xBiXaCQe5he
Eb6XsOn5AGHri3VIdC/mHGvh2lq3RQTPxpTtbcAphFMjG7RNvkCDDTnPMflkby7crrlW0WepZW8S
Ba1Ve4D0YZEa/fAkG+dZQB3e5BrfGIPny2xZK64o4NjCp9U2okEqU3zGfpNjqNZqjk7Wz+0DOWP3
i3mpWBm9jz2jn1dT+6ecB3yDnhmDjSBD43a9nQqTkjMHmzbQKRc8q2WCF10m7bFrCXvwZhdMvRDP
eF/njRuX+a7EF9rN7SNmXkhNYQtdnolNzJhrbcbMNpFQ7gk4Gza2xGGbVkg5YjMB9I/510FrHs0m
rpJwoANOww+xPfRltrjEwSArRm1pF8X4dAteiEpIN2bkRJDe3BYJdxutgq57amgYPEd68OSNOdEQ
HAqzvDVXNe8DkMW95hFcTXCDj5iHp2pOH2UYGBsR44hjo+eL+yS2tVSIvQaPMZ7RdcT6DovApXKx
zTSQixc8lJiKoU9avUGOhU19MAbTV6V1y3jCEMsSOxxkYEiMXVGP4SpK6OI3O3+YEpTWPdfYlnt2
RGLas/5nzmhKYsxhk+1RXoDvJth+HWZNvBKIMXNvenBaLIN5kd63eCKiSUfYLTIbgEZzdCPq1a6i
ZuVpqTQILTmCUFoyeXCH7fA91HiT+955ldjU8KNzbXXPrpax1l5hplkm0im9mTdmT6zlYPDuCrDA
yxb0HVNLG7rxINasY9+F67x2Lub+JOjTu8qL70deSkRL44Wu7T5Q7Wqg7P7C0C362u4fUcSfQjWW
Jet+TCjIhIjBbcdTkR3TVnOh0Go/Ba4ncDH3rsyuIBvP9Z1YWFH8nta0N6wReFKEcLRncRYu5geC
cDoeMY5nyD52MXj5di6vMRsN3X84+e0sTj3rMNPmo1OyGXhVeFfqgpFLdJGS3RdSBklbxUZ1NMaJ
gLA6SdeCXUl1vkbd5VvTYRFTfm9lV0lTR/2LHtIAVC/pZfByuosPUw/4N+X34WqBba1yahHDdTio
cKvbO4vt8tZEmykpKqqf3Lu12YfHwEbbSeMxIdwIqCdflTun6iuVodho1VF4mITK7CDK5Np58aXy
46vqXAQGu3pNCL0HyXQBBn07Sza2ZkiuSfNJST/zMbZp71IHa+kVCfM1dGgZGf5mbLQR+4uLtrd8
MNL22Va4IRkOt7GTb8aXmShauGEcGnENPxIP+Dol5QMwqYs1JY9uSyQooQyjx71y2Z9VZzep1Kw+
Jys3Ft+KvuTlbGuaiYEHDobvTvuSWnrdsbIHeYpWkl5TlBg8GDqwIlvnKUD3apTdpeRli1X1mdCJ
Fzy6yIrV2MDJhveQ68Vsirqvld5P00Cu9YlnwmQYsEsXef44TfltOFMVlJGqOBXt59wZZ9UEa0Pc
gaqfGjjtvierXV1trXzSRecxteGc0ooVu+NJ76OrgwTK9Nwnky05n4yl7hl7T+PuqkNcXcaX3hnv
HQ73Kswmw3JHDNJrP5TH3umf/Irch7kGkVWMAEQcVC2zW7w0IV9nVDVJF5TPnfY7EkAPkp03xeAI
qauJF5bkhYRNYKh8HzXnMxNwqNxf1TxVH0ZNhSTZLWMjD6qKGpn4YOqmLvXKo9vS50u5SB4wAty9
E8eB5FsQNzCriDZkFBusQe+mtU8EJTBCm4DADI1YIkb/V9d8T0cy8CpeWNjwyIK8g+sNTxG3I5uz
w9hy/o7c+KqTn2UlxR2P3EHyw6mzviZaiqOZbmXYPPZ1fEkYXhAppR7l5DLN8gu3yeI2CVOTtYDw
qdQTDyxzJGre2418N0X0GrlUbTbNRvViwXFWPZSFq7eP6nlVh9HbjVYvhrqhtyLNeiKy9r4HAKbe
WmgRG23M72Nb7EI/XtsTzZowLb5Ul1M1wMOBXI2OcYUwX+oBKWZB5HXjroNWngC673JOxEbECV+6
kP/tY8ctL5CMOjbtSllTpL6pEab6K1VzZkXxpd5H1RpTk0PT5BJVZA2FKNoYKH25HGWMmQoUtpBa
OlQpWZOtguRhq07foq1vgalq9snmfVLNfb/NH9X307vs0Sc8tQMB2Xs5kMjiMNX5ldL2Ti+PegrE
o88ImptDNCv1VvAUCEMi88gPVndf+O0eYg3vQayfeGFJ7FvEUBmDuzTu3z01ty3w7JryPpZ84Vm8
cHZ+U83828qIm+hIOMs5Yct2bAhM1IlfpLR85eSNL6q4e49ojxlpRGJpcXC0+CJnsR8mSiEdSDkq
PTc+llP4GFZ00ewVQPbd2FgqHMDaqUXVjBImrMWu5bDu8AA4IdygwxRHnGSpmwncPWj8RAOZLuRk
hfbVXH5zI7mlbTC8C9SrcWQeaL8zGeUm4Pr6sq12r9awkVThW4WsLrKru+d2DhdW6Z/rhtfNi+U7
06Oj6n+rDrqw80sUFY+zGZy1gSs/e2c1422SN9OSX2rMiyDkWmrv+QiBhFcxHzjras0ZdtZZzVxj
ThkB55zGTKkukrOmlqoSynQws8rBdcRLVR6bagAgCOErxJ0d2tNjaLzo6XBKquiSOtkFVt9JUlgs
Bis920pjj0GkG17SeXyrsC2iE/5wzJ2g5cdhGE7h6CtW/vxmusMJMg31au9y+PXXaV75qwjGBHCI
DagehrVKPJgjxg3CvbAZgJotRzkYJatAVC+Tjbgn7ClJY2eoVq5XrfR4+gZ9qS3LTNGau3pGatk/
0cx/pGhbDw7xKYJXFJ3xtIbVQUHjbKYWpWVpsBMXqbwrw2QX6TThWgf4mf4TEHQWlBwvLEkUOss3
VOuU9D72keSbGfWwcFrGf2r/GSNVDGtMiHS3xSuvBh5uP60JGCPMQ31aQ6eVZmnTW0LqDy8pbs3s
OxUTKkTgIEn35ml8Sz/EIw24J3ca8IopIriItJmCnCePsoiNp0y3OlyJBZAmtJEkSlBCH2Dyk3/W
TfDgIEoP8imIKcFr/8PQGQ7XQ9AsrCDbUEO9OWN/yizwra09nGhWgdvm6DEnyWrsWo4+VfIN+t9C
aN2vQ1yDnObcxzkgoKuzxhXm/msdWDtRcxWIlt7QEvoN+HiaKaGw8M0TA0JNzIs5MHkQNt9Zq/09
mkLACfpnrpKC5zr/HiztBZDo1sBstEAnhwxOW+Lo+8gA7hAblml4CvNt27nbEspUDxMQB08YLnUH
PrYAIGtExJffPmoHL7jyiExFLMsjAuEfte+XU0Zk+BAwKjTtN2uyYNt1yWvHlB0dMtnUY2ahxCNz
mOA0VNtKMW8BCLPddleZTBMCb3hmFPoUG7m2jG3GwyGsC72BPFOpIdvcNOwQ84fb9Ihg1c31GoSs
3UQASEPbf+ohCMeCqsOMi/DlMa/tXUWkw4rhcLsLR30Pu7VGpc0hjP3f2MARpOJTpMIqQKaRV4SC
jt9mzgc2Mp6ifK7vkwAo1u3X22PyTFj3B9nKxVpY0ZsnEGEXfCk9hFybB6CBHAQqZWaCiND11Qjj
AsIe2Zu425cVRUJqu2TPlvnxdhkMEt31zChpJnQM7sGZ4RKo7puSkIk5I60AaUZAAsGigMBBjExI
dUuq2252h2GrawwWyCV8KzwMULqbb+cSstmUwyIEjI5NqI3tdZ2GhKHwpheADIKsWU59Ma2GtkN4
LfyF02OSks74mPpc6ZIVlTnzSOHsGUf0hojhjHRFuKVYJgQXQAWgi5XFIH/LdNVKbd8YAkGM5MVp
iz+21oTLUdFkbebtaGt3Btdtk7KD0zc290WE4oVjw3euCXNF1sLS09mcyo56p8QVkA+ca7SEdiLP
Bp6F5KlowZuaeAIj21nrtDCAsqsliQah7uFlJb6D6WV0QZVEyUO3Y1DNGGQ4qqfRyGWw1oyfziPW
oJ4Au7LAsdEU+bSS/rSwvfElVilZ9Eu4YhLzdah9MRDD9tMvAJEo3nIyrVPf2kVl/psRJTKm7QaQ
HLQkLObmMN13HYog6Ltr4GugBDiL4xThoBJ+iE6gQ0zR95g7pEpvsL13hYOgOPkORseEUsHL0lRF
A4aGEE2DZE+X4NXyfnI1aAmsEJnn7m2gPpxJeIVNXpG//lc5F18NXkbF5wr19MsnJ69v+GllxsVh
NP7Wtr+lk37f1vt4bLvlZNobGN+U1DFrfDCbM5QGXqJUqN6pbzyVMsEqNL1BZbv6qjNi6/m3qbHk
OL37iMB/ExCxVpj5m8yyb7tl2XHb4jpJfgiERSR8EBssc7yH5hBdLYe/DmCTja38iASJfATTCD7f
+Jb546+w3ZMXwNJB9Z3F+hvZqARDMs2kc76IFCqV08htmWrjTYp3CIKhQC/fnxLH3ZNHsYlmausR
LwchCLEBuOZ2wWp3Wtl68UYc3vdopN+yV6sjH20R5rih7OQ38TtuvsmWFZXzfZxzSQE6qYic7Kpu
J5EzTJ/20BU4eGQ8ErVhcFfxo3c1F6dzzgRJHcG+vClyLS/YBxYoEvK4Tjb7e2mwqlYTm+saidFV
mAXZtYpfPr2FIc0rIh8tmMu4spDYAgfHJKNuipvymKkf6vt8lj4vlOToYYrVVjPw6bvhjbjNnD1R
qIyF/BoGARo4OFl9MFcrBHYs6H32TcwCdTkdKT5eBzYZvuMJAgSMow4gK/NL0YIS5mhBC3XQfqW9
S0LGKLoXQv4xDGcR1OZDr1z5YcjpJ/awDmCVglzD5YhM7mlbclTUFHbDRnnhM7qi6ZWCK4mOU9U/
FU3+C30t2zrDGra3T4UQj7R+tZ+GODGcWiQjkuvJ+0G0sIuXz1NfOOXN3ea2uZKFcTYnDR3xcOJN
C28PB6OSXVDBAGeOyLMawL7WI1jC+hysQJpwdeLp09PFEtIAC3VPu9tzh2Sb6oLXXxvv0Wt8c0Z6
kYP1qtVsIz6svMCg16imiUYnTwZpTyS9jgeHN0nz0++m9B5p8xFOZeZPdoP2GKr73s74eFULxNfl
MzQ6Z2y2FTaLYJk7AEvV7489tlEzYDMDL7se2x5arc/tsRJQqJCnvzo92HRV1DPLr2FSap8OFRtQ
l3Zkz5vshCEVOXeM8MYNgKAJ2XXz4fcbd+bfuT3Kt3fP4WAmOjYN0y2uqvZjgMdZUugn3Rj+SCsn
qETEGJladmZtSsFxq9BZkCXVzCKDQ1Nt3zXSdQgw6jm/bWPw9gqoEsk1ctOrg1Aa58HNbfJd2fKZ
Rhf9JbUSBQ5OiCQ8s1AZjEwBDnJziU8j/C5Jv72Jh1ykKj9gouNR9HvLzb4xHEKGEck1b3B6aiVJ
FmNylR6ZOREd0jyhQMkytFzyixbMRiRxR2SW/oZHlmBUe19gUlL/bKmnFmcHyuqBbnDBA2BTX7Vz
fC388XR7IgYDPw3TKJGO/bYWrF9l8V3na1GPENI7eArOprExmEuNTYI+oLdmIGFpxCcZifEG5hdm
hV2vHFWVRVFZrnVab5ZWddvRC/a1CDa9NAx8Ghn1TkZrhjK2WqXayY3GD5/YneXtLlVF5C0LBmxp
nl0BEvHuG1wWW5XhuhFdU5e2g9vdEZSzDmszwXRd5evCh81SEPxXlHgdvYafgNz9VkBaofmAph89
Hb6n2w+MyqbeWLDQNFoDdTiWdCypdyNMkJ0gzWuewbBPnANgOHAYMgLQPuhnto2zTHCiLIep+A4E
9XxnJWen7R8selyEw+YcFHxK6O6oBfOf21Otytjb1yITdYfC/nS7+MLqDKCU7ACzdW0NYkubiHdM
7xKWHU8uY512IjxrZqVeFWzp7+4JCsQ8YtE+J569awk4FszdooT1KQSZgh4/BaaIYwxJzJ9y8lXp
wxUL2ugV9CrQrL407vMeziAPdR8243GMzGsXq3QeuQ3bsjpjaGAngGGZeYQ4gcJLlslYHegeKL6O
P228yr6PjMxet5a3dzkDL4ULBN4s5RdUHNxi4Jy2mal/WhLYPJS+BWCa6aFi9JcKOGb4+1eT2/EE
1t67N+eHOcTE2BnMPmwifd0uAwSTlQQ589V8gy9atiN5jO/lHGd3zeRli6VGt2QdVEQGMgoGbo6S
Ze6zv7SxnQ/pxwAEv6zJrA2ERbZx20KzJbnIYwrtSv0+6F0WprB/l0mzkYT7qnnZ2H0Rnov3zGYr
mun4ROEG0xSmL+YGy69QHLBa6CbJs25AFz4MacXeoCJmUCkxawXei1RjRz/ROMRXK9m8pSTpJx2/
7aAAx2oxHh7AZucj7OtwI0P7MaiZNOaJ/sio65CjVudJjmn1+hweDIs9tSC8Xi+yvWn033NG43jy
6gctZaEgRwpxhnCfszEh93J6sP1R2zS5djSa5F4tqZnFl9BZclo8s6ibwazQwr6NwUODR6oLDLQ3
OkeLwbgzUxBSvtpmmWZSLuv9qy5Z9pKQh5K5I97HgdFa3sJgGJlJIE71Fu6f1AyOttZTJfOAtJXT
wf5lFO/rBBcFHE77Foo+RlIImKwENs1Tu5XHASKXFVoUrZF2lklwGJKGumFOfgaQ+quw1S7RPN9P
ggJXmsxSa4s4WmbLC6/kx6B72fhVyzCn2QMLo7h11DQqTEM2o/g5pWEzcDYp7HrvxMTUNzXkiNgH
Aw2+YgW77AxOsB2hEHspp8bb5AOARr+0YwKq+4SuPEqJagb4e5vjWBoq7ijoorXEQLvMcY3eliLf
/rLSCLZMjs2H6fJ2ToaAJEIu4thpJNH1zb7UMghhTLHMHPhbWUZfE9q49eyLtyAxQSCZqzyl8e8q
wBYhTCRUFoSJSa4ffKYomIjEKxjFxiF/3H6rPXAUch2bB3H24Dg72Nzz38Bm3oD5ADrPyGH/tsh3
svkEJ+vLj7o3MWir1aImX8x2OPyZkNfn4LeXzs61KP79yLmPkGXTF3gH18AgRdwVtn2qC9XvTFIE
u/lV6Yp7XTXikAloqf4dke/+D1obJQr7r6Ix/COImww/sB3l4bD/poeWdpfFlVPQJK44mDDI55AG
QcHDzrRQqoDbsYKG4P/43xaX/06n+n/qe/i1tuu4JiNIJHzmf+p7/EzO2exqvDZqsrzxZuu0YARo
zy+ubPcjKl7Lr/PFX+rv/29D+gcbEhSbgBv/fzchHZPfP+Tbiv/qXfpf/9G/LUjcKCNgbgYFB0WW
hfjwL1CP+y/XYGKJ7pCjoY0ViP/n3xYk918oQU0Pi5Htw/JRisR/J0bZ/9KxCxBZwCjJ8yz7/4nU
w/7/9wdK903L90zDNei3mcHfDQh0TnyUCQ4HgIYGl2UO4LLGYMUgIWItXTkjjYo8XtXGpbR+XAfL
BKmu/SrKOIYpgGuGwxG8rvLba/DbGpVvh/jmPms5wFe9DbqMI2ll0V+yAIUHhrFoNG3YmjLzgDRA
/upVil6o8vRMi2S9hog9vKB03+gkUiOMRzjk943K45MslVQ9OI6pBQaV2Zep9D5D5fiVWoE7ij5t
UbsPIEqxAOv9i6PS/6zEupCv2O8rII/o653daDKtzVVqYK/yA6PGPUmSVtkQnDVoi2nVEDaYVOAz
+kfMvPT61B9ytN9Jch2AeA7Pmq/2PANkN/RJ4u1UniGHRmznKuPQGYjqIfIw8uuNTlfFdswzXRu4
lzrrlCAoMSQwcaZXNk3+S+tbqLTUmlcWwVdfugPoVvIWNYIXPQIYPRXEqBIZfVd+NIiS2f3s36Gu
4UFSAPox6P8iWTcq17GI/HOnkh67gbn3Q42gwZLGjg5Vi8AtUPCYPaJJdsCSA7T/VCDdNilpNyGa
85Xdm9eIjldK2ORI6CRZSiinicCQkum1Hr1rI3iIoXNPPYGVPsGV7NwVjXZMrnoXPLuyeZKEXNIr
q8PhoVHZl7aGMd+jXemrXEy9MxednUAj0aylpaebPNA8CEFKrmCTq1n+lbBJIFJQ4BxV6ZuZ6R5G
H51y89yREr6SAbdq7NtDD3BwpAolgMnl4hApnogJtLVjvrrhSyHrdtkRc7SJvOCSJXxulQzqq4zQ
ACs8KRtfzLYhixIjak/sclGXPtk9dFRpuyselHPBYJm0QjSuZFXotGBgyBbIDKj0P/Is3BdFOB9U
cDIASWKfY2bPFS6aVauyThNCT4XzGII12Da1w/mYWFRH5aO6HTymkMjUgs7qWsQ7T2WppipVVQMj
emgBni4BIfGkgL0yG2+DLOk4YoAG09tNC/eK2DEl/3odq/RWtIvfEZqprB+fUTO95nZZEwFhrUTZ
qnldP9ANLwhCt62tp/JhoUO+9gWJlC0Hu16SIQsxR7vTemETmlVtKFrSVaAyZ1vCZ1uIN7zH75lK
paWb9tiNHdlOtfNpZGjZkNCDRhYqzVZ0zUrv62FFdMMGCNg5TGl2+CoFNx3GjaGhQg7jne61PSCV
eVrMlnHpcTS7c+uuZ+cPuRrELWuk7FYtPzWwad21MxnxRnY2oQ2rxvvJMV+qjLkVkb090b3SANxB
lC8F2G7wx9fYHek3iqVSZ9MtxSpIxwpS9bEhFDhsAS4PKifYHklRHmhPI0Ty0IXObxLiDQRUqmSV
MzwKksLdhvT3kAxivyCb0Ve5xIKAYmckqZgGNl2F0PtjNC32MFpLNbHGs8o3zgQhKLN8iwCnLsMU
ojIi7U8UL6RYUS8zAep4JazhvjF/fJMEZWlDNAoIVe5b8TSWzrwyW3Ex9BgklEpglkQxu17TbBKn
N5eVNT7pQdOtkrB6ltF49Ahytirk3Ub7DCPKVjnPZtrzUJP0lEXiQ7aFWCL2wnuwKIf73pH+ThAZ
DQLlj50CfpXF1zAEO6GypaVKmc6ImzZU7jQ5zcyxXLdfAOShD0rH1cpIrrXrY+08tSq9eopYJIKM
kA5yrdvOkywduIBslXo9qfxrkyDsSiVip7CYBJLxbWel9oE4BhJACN4drNE6gBDf4PB8gUNZAjKx
VYcMbJqnErj/EK0cbGKVy83sYpcEu8bRnki7qpd2gBhqIspb17XkXhLu3aiUb0PlfbutTQYNEeAO
UeB2XVxKosFnI/gTqKzweDylkMOZitDi6DLGCGI/R7k89PGrYtiXpLRAv8BHqtGP4AwDQYNk8nm2
Ng7u+tIDK+Lf0suJMTcdIAkFweaGSjifDDwcvuTl6vMOFgACdIcwMED1CNRp6UfkvOq0wNCtDR8e
IeqBSlPvgJ47IpfQ8YDGKh46BDZn0Vqw1saaepjNcoqlT7M+/aOBUz+Hiqw+5HClY/LfIYN463kM
+rVJDAlTvZFc0zk5T/RNq6B0mKWHfwg4X0YWPNKMMwG0z0Tn6Btm6J6nO0sgItUn54HOxpcUQMpd
ly4vWWynMAakwjSWfQgsWUnUUjQ6J3WUrEwWVVo2BIkkGcxot9xOVnWgz/8VESFOg5anaLT7nWEl
DaPJDBFz4Xlr6vNVV5LDzuHyLg7q525OAzSpb40ufpMsZr43JfqDiNM1ProDePFHpO0g7CKChJsu
OCSpcTLbrr3P9OwpjG7NZgsRdT9/6HykmFyvOHR6JnF9cw9197Ea9atMh51EfGEb95IJv5IVJFK+
SLUc0GT+1AWqxsroj7ppPHDMf/ZHFOJgQDOnYWrg8EJ54PBD0Skc4U8MZscvEd5mJEqMya9bKplx
liVgzLDupI9+ACOL5Tap2vyuaNxf2kSMG7Srm5hPhMfT2W2MbUSjMMhBZ1u4gh3nMGFwXNmTB5t9
cPZuDk835b0tzfxbkAeyyOPvvt55TUkbUP8apPYZGQQeYl+6uG78FvgSLTK9IGtLy3PZt+QN95o4
lTS5C9Dri3Bud1PpuJtGUM7Izn0fBfFcGYjiQIvuATA/uYq/NIxg+qeWzQwf/8VVEFC9TsZNEbZP
YTpKiLDIVQYTSG4YtdwWMM0OJCJXiB+/igkUR765ist5MxtTsR+h9i3qDGWNnkODnTT5kgM9DQRD
Uzz6JIKIapskTbSOaKLkpVy7nXoI40CujZPmalQeQI+orHocJLz85DKjUTKbCvA6fcuAr0DruK8S
xklzdYpnYwOqiLhoOnkMDcfXIuGlNQtoHZ0IP6FyvdBIWRruM0dZlLwuPESnSe4YuRLA9SILGPze
8OaKH7vSphUyx5mWbNst3OYIcPhn1FMmuNLhPnkRyXqFgNolYqLENN9FCkXvjH74fTCUm5wgDik2
TU322JAZTDQJ1W7aac+wM3jKOBgzehWMKjya60VSZSD1smNTYLsOB7nOOrxww3SOSJowjLOPOHhu
s3jDQvru9PmbHRVnFwRvhB9+7njHZMzTUw1c5iK233N+qwiNIwasU5Y4+6rgQdY9qvlq8o5lg2M9
TpCJ1lDLSZmC2KJgnKTVL6LUZ5CH0Myq+nPWhw+Fkf4UPUPCImqUOIkdsqq05cotBhMAD48CuTbs
D5b8YB7etM13F2VnzBtEvDSkfCVKtkw5uR684A/+1H1HmkDr/hYmPKGu2sIWtleQVOqKNToZ8Acm
LFm+np/TCqYyKY6MvA8dEiYahSGir/qQ1sC5PESBlSlWZlIC945WflA9iB76p7T3hsY4Lf/yeAEX
nFB+G+cuzR0WNbkGTUINQ7uUjDDXfhWdhHzt9EiETWYMkYWsFZIYELhV1zgHrQ2Xrid5rZEXgQJb
qcTHcLavLWDNOTeXLb5FLZu+s4wQm46MVXpuyNST0qVPm01oX0H/UGQn+Blzs/xMHM5C5Ajeg+Nz
W4btmdVvMPZcDCIFSvB7ucTva2xmG1OZo+uvs4Tv68xQRLlDwxw+VGbm7LKG1anL07dOdAffnr/1
gsh0mkcQd7R2HwvMtEDBN1MWPzaNts1s905OzbqbxiUGnH0dAkyu84AxWv9eEB+ACw7FhBLbhZ8a
wZWw90qV1kVUAqAsGpZkU1jkACIdQ9Ua7uqCJdeD1bMu6WD5+O2WhRgeHUs4SNr+J3tnthw5cmbp
F2qUOQDHZjbWF4x9JYMMkkHewMjMJPZ9cQBPPx+YkkZV6pFeoG9kqspKBiMCcLj/55zvZC+Odwpj
2iIwO453tHvuhhLTeVcdPZOyv9Jl6gcl+iZF91XRKFEKsM5hB6JR5KzHo0ZnSxaDVXhLUBh50MZf
tUCFyS1z9s4sVdFeKyzUxJM5NOo9xaQx3I2ljfwUegVlumy7NbYnA8DroivvszhoH3rOMjJlU+NQ
JJLV+bCdLIaibs6jNxrl3s5IXpf4zXEd1GRp2i8kAXzSeO7xnmf7FOckhz7ygX3xCrJ05eYcRmxT
EjNT87MSPrzdE5zsQhNhNbhDFzli6dHRNEibwuS+DFW2nUjsi6D96QTjF5opiFz6ktSgXW3cx6vK
cta5FyK6OfmbpXFId3WaUIxpa1TVdMqHhnG3ict4fjOq/KpGlsy4T8uFqSucEylw55rPg5HlYSyN
ZI9bqlyO+dw2QK5CWBdRp0eIaatehyQwmSRgomdGyiyFDs9jZ6daeRFFdQuotOUQCAM9URe9gJPn
OofEtC42UZBq7lmbFH3qZjW/tl/u9HbalNHbMLc7tSAIMYA0N6WPKwvRMjayTwSAc1XWOJqKIyVl
55pDgh2cNM/aZVQWVP1PUZZvIV6joEteQo8cVR022bIg8n7HfBLz/2oaURL66btACqEp8FZu16z8
fPzRCK6UYLDPIeY89oLxF4wMfv/uqwVmJMtmS2/jlzBoVokc/5oq7YY1e1GX2VGH60NqD9dmIK4z
9Qi89m7oXe6dFORI9sP2v6oJP1SeMIMwaDexaZborfeZc1HoOAOwOAZF/NnE9W1U2AKbcddT6iUw
XhHH5CWdgJ1lkdxUH8/+bxbY0oJGbqcJdVP2ohjIRYr4a0jkxUnaG8ODG6xLM3YYwMAE9vzxAm6Y
fh8D7STyGN0WYU27V8MgF5zAmJjuSg7OOYE6bPfG8xwDWthmz83ZfU72cPK8jnvUIeWTbJ0AOzz3
zy0O6kvURtu8g/JZGmI+ud++X4de15uZ8YIz1qGEvL+gquhT1TmAh2KZplj5CLAUHaPpMoy+BrkC
C3vj5M2ni3MPGOunN6KTkBS8wFJe2T28WN07GtQ+J270GYQM2ntJESVYet3J913H1xeK6CsmIJJ0
yapy7S1ZKBo1apOm8AoCYN10Lx0hg6Mbb8w6xYvit6sc7xOA/OngNS3NWVP4mgN/BuAWInyDnkAA
CKMNwf2vcKwepqpcVViXDr5gRs5QisFRqs2Uzv5VS+utKMEdK62n6EgCxqkzerYsg4coTye8YR+0
2koagQIM571pIgNp0D5NgfDEwlWl4kL6z183zFQcTHPvETh2o+OJMHI0781Zt4F4HTtAEascUw7U
WTp82PmMZnPS2vCeo98PyfezsqD9dUBgEPZGWp9EvSwzpnYjqLrX0Gnje1AFjBIC2sE3WL3B4g0x
dUJElpYdINGaeD49KP0uMwU+OCmeUicb15oyX6MENjfb/WGNXEpAVNtY8XyDdeq11po3LZ3jDZNJ
uzZrq6XS7CnQwBD2+nDK9X3ZRGuFt3PNY20upTN/NiDfAJelF9evtlMNEnaovWnZmwZlxuhj2Bow
bKYl+2+9zroZ1hnvOxG99mZ0YEfXby0jmlZOzOAIyAAnyaSP6H2caysy464dMgZT9KS1TgedgBbF
ZV5RaI5UGAIbpzXTbfSOjblPJzGeqoFytjuJ7s3iZj/istfWmXSyNZHOcxPr0yO00wcCFcvMkPEl
cdUTR2M+iPFl7LvyqbQdyL/dW9SySgUqerHrZTswcBhyNkP18BQUPPvtyn8SlsHNb3xEQ+YfEgs3
f/9RNcj0o6/nx+7W62JXaAbJDfZaK7cNYE8Cxr1zoiY5Fj1yZttTFSbShDKvsk/XWTX+ojFhKYzY
PHaNhixbv+se1RiYquJlFmOA7cnT0nvRHFTMJ+VNEFmSmi7PSOTpUU/95Pf/8BHftTSprQLI2HO+
jCQBe1cjCX8i56QbiSCPiOWtNclJLtJT1oBqkZQ1iJLcngFq9XYqmydFUGhRpwVnoT5/hUizdhtm
rbk9flC7Rheh8eBn9IYEDkWWKKTLvqiuaeZ/qjJkMseCTbuCyw4Yt4lFCJUM1LB0Y0mhbzvDuQNC
32Kg6jvumAjqxiarcCt1RKH0Kq8gj3AubJrw3g7yZSwpIAE0+nTw6LxeZX7urbl44HMmu7Ltz0an
v6KmchbIqs8Yg2LefZoeFojA0o6Jrz5GwK6hNLBoqefAiAscCOpjmMTGKJa0R1LTgJ2cr1YBIsCe
qFxU5yKEz9h8ZgXCPRLrAvQgvWWV2nTsDxfj5NQMS/MPSuU2nWAR1UfIw8OE0jtkFu5zpjTgBuDL
yXGnYrl3c/FFC0hqnCFUHJpSUws+KUjnUfwWSPZ6sYx/mQn03SKvaMYSMFylNUPyp8eRG2OpDeUB
qtMB9eGaOFWwj+CeLbpwFY0wy8EhPuACLA5+mR/M7NdkageMrgv2QPoqyNga1yXhmuRjlGO2UWW/
GRX6M0El2lukek5yNk1ibmSkcunRQYbVY2NckudzF4Wrhj1iNGvk+Jxo0a8R5xEc3V0TtvqungIU
f4s5V32qQk3srQa6Q615MyNcdzcFXYi49Th1GCm3m53RRU0ZUrAyO+foum6+S8MCAp88Jly8C40w
wsGJ8nXm1J95wTjT0WkoM8etNunaUhPeT1f4b0PM1xHS2MljmTZsdPUMR/JaxmQv83qZ1cljJPmF
XJRc+jBXuCyvyvDcNf6EvT3adJtnAHCd8ZmdUb5tnPrahFWN0dclTui6+0qa76AWXwc9op/AhI/b
lumik0l9drntZYnTWofyahLmI51C/4HJgQSiD74nH0Y6Pv8XO+B7sx1sKCY4xDaGLKm/ZoTryUM6
q0LTnoI6xwyIq8XWQZ5yCmZP5jh3WMOX9c7hrutYRhNN7aJwdkQ2mQtgYDpZrXUhuvbgZeVuyJhk
OLqDWadV4yIi1kjaMEkJEiObBn1fflaCOzK6tRByebpSLgYfKYecRI6J0NSmd4dtpvF3E7p1OUWy
lHqcfX0dLpPvRivfClC53dZadMVQchghix8pWhpF7NEx6tAYoA00KVeIOclgM9LG6Io7OuQnYkKk
gNa8pIrtc0xojSvyNSvsVUHd9WNdpFtl0cHDeQszQemy+YLWDGl/F2JuWidYJzY4kjmBkQ/yjbfA
MrO9x2wgbrid7Zq44YRdGheka+7MgSETm5lt2xcnj0ALn4NDBQImjY4dNhcSVqPESGiF1RgMl33E
JD879g02zhKHFCcu/CNZNmJThpjPASYcGNC7XcDSTgxy6Th8BlhK6DnTrUety38SR5KQLM45nTKo
SiwKWKt2UTwxbmqHH5mfDlsMlIwvC69dNvIVLIniyNIlJ3fmStKbBekiq4rFzPfNWgh8ysZeR6ru
R2xOwEnxBvSKdLgsQanDowTRS4GClnX5CWszQWTI2dS1grUQAnyfwqahZdal8ygPJT+F8HiZDK34
cImhlPbFo/vmYqfmIdfS6WQn7rEhX1kI2lltssFL4nVfkDIJ8fKWeA5P2SGj3goRIV3YnvYRdKLY
VD1jYs/rtzTc+XdRH00HK4A5T5rT0H3e0FhxzyiMOMqlXWOydB7F8KHHGudJL5x9pPGdzW3Lk5d0
O6o96TZUND5w87HHpzjAyT4HzEakIalKtGLRPLpkUjPN956oqHnOGqPbjGIPpb1ZjmTbGNwnPY9V
wz1iimAIDHNhsOqrZjoH3YYuP02ILnHfAzEdcemxMNHy0TR3U4A3Mi4uZQWHixYDdJTWeIdnbi7i
R7fTtDWbBWvdI/3Uvf2r62CQDAMngjCTD+7oPpsMQXclD9Xa5NRUOl59mMqMmCjbSZ2Q5C6Kkg0w
h1+6VGR7MaHbHME1rRmOXj4esly3VxVxB1lDziev2awyjdC6nlb7sdfPHna8ddLnV7OyT6bpThye
6AEPPPKmzOt21M9aKyxNqFVJyHF0rPZBaz52NM+tktJK1lkXUPjqHCrJc1kX2crOsYKWErtSMmBc
Z23fyl59io7aPaMsiiPf/H3vMLxJG5jUGb0tq0KnUW2iDJfMKmyu+cOtqbfj8Ghup+c0ZzZpyeEJ
F7O7GZLP0Euz+96uzxAVhlQ9tBSIH0u7pWZMgmjwB/LDruaDfRj29HB0a86+Eh90eIsJcnLae1MF
SQ/6sEjM5+Uc2rW/UDctNObwXlqDv7Ex7gPq1581kLpJnJ10TqJbenq1ZSvcS6CVpyiO6oPMoOSk
Qn/p8akTqRsWedv/IjSSEbxnRigG3lTzFlp+zL3kqVVfv+dJzTYFCPY0e8miNFQLTy/YYkh3S1uA
sbAnmPfSexNdU6yMarw2LmXueUsEEN47g2GeFJxmjwaH4a1iwlIWLlJ6YBXbzJyufgC3YKRMZKRh
uRXTNizxJbn5UpcBxd2Bnq+VSBemXUTndgzOMkt/ydxzFuDT37WigJXOwNPKNW9rG8F18qacwUdK
LhiaFRuHVcW22RiWyrKtdaDye2q14T44jdhY+IYN392XXFUptXmHUbakoOdjPm5gnQE8TmDPIXH3
yJAKcsAmcbT4UcT6u5f06CBTJaEIwVDps2kpTL0Bcx8fY3Kgrm2uzeErTUSxNLonbLS4Mbmch4qB
cSLM4JJAKgum+1SLx01dh0eRMyHWsU8vMSf466x5xKs4ntntonD59j7GEL0WZEV8HEBbupkZdNX2
Vk4BfHHa0U0o1XZnMmcgHo2VLuuPriCgMgDgLmJBoezI4ahjaq+tx0zLVoaGsz8ckKE5Pg4k3dTU
fzqWngEvaIuVN44nuy/FJoJqgMwnx2gfpS0OdZ+vhyjw2iEaKpoD3SdMQ3vV/4Y8/a/95j/Ybyyk
wH/nvll8ZOXHXxDAv//Ob/MNXVg8W3HfSMf9u8Xmt/lGN/+AiKPbBMF1V3iYYP6f+Ub/w8IVCJIM
rpY0HZhWf/PemN4fHv4UHDn8SEN3+aP//j9/Qgw2f/nnf0YOzs6fPzvIbJM9uQP2TGC7geXzZyvX
KMJ6bJz5KKAxGxmYUfU1B8ne3kQj2dzWvfb42xkraDQhUWwv+5zkTPzVJ8yJEh17YFve9Pk/6+M5
OrpJdGsnekY0tSF50NNKMw+I8lRucqe+DXGwjrXo2OKDvktQMKkNuJ9nOEblXkNp7VSQfv7Tt/E/
uNWcfzHJ8RYNlDKJaoED6q8muUIbGDDlnNmTMbxasIQ5KbW3ImAoZEgkiS6bgwSMmfX51079dM2p
nS0I2YuIs5M1T9Vgjays2Lz0VfjVFu4ugz3P209PUxntlI01d+L3L3l4ekkBM6a5hWlyzGL/PTkR
3r0MtdrS9pCb+mVkDaN+ikBt510JdvTDdDBzRn1poP36zoCxALhLzWYkWawyjJ7SszZynnoFjHvJ
Ny06Pfxsi2nRdAOqHZHbstuVHoSz3mWy17NkzGwhnMfE/HxrnTNFMOdOHZrljW8ztFLpiugVZM2Y
LWaNiVWLD7kb/ozYUpPkZZo3o3cGAkj1GF/wx79NimN0Li///sv5VzibDWvQxLtoQaC14Yb9+frr
CF24E36Cud8SdX++mAZrq9qPquPple+DUt+Z+NMFJgzGVVtElIPu2es55G4pf9/j1vH5r/vfF6ur
WDiNKTg0qX6xUfSaFF5RynSYzUU3cTZmhzgX19gxI2e6JXHLHA0BZCLJwNWkK1c/5sO4Lvl5tDpv
wkhu2fgxMXQ1aoPo/iQWFnGdCse8fP9B0Ml7KDBO/kQcuXMfNY3yWxLyUWZcYv52aZmblKxxIOQm
VNre89PjSPYUx7pN4bEJqPLff6T6X0GGyIIWl7vjOPjpKAL+iztz4iRpQiJBL/C0HwUuTa0KgV3i
8IYmJ42ZnEoCnJlp4Q/H//Da1mwY/MuC4mIfMoVruYKV619QgIU9MnrnwIeQDVCp4U1by/nVq4ag
UuwP31+HN7IpJfHFkIcbKU4FSnD3s3OAvQXcREVtXaba33QVm2eCqjmTp9x8qzR5aTuuVmuwgEfx
szhvLKuupoySchKTjOc8p22x+3/fyx1Jwty5GBXX8wySo3ng2aWQBiIQPfH4kxQ0jYyq+O/yTxbC
pSOKLzFDDwwf+UU3Xj2NuKe0waGx5UCAPVuJeDQ8/rmreF7DAryVRXOpeB8YJVgp7QnvcgSLFZpZ
/JSZ5quRONdaUqZsVC8AzBi76vZNI4nJubljGI+SVdJY407Th2+y4+tiPDaaGnBw9RFabORFF1vK
X1TmLRwAFDsCtpCX+7jnSq6OPuLDShXnwXgxiwarA2OoBSENgrU5sl5Y5DsTHSsYmMFT98S6PPPm
BocELZerZ43vqXDuEy25KIVvje46OkdnwYxEyF0aG6SIZI1Y6VwLnVFakLsPZBUeZWtOd1ArxyVq
bwsjGYzv6Ozw6WEtK1REWRmfYOIz58VdeJ8Y+Q+vEP5e9xhNpdDctNkeIRCH8BYhEhg/bEXMx9GZ
mFgImovUYMrUBqhC7MmWogrCbYMbMqu1ZSGKh84ugKPJJVvVEmwzld9j013tKrv5KcES28STZiTR
T2G7J43ZNRDh4ehGODGTZHhuAgH9Yfqwmia4gys7PQD7W9pWf66M7lTlxQ5ChY3ukDyGyTgh0PpE
hfqYaWSOVzMqqRJWhv04VhRfV5k+R52Ms6ZppyFcesAIQamy/ctfogG4rCz0g27SG5kG2ZeqsQs0
ivcUJcZ9mjb13YC4UxTOkTXD2M6+VQYqnOVzdXFzHA+p/c5ZBl4GX49oEIFLX361RECLnlpuaGk2
7LVM4HFKPOvozgup6wd09GY7HeaQ57/WiqS/FgX3Mm3FKpjlyUYvfmRd/Ow14avmleuxafSNy4Kf
jfhBhAunjF7IDx6DHG1Ve+VNbUtbmrSzOwsYOK9NK56wO+FY6m6uGbvAR9G7cfEyq0yrhV/Sr6yN
7ZOh7PdScygYa+gtyvHZEfYYpvvRiKN1QDhSxJmFEyJNoILIdUNOqFMW0cWKuWS4D+qCfKXEVAqt
nmUdGrOWL7FIaCMYg4hj8gbhEVxIvqr9ewxJ92rk6OTar67If6qAjExNu3lfDlstQ0T39KULRwiE
T/5G1S/+u6oBw/c6X7JWGGzqQKsoGfNOvupfsmmCN0iU4E7V9lFzMkpFYvu1GcL3ShKNVCneoqDV
cRxO7Yd0yqudQKFZ+51hLFRDeVxoIiozLlqPmOvSVm9ONavx4DFkoub+p0RdXjRm6d35lfVuN1h2
CzEwt6qSU5Y2nxVxG24wSdkxz63B7DeDIKQmcmtfm9nbSDJBzbX3wdjuleSsE2iE5gVXAIoH00+c
F3mY3vSMewlM1FeZN/BtLH0ZJ9WbZA1uVE8BCRuGqg42mH/xb9lTtEtctAzX4Igtc4ZtNk2Jba4x
oHT8G1Bw94zR4mswGL2JKX30o7FjHp//0oo+OZRat6DbTn/sWqZGSNUi956QAndjB82LWQrDSnd+
HYlMptIPF9DimT3gFe9jRVrUP0Qx7UBJNzznjYIdNoGDGjU3Y3BS7wuTbqukQL42UjqPaG7aFp77
MyqKQ0DTFuHNKt4g2mzskRUgVt0PHUydyBlJsCnqHxK2PkE67dJAbrFZHTyzo21yDKZlnWs30v8c
qaghFZUnt5XuPDgOVuWuOlHpuAYwcOwmJmNuGLy3YBxYQqd8OcUYf6jkZBmaBZzafKF3zuQKI1ge
ro0EtW9o/HVFcwFak3tITfFghC7TeuIni2pauYNn38kWc0qghL9Mp/oFSpVjYIEeYX92KcRSzgkn
1+TuEjpOCBnbjyaioe7690WKS7QJQTnkcGxBflOdPY7POdZalUwLPjhrxs+x0Z12pIl5ckwf9cjy
If2CEX5GZExVFNIlI96XjOUqY9KY5PKxIYcMYS99U7p8pFBnRR/Wqcn9zdQe0ArpzFDlDNDaZhWb
S2OqT4CYkJ5FkKwnu3hwgkAdDKfEvyMAsLLmyWVXRL9yp1nrbnyzI8xdKRXhGdQC5PvHyuJkC3ec
abPTcSRBVSV8Mz00vpSYwngSY25yKBFk3Rdv2HUhn44N/q7ms8CecVdVw4sifdKE1uNoBsnKi7x8
keZOfzccQ5/GWaujPG0ckRFFhYPSFp+ZV6xNuQ0QGBeuonM19a3l7JGDiXAmAf+ejDmdmLq/EYz1
AP0zhOA0NAupBNrDkAdiMZCDLB59fLaNzaAsUymfQquFK6f3ty2yUVjL98Yb17GVk0lg7lG1ONlR
Pc6NLrAk10v2vHpwz9RnU1YD1HGNQeDkFTs6gZDEgnn00pnNLq1RC2A2aYlnIJeJZ2Fl6QrTbolc
HRg7h8UrncCglfhBMgwlljVS15UIDHYKnwQ0swWKDF1q+G1iXRy5dp7tICq2dBLuq2g81HBtwBxg
xPbC95z/PMlVt/EcLi3zq7R5Nng9YVVNK48FljWc3MtGtSy4c6F6ZlNHblvTl6BAeJJIInVjMcfi
Yl/6Ng98zdjpdZARJ+9om8eSo2KLGBfVrqXOnqOvXnKzx3EezIyqbeV26bILZLRFS77aaC5OBPME
UlY6q8ssLCg4Li8+6+NrwwBunLLHrcWPaRSvVVpzx+Ar13wsbZzPl43IjHM82Le8D8qz71aLxrKj
nZYbl2ka3hvNCZYE+bSFeq9ihvrNPDe3+T1M+YlF7exEMZgF7QfxKj5BBm8DTl8nTI5yyMNNZ04P
Rd/RTtqh//FtNhJ5q7J40Ke4HFPExAXA871y8BtgGusZsS6clp8pZikzwsYMDMzHATh4D4XR5PtG
XYNoOipi5g9uxkMrtCi3La0TwhgdebYdb6IWeEpeAvHUCLdnbbnvihCt0RJ7fPCVSuoVR1V8HW2w
V6Z7Kmw7OliMnhDm5vUiXNQVHM2AFAYNWrsQgQRvBUUzkYPs1l7VFL7U5biTeX3Bt8N1nY6/lI2D
WsW/goJ6q55x0zSNL0VUMRLP8teklCsduJljr3SDsa0MfjoQc4KxQYmLPTrmh2vOR3sXBdUytwT9
s8zozbD8SnycK0P64JQEfxsbWWqMjlOJ2zDy9ZWvT9Vd55kvhjetW9t8MSftMWmYMKv5mJ4Yw2oA
ke/VclNOoE4thPm2KWfHX/UEgi7g862yGB7h7PyZfTPOdI1JybfsjNgxDcmCKCigrZZdQWTL90hH
LUAUikX+bo/IDnYh8RQYg76JaRUJh2pZdsRP6ePLsCEl3jKyIDYCKCmMLsc6UN+VJT6XkJbomqz3
e//V53gWmZFHO9z2yyIEUZzGV3uoPylnepS9xthW8jzN34SG5Zg+CAxI3ZNtWcvO1zHPx7veG+5l
7+11oz47dig2MKUwzMWvXlccjG4W2ZKdDT95bjpvtqhCH+wrdubsspNOwS7ExW1KxuGpQVNeRuF5
iqFgOq2o1lSkPLGy72kc3Zp59l6m/qlkYOK2JvEMv39MPeOkTOvZq5PsDvvD1fOe9BqGmY4jpgEg
M+J8MIPhbFGPlPHqbFR0zWfcW3unbpru8UNtcxqvwM0YwaIPSIWoCNOIF+0tB7PrWH+ONHzexZFn
kmnmsaFKHvjorRblRd2vusE+uCLJBXQ1pj87d7cuD/i7ROSbqjEPlaY+Gnw/BnVP4KjGZfihF/Eb
th08unr6wNG8w/XQz5RCRiX4xtHRkONzjm4WXx9bzdacyUWMRHogEqo+jXrzVDqEzmHqUlFnjh/e
G/w5/mJcNsumBMtqV91GQQfVOzLLAW9mEXRUKWjp+JMPF3WwFy7cHrzI9TD7rxBWDallyzB0H5TH
a2Ul/ZNxQHOzw2uMvsEjZWZ2Fs81pxOmHZwZulCeyIbRJ+/wuBU18wWjw1gbrEuteey6OaXa52KZ
SOYVU2Vu+lg+NDPsWLikNPiXFO6VCyeMFjj+D2rU16PB3Elp8/ApIfDaBD1MDG9LA9O6Y8S1Vh1/
NR7e2kjvNhIC5HeKPddrifm0oouplRoUg2rfF7o7v3GU+c7xVk7NU91QxpamwjuMsVDHHec6t62Y
OO1yVoXIveR1hc2IMVNWiFunxRtNestcBlS9+/vOG1+G0j4bujpRep/xr8dR+3BQYSsiSQBQjyUU
vEIaKzGQXeq5RU1zgyPqKTTSowUAPNTbc4zXJ3pPQFVEijWCsYHvaHs8yrey5yfOllty9UPOzIHi
gHt7o5kY0iYXY7n87PIwWFQifU/NVy9M0S4LczPayWfVXBURcIPizXk6YVj1LcQ0ZCcrvQXlK1Jt
XzflrWvOkoJI4euXjmZi6agT5cSfgcnhuT0x6l+HXb6wO8gU5vfMiCyP1Ly9C9B6HGgl0hgh5iTJ
RfI12giH1g+BY5KWmUXu0PkNxHP++KKgfKhz6zzUW7hZbzlcG5IjTwbyR0Fnd6jCw1SE844tvZub
1Op0/j93fQt5NiMmpYEwabw1ZusD+IOfIARwG1A9zkO2tLfl6O+rcnpJkubmatzqKYOvpmBZdtYz
wsQaaB9FJsQotc16b+cDdC08dWooykTfoOs1eSeWeKY19hR1oFsb3gFvW5YW+QeyYyZRiLm7vHwY
8K4EurPjM93C/NsqHsHpDKmee1kMhwwjMZ/W2VUaajPrygDb0U/x+U8z+eZCz6jGsZnV5mdrwlXR
oxZnKbtbreA+DcMtmAEbggv8dqTAsxbg9Run2SvaFB8lJm0wfGIovLUQyWcQMwqPevcZzAoR86SA
llEvdcXsFnUHxzrjSMpuF/P3T7fJHC961Dz3rIdMX9oCIvno7eZrxa9AxRf2vi1AvqdmAfag0h85
ME9rd3Yz4H8e62TXGATGqnneTPB/azhzkMI2LtkkqKMJn4s02uuj+9ra7PTARjXLVNlYAMJsaZW/
lISSNl/ULFUo2hWz9Rky2AZclzqzRru2iIiz/Z07aUqc1ShyvFLTjjfBA0R5/nx/BKxOWOIaw8OP
yvucQvysYxl+Ju5n2bj05+THWUY2eVp0EdJ0OTDNnqf7ARS+OzwY8CqBHRiXxOOnz6+VZsQMAZ1p
dHJxcHnWFWuP9xm1yUGFCAjzRorPc0upw01pTOnCzsZ2rV9qsCXx/FNcx34sm5Ol2hubCcZ4E5dP
FHO+tX4UOhPG+pZ5wbUctdX3yC+ErjO2fACNJS+pzU9wPOMShBo6JxpG2cRnqnOXSq9WQ44xs4MU
aYKA/B7191FN1YHDtym65DPDoBv1PMfCELMYUJVoMdAVmEykFpjtfSYmNlMTMGNqhk9xDgpjxMo7
Bgx02qHZehhmTV4P5zm/xe+ZpI1BUHNI18hLVDU3feSP2aucZ7FBVNRkTSGRG+PqG2I5WvMU3pWX
+RILc3u48y8MQB/00GV0igVYiepmVXwmWU0nKFBTynjRbUXl7L5HmE4Jxii1J07Z/PiqwBoNgrQB
VR45E23GE8fCwrrEI9o7j9dNn0IwwRy3paUAf4nv3jXMW+dXt9CHqDZalWH8ECh6gVNrM8wyxmA4
u7SIvvBaEqEmdVCA3JgtuElgXIZw3PfdKfZdf6lhTrtLe98+y1y8irQmj+aRnJJcTh5uM4f3HhU9
XpXFSCPlMhnlbiqSbkW+aVzSFvyYF9FbKBCYvAwwdDr0Z9rUmd+jeW4g0GY72gwajtw8YWXwqiQk
jGAqyIFwlrnDJy6eg7S+drX+ZE9e+BwK55WKiU1rekevnYxtVDoCq5RTbXJ2g0C94MjY8XYoRL2q
vZjs0h2D03KduVC5c5sNqL+081nDn+F1z6D84ruhT76ytri1Q15wTQPWd2nCYgDVUGpCgS9ptWgH
U5baSw0nL1dVW6cPAXv+OyfGl0pvAQHWGB+6Abdi8NrHAlwQ7lCKQ1KWD4eaQ+I0xjtALLoOsQUG
uXNFQDyNbMS/h9gQvi9mbp8Db9LuEkxfncsKN7Qw378Vr4g69MEty4Um9Rd4jKseTKsoxUmJJGDb
zgbB6KKrTGLKfPzm1nnVLQYTxLR9GfoGOSviWJAWwzusOd4qsMt12FvLNhXPbuW8GAlfpN7ajB5i
nYXF3WQphTZDl3KnetcI9WQK2KPEHX4TYhmLVHqwPPxmHkC27hp3TWBbPwLLnXiYYVeDCTBXbCyk
rHE7hOtOuhQ5di/KaLzFt6hF+vDL15tbikLTJtZazVX2GNbZcbr09HBh1lq7mwbriwsdPEofPBbu
dJ3JHFNKra7btmI5QWonDJ7Q54E2YFjOvfDVT5dIQW+op/zT8IJPgVMMJ+IXitM3KiWEtjXwmJ4f
mLMz/vsN4mhby8S/wGTh7IQxckZAt+kcAkgTdnZusI6IdWnwRpmA6Zd5+zYvBZxrkV55EM4/bX5O
Cqwq89Pa753rvF7MOYlW/W1Nm5+CCd/0aCSf5DaSmWAwv2dvMM/zg9oog9+9b/+r/v8H9X8u8zXn
es7/P37jKfoRpeM/wzf+8Zf+4QCwLeGh1yPHSYZK/Li/OQD0P8Bd2MSDLZOMhwlI4+/4DdP9g74q
STCQUcxvnf8fFgDrDzn/qFk1NaTUwWn8RfL/dxaA7z7dP0FkaB/m3GBKAzXPxKPwZwm2DCycgDVk
rKgjWZiawVsxXnoTCn0eZx+hXycUoRPiHNHJjUHWayJCO2LmCK1YTdALXNoHpujRHn5+EwH/6bP8
H+R7/V/kew850fWEbRpswdHy//zrQUSDWochnmQLoc/Q+DVB9SDFmjzjU38okc7QwamhEOQfFlMG
3rMOuocgbtBgWVtga3B+tYePxoSNFs0HYOg8/wnEo8+/xZ8/REiE0oGJwq+qW2J+Fz8+HqM8mOtf
/0thUcU6DmQEOCgBjElaJ5+G82IYHhLDJaJqQr9gL++M5Weqyv/L25ksV45k2/VXZJpD5gAcgGOg
ye0b8rJvJzBGMIi+7/H1Wk6VZJlRTxnvTTRJy8qKIO9F4378nL3X3iEkRs41o0iucb0sbajIy4xm
lie33f/zFbT/bSDsO75relhPgQUp9/eBsIChu8gANawUAWpfdJOrxCj8FZD7lykY0cuF+MyautWD
C+e+IsXpUtFGOkaFkGtYWBgMK8zPCIqbWO2GiHV7Gsv6LHtKnWz2SFYp4iNIW2KRkzxkQGNwSmGw
RnHlsoM8TFZ6rxIbLzmo7D/kCMp/v/QuNZzS7xfZeQhj/n7ph9pzvMCnkPSr0Tnbjf2OF2LZqMLc
pszQMPc39roJ4nSXzaV1AXa4d3zmREMwPkxdfGtEfXjVY97bkIJRr6paPpq0iekvoNVuw0PjBxEm
ZOe6luBJY98IiCnyyz3iwAWdaIONpxR0SCE+1mEMpyBdPrrCPQaJa28j1cdXRou8TxWcqVNOGw4G
S6SWHKzNikaH5z4Wd4aTHYuwo7yQS75Vdr/7wzOgI3z//nz6Qgg0RaZStmPpJeivz2cd0TbyOsxF
VuXu25yDgcf8G3Ywu+5mUZ9DZbz1hvjf1WCXGFttiytCFKEhYD81crZQGMYkRrfVZIY7W2/KxQKt
TOkat5x3y5xQz8TmXRRg8qJup6Fi8Kc55C0Lf3WK2QQ/U/hp39XpP3+//2CV8AWCB7BUgrWRdPS/
fz939p2JcQ0aX8gPNHp+aLWOFhZpRNXk8RHTKuDeTNoa1vCPtDM2rZmZGnai89esfdh6+3BpX2lV
gCkeHv/5E35DsX67A3r5NxF6IQQzf88uxqmOCHFq4BqX6qVqinvakh/AXt7TK1U6e4ARUBQYyAw5
H94sqzWFMy0bygA/cPeub99VaazT4HDZUarNouAEQ7e75bBZpMhccECR7DEJuh9pe9eTssb0iOKD
umvR/kJdyVeKU9c/fzH57ws0GwjaHRYYh9VFabjTX5Y+LAgA1GsWFf2bdPnSTeiqA8Z8DgdINRiP
MgqfFmnfxUt9qOzk0mpTpJZF6ZvTTwg6vME9poAkVl217rCGrmLOcZZK8MHe4vG0IUwHmI0GR9wp
G6sPo9+spCvwThzru+BHF+SqQObnsGtlumqfjgaq1DUUblyK6H2gVSJJs/lVlhy5UMF3K8acy3s/
Uw3lt/oZ2dH5ny+N++8rry9dIFq2xRWyLFO/lX+5NBMBttZSO8tqUZzT9GHOJV5g1OWgjrERUYjL
7HaskbXoa2XqE/d3jlOfpGf/vQnHF3MZ13YuyS8w7hgcHttRN87tXSjci0YY1zHSWyN5cF08J6mW
0jKMZdfL8Y6WT17/yfNx1SgifJKKiFrrriOmO1/K19biUQi84goW5nUrjXU+OGzr2aaZuhutT/Mr
SlfbmdfV0p9D1/joM/9RON2pjeujpRVrAMfubFW9fmP8vh+t7wetMqyVmoOf/3wx/6NXXJqe77lQ
x2CYWb8tYXhaEnpWnVghZXwiBYqTrnpMK+NiN0CziOFBUBj/MBpudBSSBCnfv1/0LkbaB2zhq7Y5
3ZOr95UKj/y1PyUjfy8xv73gFHemCUkNgSaelr/fbOTE3mwOvAdBnfwg1/hiL91rCpyPqcQ5i9rX
yQWo78Rf2mkc6f7SNd8zpmFFH+9gmwXzlOQHjOUv0dSv+uyh5YLfxuU5DTFI95yN3qQhH5BN4saL
VkOV/chd6AC5fG4567qlcW8tPGlLh/SPfgqKFLmyCnlqZfTDJNh6lRSM1xqXEQUZPqPKAVABgC8M
e+9GrBEmq2caMxOZq+a2L3hCWv1gft/b1quvYCXe4TtAsiVZWgbyPPQhBiIvDcr0h24I9fg4ANjQ
1+KUnojb3HEuKV/+W2r5hyfC9H7f+9F1Stf0MTXappad/SZfXVqnklZijquOyf228+lkkKSxrZ8D
DzsN/T5na2Ex+IYHZ2AmY0TsO3fmacfjluKdPbUl1RhGW4A3nGVtq+Z4HKVbaWkab2nfwJcj2ccF
nV4VARRXGAoua++qKHuUlbF9MlVIeM0UJlt/kVdzSWqEAiNJKfsIfWrbRhacfxFtKVQJwpkx4mdd
qUn+ZgZU5RTFkBJHM7rPM+Wc64FWDjnxqg3sk2qsk6C3f7JTkyRURd8K2PCVR7LRauzgWUPJ/9lz
WVbRYGwSH7KDUZEi5nWYaF3/DinFB3FN0PFt82I7kb9hzADjlrIZsxa9ldi/xSgzrZvcZHzHm57i
41qu3BoGaBkNJWS7fosSgmFENUO3o226SeyLq1PrBwWrX2mqrzeE8tS3/jXVon+YB5oRWX7IRiLM
imE403y8LPqqMIBX66oyr6wSSY8tlmcHn6gJegvBTx/vKQ8jEyeoBpBPgvNIkcaPXfvKqPLSozBY
Dz3cs7qOP4NqMg4s+PuxsL010WLpvkheSo0jl7C5BCvaKtUPaFrTldNxG1AADkojByrL24R2yliN
Dlqise1mzJ+RzuIcDZE9pzlC08mjAe3fiKGD5gESfh/SzysplMn5KDfhSPpghJN5KSpcxXkFfCN0
kNMtwzbiyLSWvXcBWQArX9WQwcGhfz9/InOBrpJFZr+6xtxvy9xzDnVF9yGuEh/wEv2EjAGTf/xO
e8cttIwoJAZXwrhHh9TNyfsC1DyqPPqJNMu2UfgZtwBPQiPaGbhPWP8R9sDX5mDmnAtEiPFAvu8M
GIIbbl2Rz3Ac2agwqKln32eiUMbDHWOG10Sj3zvUzSssftmanThbXyjgZX+G/1GeDWFIHqNo75lB
viokthevn3dWLnB3FPmBdlxSVdEJ//aqrqxnY2DbQphSoQWMzWuLbgfGbH77mFY3XePyb07PrB2e
LXl3cq/s7HbWnO2yic0VECbYOpi+Bt7N76dxkmBbS2czx8xAQe/AAeN8J/FTMOHHD+MrmD5q2UTh
DJV97E8Nc7OVXGS4FQQ1fL8tE61HuNgClABvYrmwiFZ5uvMHtoXFW25AgyNggIZYoAIlu8OByKb5
gmE4b6cK5EHRmte+Osapw9zKzMtNbXjPnUBTLYyIxp2PCNGam4G8jeEoLWEfq5HdmWPRSki8t1r3
eKTL+hKAW2AmMLJiZeRWMp1IYrGjO4VZsWlu+qE9TByh0CBEa86U2R6zr06/2A1yLLeFj5M8Tn+Y
o+8cAi/9MBzIM3TSf05J9FYaqTxOYH0582FLku76OwfHNW25SdCfId/g+8JznIQqd749/ggq9ZZE
Vg7fAk+nZZfbLJxTcHDxuM3K4Eua9VdKM21fyga7i5udiS9r0fTC9qmhe2xCl1DKLF8vafwRQYK5
1M4AXoo8Sw1vxBWPWQYwljONx7QgX6Oo+OBGQhmXwrJ2WyD7dTgeWIqWvWeFeMSdwL8KJrIG7jpD
RleJK+nMMY0DwzPzDeoy2w1IFlaEYtAaBZa0X3o42ZNBS3USJaswr2jug6lrw+yO5udGCHX+/rDf
NzeQDYNQ2FQOGSPAS4BU1fT9RE33jmYdjUQdWYxe9dNjwg87HXMYtP3eTrgVSCkb4Ar7QSRIV+rR
R/c9lccBpEdE2RHYvNXBTFJk8joQKXhjR2vcvv0zznIckhHFPn0BHa6Wdz1InQowyhwRRTPgPJTJ
7YjXyDRuMyd+mJm12cPQnNkfsF4N4oh3VTHBWcCQ+eg+LPMsOgFaBTKjIcIKdeDT7BLRyMT/TKTv
RQlGbQ27xpqGJOqb+AW9abUrExBR5fJQt31/wuTkb+aiJb43f7E70JiFy+Sgm513QB/3Uo8YfMlB
2rLK+nosjQeRi0M2DPE5lvgw4dFhPvLaUz55qBGG/JUtkTGGFqBJvH4cwLm2RJlxqkK6gYJEPOUV
eME86/7VVIc2ysqTgKnL4T+iIOrxYOVbE+P4DjvZM+bODSL6azeM5NFZvJnVwUfMhhkRU0u1bbNl
4WQOxqD0OM+KoIMjGQQkXLVvzuDV27JndBslCKULYiy7Fp1JOnDcNmS8wfSa4iuU4Mvoi4c2CIRq
nJorVy67svCiY+8FiIkM+9iq8Aaxr7epZEve3IAgY7KR2eQhl70Pkr2mNDb62jc4k4ktmk46gCBO
esScWfzMMO7FkBjQ89QoblHGVdStCZBzN7rgfGd09xXadvC11ntm7Lm3+eyKU+jcA28DBsARclMT
hppIUd2GXbLtXeWcKntEMNWwvuj8PSsngjus65EHg3sDsl9u0JchvEOrupqmBoU3cI6XXjVvhMwQ
0SLmX0OBr5yn21mXOOgphJarxo1B/MUMLjg2phjG3Wm9VMbrGBj9LoScT+OHpXKKXOg8AvNr0+0A
dkqW4vYXkV6UvWlEtlZQVgNyYdJ+u+pFjeWj0ytElxlBIcJxB1YI9x0qAD2URV6zsMbXkeIkt4gR
/ERu8hJO9rwOTAL6vm+tzTNqhpZ5pAgxN2Gy5wyfbwbJXQgb1KtVKh9iIvRWAnxejUH3VBpH7XDS
LEqx6YLxzonn8i6S6U7OKc4Nk22ybQF5xHl+31AgbcylXXaO2X/wo4EAzckhn6PgIsg6BXtkdhjy
6+joo2v8/qwG3IPKsN+WkO1TY0l3XpDdNk1P1EvsXhhnBWtfHRDomGO2U5nxlXnmoYBhCpIx3hGf
cQqmEFrkbNyzO3tba6ydDWp4xpDSD/eyW14xVvLM51lzQsjxkffz9SBUc4NS89ACAd5iuX3yFJWI
a9IK/S6UvjNcepoKODRfAzs89oZJKdrwJMHoIh/LscmsgbGxtwwEwWFxU4xgw4nQINQlCPeJNyfo
3tn83LrwUbcR3QTs2B+MBcl+tQeCY6wGu0mu4OE9okir4DGPmqnDpj3acE8h+iIsY1NHmoai1Kr1
HsnHM3ma1kHxUVCJohPngjkNVKPEjfZseVi9mQ0ZAY+MjpCK6GUdzEz1K7Oqb1yfDlqWGNM21llR
zG8Yf4YJFT4A5C2B1xMiVZ579JjZjnTAtfCGaZcqQstciiNpm/D+GVEm1EdtPLEs2cNdm5qYiBre
j7AjMddqP3EdOWS+BPBQsfIibxtzCkrqa5ENNGh0lAXNmL05zteqL0BHTYBb2VaThKwre5Y/g/Zk
FpxIv7OPpoBVi0NTtyrmYW8mVL+c8so1KKLrMTKvQuIZUGUyXEyDD0XoybrsFN9GX/umRtYBpoNM
05bmhrG4x8pVC5HrOQEkU1JuzZJWCwQbd5Mi4WBzbTYMnqC01v1hgqR1FKOJ8V+lfDqEUU0YP37v
UaN/5XbOLjZQ4ykjunA3GJZ3wc1wjjrpHBx6VKu4bLesZ2qvOgQ7bN6ckJZ1WDnzGb0xWgqKVF1N
qbpGQ0RoLRkv4TrFh7KxCm4GuVxHR5rj1oFXxoQYpWGcxhcRP9dYHLeV26KwaReSEJajpRx7HfTj
oxvw/g4BEq++Rwcqqo0164wsDdJPmxYOjEvGgidHD6n0+FU9M/mPbzwe5VUugngT9bwIJKHeLxag
su8ObZtqLkFoX6SVUZbEKQqAxEIvkmkfMWmSS/Ax5jShsApevkvgcgSGWC7Q3L7vQ2KdqIXafQMM
ebUY6VOEPGwz2hg/FLjg1s190NzRFacXtiPf6Fnj+ZCZ3d2VgwO6fKbrqwiYiMhp3HyHMS11uW0G
69rAdbLgPnbjkhrbItCQJki9YpJBZd/nnO6K2ERUCpRpcFzexCSjT5bN6T6KXmXYE25jcwwF+LLz
BmuDQw13k48agLHSd5xNQMP1ILuXZJmZidDC2NYcrNz23oxIihHs+Os80059IMjKd4FK8tUct3ij
IxCjIAjluTQeY9TnjIiS8dM2Dp7r8JIDMiA/yc73dl6lh+9/TCan18pqFtZHtCJ5oWCjGPrjY8GB
JWpyfIXbOqmi3fYVk37a9Ojp1ZIi7el3RWLzkavyur0xm8B44nLuoL7eV41MHlC4veNXfZz5zldo
1TiOs3uYfdPsRVPSbl5me9/7xISYhINDmAluJmNC9wVzFQ4PACCKw/7ao8Y5p6q9FhxPD7lKEtbg
8J7H8A1mEbJ0T4z7JF2ilUS7Qntm8U6yLOxr0i446onukpJktl9qQj4cn1Nr10lx5dQJYSRB8RAt
vn3uy6E9qRb/pf5ltQ+wwPEN45AieiPvNK4uTaNrrCh/SOowP8qFTFGH+c2RsA517v2GX1R5iBTD
4nXi7GtVwY1pFMOha/IFR1XhX6zYQjqFFom0U3VjZWAGQkm2IgI8OuDlzpkW73byNBhpSFomZlQO
7QAaMLWCk0N7gkjbPQrm/tpGlgrLYK73QUmk0aDScleFhXWddfD8vuc69hg8LQl8SrOF65x4mlVW
biq/N+4CRV+Jqz6cPMnBW2TLcxsXzuOSD4BvGApahvngDd2N7dHe9sJ6eeR30sM0DhDpqAChkG4N
w4sRnkwC6CcsIiGCPfqtlxABM7YjA0QEQeO9N+RnLEbp0WiML+INxTozJF2p2c0pjzzQrDNcIAAy
ePRScQ17ID0w6H/rIRE3zXFcLPOQqnyECVNZW0xR4dFMy2OnxnBnlnX2vMR5ckgr77EHELXvI0od
tz4WMERLtxz2wTQSLGtP3QEq42slDYGzWXVwdsMvv5qvTTOsDnPeZQwrswFhORDGDHj2mjwlAJNm
9CFTaJAGXMxj65EF6/W8utnSbwr/uXDSHNC/XawXQ/GnnUvJKOKenyYRVAKfbVV3+kokF08a9UdZ
kTY4IXbc5q2XsGa0BA13ImKVwT3XjG+eTYpOESJxKGI0WoSfeAFRNhzIF4gj+U62c7QDmoouMNtl
72ZBPSx42GlphMfAAFlFjc9sUmdgCTf0yZOPflK0gg5xo0Nk8PjDrkXObHXEufoxf0q+p+Gcw66T
b1XDkTVIo1ucUcDY2OkRhK1YPUnrcivJGk4hkuUGuEhLXDQms8xTcVr86QV2BPK2kuQWu7ZOdbFs
HEmFyEHgiMqm35H7BRc2r5EsBZxcvPnkNyMmKzc5h716XMDLbwFJIBpBsx0v/ouVBxwvHzOivZi7
csB3Y3kKcl2K1K9YvBBhlmQt2fLZicenHjWxbODil24Puk6I3dRRySIJNlZdbic7A0/FalbtdCLw
GVDngaCn+ir0yXcVsM+IaEpjctuCx6nRWWcTDbpi8YicCNgufYu9sZjbK8/2wGTYP2XDpUUYiPaq
bJDrDI8GwzOWRAqn7waVkXgLNHIH0V6u/jC8sX4f3lA9Ybp2pbAlhBCaEn9vWkczKzFH7prXltus
BvT5UWfRQV2LWVBmiDTdgfG5K6zJ37We8dJHQJ9rp7lN2zK6apr52Dl2uumwRPEyQoULGNboOoLa
fraAnQ/cK6OAChc2OsUVF3yex/dUYskWYv6yLr1g84e+sO76/rUTb+l0EsejC6/bGijn//6lzGmC
6DVyBKlqopbsAZ4GhPoD9GTOImrc0eLadh2HH6ISzIiuHI2PGCp4fb2UFWUKFlZhiSvhZ/1laPDV
f3++/29aGv2LfpbV3MRh1CH1+Ncv3nx0H3/7HwC94m6+QxQ/3/9q+6z7PyoR/Sf/s//nf/v1/VP+
IJMxEakw7/h/i2SuPrq4z/8qkvnXX/mXRIZEGUsrFBQgDCQo8q8SGSkVETXMdE0hYWX8X4mMtP4H
Ehg0F8JDGkIaEX+pLfsu+p//XQqN1oAxx8xbT4Md+78kkdGW+b8+UDxHFsIOJud8BAsyzd8fqDSb
wyqj7U9wJ8m3WgKw4bm4Bb0Lep44aSphWnAGiQ6BUs4aEfBzEbNVYP4Vf3hj/y0rR38WqB9aLOQI
JiK/fZYp6oHWzAAcR0jHm8aYyf3yrGk1TDQuEEJCUci2JA/Cg1PVFbq9LfFhAhoyqyTNUdw93qbv
vuV4JW8/Rwdjy7goW7+Azar7Z3JZCEdXKK8RibZOwRiIXTmeXOAJU7NFkXit/2swDWKVNHy/Ln8w
MSxw4h7FCrI4pVEb7topufWGjIJNZH+4BL+/3vqthpriM/zR4J7fmRE2+Yjw3ekTwzd295W1gArs
icWc6mU9Deg4GnIv//A7TcfUF/a3h4BhLjIflyw9SC76IfnLMNeTXRWX9WJ9SwzEqCcpeo1uqm5i
1MpOMT7H43wKUHxwAqMtHzTLj55mUEowWd3TjGxaGsv5/J62oXcuMihSUUdXrFzmdt95Bd0XtgLa
DMR0s/e6MKT1bKICssiw9n50dHcyZZrSDXtgwS4Z3hrAH/oHGY4fScTmjl4ZqbJCcp/HGYTu4tZF
GrOq7OwNmrf2w/Q+3HIShtxp+XDJMUtVSVMfBw0v5qGe8Q9ob82EzXDeEWD6qxcDvjztwVEJeG8k
CDYyaBw6ed7/AB/4UGLdsUoDEz5mniDGqlpqfw+n54M1mjcDxh+eTKoyYnWRtksE1RYGoZredq9z
F0tOYmuBsaB+zAm8d3ouy4DFqLKQtUbzPcEQI2pbNpDAuE5k+Z5iTlKYlAzMSqrDtSS0f6luLq1l
LpvQ8B5y7XACbUW7v8X1hPnnaIfqg7a+9kPhjHKr/NgDUAmwTME+JjDRwOiHFN7CVOVgrlrchU9+
zE1XrjkxbSpMWGlOYMWCLcvHnpXO7r09kOEusJpm/Y+xyfCENLRJJBlzSXKE1LAgl1rZWVG/Gz56
fsh1PwZmAYU2h2W4xL7DfPKZzMim43TkEY9S1tRzwiBkcrYOUeH9rMbxJxfA3OOtKnJUIarhtOnA
Qow01DUi4xoZ+roPiuc51mYm6yND7ExTjh/EyfJOtOVP4QzvMm9Qn9LiU7N131skaqSG8SKaqNjT
knoe4RdbWK/TxIJs7X+6LRAKOQ6v84wBNYwPpWMGG0dU4b6oeVSBYt36Fe37bJmgCdYARRtI+jbo
gyCl4B34qA2AABORshlGW2/BU6RCec8UjjXT1cKgkCNWXxY/wnyifWrTVEkinhUEUB0ajrSICOhW
DRVUBlgyt5utN1/VwnkPOSFC5EFK42Ix1XmwwS6LHaxiIl3QKSYn3543ljUmezOYiSUh+VHNHhZr
FT+CCoXwOp+tpnhurLdE0DghDhrkaEqHo9/ZIxKUuFO3WdRzuzOmamOUzZgu4kOVIrpwEKWInk+g
M68Ns30M4CHus9C7GqxwUwMFIqUpC7ZlK39hcnRQXpC7sfPHtjs2o3qegxZsaIV/zvOYvwPHLfi+
GK2BE556j7CfvnKR6Tl+cqjwAyt4AWlnjjurx2BZO7027RvhQQXNU1hCmySROz/gWTyGPBF0YrF/
BsFjPFXPMVCBjd9jS4bGjRHCAL7t4dspXQMnBSBioCP+Mzg36KZIw+iS3YX5c54NF5o0n16ZIcyp
wu5umOblmNTBsQqb/cgBH7UoUT4c/PiEAY1avLOtJx8NhGwegGv2J2aHmrqfuO5L1nnsFqXJi6TW
4UjMVZUmR+3/oau6XHvVdLZnf0M+3SVb/Pp5CvNr2wu3cRFfWWBySI06KgdjsYWxmotW4x49x0MQ
3QLlIX7ABbRmgnioC3wWVdr/yACKDEH4whiiY1VKLOxhX1nu1nuOrYTI1S9lgZCPY9cqbZDKt41+
fnDHtJFeP+SCMOzKZPALH4b7bPcceUI72ai6GLapIKdmsQn6tCSYmBoPaxdZd5Tm6PMB+q8rmOac
cyxEcRpMEcbwf03/VFL/0g4MGRuDuFmBo7zE0h92Q8Y8yanSdg1VJt5aCQQY9lm1F/TSMcTeysZF
3IGGBYXYD7k+ysz+lDH+7trIbwJrT0LjtFdk2vYNBxq7L0/CgcvamLIGIHkVGeHV2AQc5Q8a4miq
Dsdc5t7XJX2z0n+Kh/bC/N/YpjksDxVD4ZHktTej+1IkdM1tVgpWdZKHp8VcJX6xC2y8HGM3vlqh
K1eumugYDJ699sMYNYPEeDV67WFs42tgM1l7S8T4SCPDzfUr9mQveJ3TZq4PAqrs2AXdnlt003iu
y3gdMJPRZ/hn9SRhUh79WRfuAnPmDZEPtzGDro3ww2yH2NIq8cOTL3vtjqBpacsoQzHRU419bUOQ
b0TzXCBpKlMQtEE2HsjBy3BV4iB13Ah6r/HVmuRJqMTY5wOKy0mxPWaCAq9ifGcxPdwy4N0BqAJe
RPj41Nen2u8B9GSwGzTfCxzsQmZRcokzbUs33FtMs5ekVk+zBSWihr6J012g+vAaxL48HEQxlPIX
rBjnXDrZI/pulAgVP+ip5xB2GrWJZ4T8DQWhBp3KnNuIO/wttUNcOorbrDZXQJIqojanJcY1H8Ct
rtS+4aWF75lDRTE+WwKALgYy6Q0CXHdTM1LIA49vMkfpbnKBJvfVDHfRuG+N0da6u42ZhvZ+1C4e
G6pC7tnFzy6odkPKpKLu/RSLy7NNcloikuxQl/W043x9Antjg+DcRi6NzbnJMF74PhqHBlJql/QI
FKbB2YtGfLkMvFi2rFN8rl1URSUFROiKLzCsN7E9zDsc5TnhVWKqX4zee4A1d4pdl1eqk+d5xALR
pPZOTRb/gkTNHUB3jarGFNtm59CO+50rICDEJK6Z7SUUh6HDcm4h5Ezd99BIk93SJPM6U/Vb1wf0
SCorh59Qf9n01NCNucae9XcbWvSDYVwXPCdQKOqUMW0DWAESE0ENYfDr+93APfUUKfPTHF1nlQd+
ss3v+8KCrpCu+1Zauzgpz7EN2yOYjMtYF7twMrvNGAoXFrBNjnJ6mJ3yGlYuVAwbTBKShhCT0vKs
QjCdSzrNZLQ9WV67T0FR0mm4buhK+GAw4cKBCW2IX7JAhWBXpbdviWe9oq8rG8GyA9IfJELINLe/
jGN1Y/i4MYcyIIAouQ1I7t5Z2uqX90erojdUN8S+LMW4nbPkfRQekYABDfemojEE+IxIpXKbAPQ6
Va4z7RK0qCt7cn6O0vbXYQIlyPTxfRUA0FZtM4S7rOnC7eIj0Qwx1BuCq24wr9sYY/gSm7m4skZ0
BzFs4/UksEaaLKBBhtMKHXy4nernhqBIGZj7uaJrvBAuhNexPGdZZl6rdFBYBJv6ppkbBsNFsutZ
7DZu0J+IdO6wIVGr4uJb0wzaFd3CcJptZdf32SnVo4owfLfMWo9/ACoTVEDEj/iyhuLMwBvYB21G
q0joBMDW2TDUx3ceKqIfZXnTEni7MpcAmbMF6T+8STCrzQBwzqKhbRqaFsPwYB9Y0S/0fJCPEEiv
Wl19zEVqMO9ZrB2k9AdnVv468dLDwtT3SjMhKYZApadlSLy50V0HPTkIdSzfRw3fwCUJFMOezo7s
op2r++00PR5Hc163fvwUpeYvH5zBhoS0ci0kiXtFMuhv3jF0i6KdmOC8uMoi8wn7ai862t8eVUJt
MJIfe7/d8krsM3d4F0pHt6B559jSfNK1wcI1sz1kyX1vcGdGBz45fn1gJnPP1Rv829GIPnsLtEfY
hi9u5SAH6dt7BSkG2bzP+zhTFuKdm/EcIK2LZc3sqr1Mqbtn+HgopnFjCw4WA+wXJgXeXWYhIWeS
AJP/TU5EY40qO2a1n52KtoaDIygul6Ldk3j5VbchveZWYaiT463Pk5+NzxKvfWEJnb6peCuD2Fi1
pAqtSlnBvbFZjscAOd/PdnTGTdrNH0hxP2P9VJXT8JarrF+1NZk5gWH96qdXtZjoIuPgxyIqCCLl
qk6wPthC7kzgusigyM+huFzhT9kaHt1+w2zYMpm2+LN5OywJFF20ubhlmzUt0rz56FvoV7lXPMEl
4XRttOvIFz9RYW1M1e+dhnIOFghVmveA1AvgPOsvfaDPOfIO6VJtxoj2mW/ezOgRrRLZDaejg4V5
Yc0meuzDlynHvs5sm2kQO4z3UFNPBgJXQtp5n9JVn1d2Ao/eH0BLMrtJxdqAUrBOCAlZMcABFef7
ZzJCsT/0GBZDIBzG0MiVPy1bxAOEv2TGjsjNGC9p9UvadB+S3tpQIa/qGf3J1KLaKB9KrVQ3WIB8
Zy2UepGFo33O/YOOaQqK/FeaOJRSyEYrBmCNeGvC7qun4+1Mj1VtHjEHU7X25XzqSWAjoiYAbnwX
utNTmsrsINQgtvSUt7VmAwJewlp6M88LYZ6T+2G05UMkGX91Tya9zHXQ8sawiU99+0Mu6TZW1DSV
CrcgQ354HvbFisXt1M3ULuWQrbIme7bbwt3Xnnkj+uKnB5Bz25jrMlouoprFzl2gRKsGM3Am79sG
xkwp+7vaGa7sqlsvDhAMN7NerETccLb4rAMAedF43bklo86YVyPAcYWkqDwLJofYkyTUoIGyCnzF
ADj8vhys7uALSqEoYd4eK/r0xRIiWwgJ6Q2zjmQxZjhvVUJIKv7GSyKmTWSHFjAhyfBm9rG/+i6D
IJU6HIWwOYyeurYJtrASEGhBlYyMj4PNHE3zhoNIsLarJtrEVvkW5vRAoxwAT24Zt4wZbvpFn4lg
QPfhcDAijza9Q0BUVd46zVKznN3PAbmo+kGV9KQmtg02pXPDRsorAetvRM/UUm7UM7GcdW6sGeNP
Oq/jxkLkuUqz/npx8pOL/XXwL0tq3TZ2I3bQWBYEB8umlmQDMyaNE4Kbsg57b/kzjnXMVVv8YvlM
t4EuzMKoZo7fBCd63fclQQgKTeLWi70vY/EbrMBKc/RFcxrrPl/lkf0rZ3DOTtAeO7JXF0GcQS6W
G5XjaRIRgoYGqSFtl6vaaIaTtSTEKK4GgbCqLntUL/1l6QnG0kBmJ6zFDX65rrcudmEjpRZI/+yk
u8I7Vay9SddETv4GC2iiVkIK0SMnAQrUnhZ0PRRF930rbipCpaOQEEFPg14HE475kO50gFE0Wi+L
hkVUPtr8ofhsJRrUcLRNQg9+wUTttxS5UeQUO7tmk6kr+5fEAAUsbfqI3fpHIKBAEW547xb5BIyF
WZ0XOzkanl8tSaG9YnI1RZc61GsdrqQlLQ9DBZo1UNDqXPsLQtHITe76dYcNbkNOgQJ8Sq9nTssY
w+9uhPTfL1wpv9wyeaVL4NvtYaYrYzVGsubVpTtmvYSNPFmIjLQ3LCLjLAev6oPfspeHxp+uS0XQ
x2gOO4AZH23p/y/qzmM7diVLsj/UyAXlDmDSg9CC+gZ5SU6wKKGFQwNf39uZWdWvblVld01qdU9y
5Xt8VEEEcNyO2bZDOiRspsrbCVZWVrhb1mIriU6AOtk8OfVwM1qkv5qxe+ndp9B8zrz4QBfz5wD7
1JLnVPHeYHgGqGH1h87iKZDURLoiHpIYNB3OlTxtPeOTVSvkrmo7tuJdJFQi+MUkNonvvZmkEMkO
UcRHDfRA/0oJ4yERaxj09qZJDXJbXtbqxt/hmOmavlCTNvslcI8zVRMr26GQY1w4f/UM05BcIsIL
FQN+Gh4NkPArJBcTfyg2R6uX13WPkjm3gzp2OWFhgqMnNHJWwmR+r4fJeZujLD0n8jQM7XoKcxJO
htotE/mS2hufbEKGu44ySZgQebZ2iN+cmylNT8phRQoMYFcnHDaSsHc3HeGZVeMBRzT8+GoYzF1v
Yx/3/DE+1SlA/wIffPnYmciqVKwTiMMEbHDg2s1nL+7CUxgzcwWLt8LYRW9Rpla4l7KNW6jP1G6f
DAMCVRph/WtK1OrE/u493oUtW4CVoq4eDivZZaMDYj7VnCfSOd8sEVqNzJfdBEcRUz8a6Mhv35oP
uV8COK1Me+ubds57pLuUCRI0LqAu5AYNPDI/upF58mpNjFdYr6mwVXTZhpsOa/d2DCRvjyE9eL+g
B/RnLu/kYBTNWXoD1PS+plmhcbFyHMbYrm8o7PuSFEhtx0yCBcRHWsYp7e/0XrmTABUgqlObOwNu
JiA+Xu7siR9WMBFd54jz8ai3do0Y6fKkmXMnG3ROWR64jvH/G4exsd3buA6upk7XKQagw0oi6P2o
b5C1BDTsDEdOHzfgAd077p01HY7ADVHJkth1b3vOex6owVNchLtRcL8Ihwn2v4XHnsWkI6sZX3y0
xcG2sIjncP2j4k8THvRBcgis5c4zeOVV6ldbBQVhS+cUXhym/SpqDn3bq6uq9B9FwKQ8oE3z+1JC
Igp5F5AWoGKSn3ZS6th4V4tfqMd64BSasjwokgAwjQOdtjHZAwix7wKUQNrI49ugpV/EsW8Zg9Jj
RZxrE8aIexzMQx6/brHrHHJReT7vDWwcR7cQv7l68fEnTQqJD5aRcr1Dn2e/+i7zCMhXB3plslOV
QA8NsDQpU9H3pigFodgJXprG9oB3YPMt16NIwxP9v5h0yvQgUtwbI9YlhzjCAVseJ8PqyRZmtrMx
kK7DGFsJEyN/W6X28eK1t134TSSnP5GfvGbJic3XzSBNWOHJdGkyzINnSjMgco6M/i4efR4OJiU/
kD9+LsCfV3kGhNRyv9jK8WpAOeP4nbtreC8mS2f+jG1aeYcaHdzt0YUIYAJloPLnGKcfqQzNfUma
ddf+bkBBvmLHH4jbpH0YnpLOGA9UkRpYyfF6+su98jWhEAQSByZeKoygK/xB4oopSDXLg0Rg34sW
B2Su3578P0TYyb2xBx1DSblbwGdgtgX4u2HOpxa0WvUWDidYBl/t5H23tfvhh/Q8kT/ODsrnzhzi
xzfyVoLqNq4UDXn7xmoeXN5956ZrHjp91ixSvGxhl5yb2agO0Wze4AsYN8OyK+KlIo9sbsssbnAk
IYwKKry3PYfLVdcr+wYhmGe3S6AEqp69GofPZVgWHEnjre9HNjcziwFxxAcirJGah7Hf2blL6A6f
fiTx3qGxvNLmQymnzt9yLmU4evlZ1f/E1805e5kdqB7TxI0Hf8+8/TENLOlTz4A5OIR/GrjOJ6er
blO664EEf/98Ke6ZDHV4gf5HXXl9MmaOBYNbKUTUwtk6EXaSv6xQ7/6+e/orvd/SK6c/VlLSdgIh
YAHoHf6f8adx7FF3OgtPInEK2pc3Sz2MNFoP5doQ3Atar8CFoaxLUFp7FRfvymBtZ2kX/v/hR9Ep
63/7ozisI02bfawp/72RwDE9y/UWfpR24N3TpmH9y8M3nTbZ69Bbzolx7ZV+YIppQ/u6d0R/ZeQC
bJa6HXGJoDq0481/75r9r1v2/7n/qm7eiq/2Z9n+r8v3v6/b//Uf/9/YxeN4F/x1/vNd/KVvP97K
f0Os+Mfn/GMZb//N8cgp01hhm65g7/0vvIrgb5K3MB8QjgeyApPY/17Gu3/jP5dE8BEgJOt6rtV/
Wcbbf7NB/AeBMDEXEtVz/yvL+B/gw1+vNNMPbEgL2DpIU1tO8MdFj7MuB1jjkKYYsddkQfcRVYVa
u13A2OjOe40S406H/afYFiL/zkhlriW3VQODMf3QRNycx7KJMJCVrwEPFFyN0QMt8eCyvVGtQN9s
lPde9V5FUWE2brxJjRvoWWZUHW2DGCYkvNcsdC2IYX+fP0bJDhOU930zsiv/y9/mP3qT/xki5vcN
vICBJhAW0f0/3+S9xC5haTRHXcBkyhMMBukQXmqD6UnaDc9D6UKbtMerqIFWULOf+ec/gaMT3P/m
FcdhQare4n8cXvI/o+tx2HMQoQgZSz9DCZ6fvY/NfzUY7mPmgwHtmSFkDKXIa2cyH67HYsyJniDO
PzcNm4t84GPz1RJajFcyrrfcJGGvUetQFKWxambpsycz7zqb4vrcRzOQnlWuOOwyLBBCLlpmxB5S
3yr+4mjVrv/578cV+u9/Qd/GfUIHCvH8f+coIKeHubVnoQj/CfCSSk4htDVWUsWdmU231mIVtDun
r55jEF63d+PMb9z5OBscydTkYAxYEchUKz+eNlUafvzMlfrVyuvqNaDsEsdytGaBZeN0DF8kKN4T
jGtbzZwVApC7asZtwdne8jjVxOfWNW8d3AAr24zlOiXOUkvM1ZajcUhczo1729UTPW4ypgkqZuAO
WU6RJjm5iXi1TOoU8UIIUsBLxbRXNjol+Gnm9gcKLnooF72s2VRiq0G5zy2gKRAE/O4ZV+03aP7v
vOURIdPiblqK18Wt7uqnOm9SJF8u8HDASJWHIwQlD7UawFiO1Nrl5asdmUw7MBMhXpf19scaNtf6
xYKUBDhiuekKYoe+yxfIgoTU6V1rMNe3/sXsp2w3608dPb4IMEmfLTasM1FE9BzH3+hqDJaLuyXo
89q0+ZtrTudJ8HOiB15KJD8YS7wdxqTFNk84oTXxokR5fWIwB66EnBuX8bgZB4cy7Ci88Uq+YM+B
jqa3Yb8M/HGUQSxwJuTCNo7coC3VXapIvUkGE44CA62UZFs+W6Gu066+EZ6NcMcJyZuKdV1PTyQQ
jkZKvD+r8MtgJiVIAoHWokUTHaZXVrC2zTeKceEhK9ZRuNHzNf1tHx4uz78bBN2KETh36gPBXhrs
bcoMmHg4aCffoLqvjCjf9uwBqmH8bshAjXd+N3+qRbFWbTblwpvHUGAfO2vHqhfdj9gYq2rulPhQ
aYGoClx+IC15yX5yYT//UT4S+uxoA95GPgcZYcfmWtJAOFY2SP9C4FgNLlSGb91mufLVlLCXcbRq
dgm0DSjq0EYLvQ3UPIF24XKUE3cnTAhfNVZ2M9k1VTfTX8olF3AoRUilwZgE4CatEPwsZpSefr8Z
fmTtv9n0acGPk73x+X+BCnF5EP15NwOJZkE6Mh0fh9gfvIoZGwexAtrbiGlueqt5rrAf++4e9OoK
UxlvsN95xcIgtu50ip8b8g1Y9u8ow+HFf2Z3wZuwt+BOcFvJb53THzXaJFFAEJex3FF/zVKer9tQ
4l23dBw/aD7ZtPBudBwtecbv1EJwD+3vZjTMHzqKKJz7QMgbAEaryDfAPZAe0WyFf36rk3+OaWCo
OMtopydWJl4G/fG/mJhMz5wLit8gxzU5KrW9FZEDlMK4QPVBhOdxOdLnEONvxcK+KqPw4qLSauBf
1iJCmYJ70qhDxSAAeAihUF4llbyZovydZBuuAuWCB42+fYLjYDm0eNmq/NzDH6g0BzFM1WbuFmwj
yfsC5oCF25UZxe/gx7ejVx2ADKV8A2gFdL5nxmWyhhtmw2f9gv3gTMroITem53xM3sc0fw9G6+QO
8VGzR0b4ChGB8dh6LjJ5l+jSXkaSvbDrZ01Hc3B5pODu+sLa/POXlQnnT1OafmGFhTGdwQkiwZ90
CpkNQGRlApYYgEMKw6/tPQxdJ41YlLl3oy8dc46+PTu/ZcAYYNKl2BP6vqemOLsfLP9GI1I49b2L
sbrSsJYMZs9qYJdvRSajvOP9Vs1jm+XfSwaTIS6A1uriezyiz3F423be908Pu2bCSr96DHL7+FN1
o38i8NjbuXBpzJDwY5JGnWyRffXCO/Y2X8xPmi2p2qcsbJ6J4Rx9SX7wPW/J0Hs9Aak2YGXQn+dw
XMAeYyHwJH8nO4MEYaBZr6bAf46XPtjVGc2HGVWug+7pqT2ubgKArqTnpZhz9ApjX/ZVu6knzmYw
Aldk19uN3QmEfqQuOTmIXnSvrOOKvoMZL6JrxBY4Y8wWYjGOZPK14SLadFpIG7SkZmlxbfqR2ThS
HItogaqkRbgCNS7/0eV4GtQ7f4kd3T8g4Cqz4DWMYVP9SHphgp1oCN8CLfcRSSeeggI4aSkwJn2B
Mhg68lVpqTBGM0y1eMiRhmVSPB6gvudXuMCQ37OrdGa1MuafKQpkYHJx/x6M4WXS8qSLTtmm/RPD
JJMc5+QcJZM1zq6lRwBCLXfI4FD1y9uA8llqCZS+5eul/JVqaRRJA/xhi44WJiFBXrpRmMR/pyiq
9pDqom1zoxYD24WWXVFzCmUOp7GtCHjsEHKRZ7VQ67klCIYREoQSdA9SeDWupPZma4W311ovUi6Z
cnmZBzwVYAbjm9YLDubyOsdfvlaLO60bC60g00pIyoLGEtl176Zc3twqJSGUyK8K2hiwRpToYjzA
v+u30/IVa6Xar0YEFcRrlnpXplazE2Rtn+u8R+bukbupJYZ6tCQIdlBp7dq+Tcb8wYnnzUSK8FRp
tqvM+KYWWIoeQd3XyvqoNXa8+d2VDj8sLvCpHiE+K/A4ostXWqE3tVTf3zRauW8Ci6yFTV6MdZDN
SyUR+UcbtQFa+8bT+n+qNwEzK4GW1UAhFN0L2gojxJfbTQUDREAZCXod1b8RYKkg+PYNhJDKM0hL
yYdA7yGMSHEEwdEjtIzCWvNrbMBvD2DaqGkAleD229HGkTJOBsvQyYD0wAtaCHqqihDPh6oF4CoK
kSb98NHboPKhCJHQu/i1iOp4HeU2EQ1TPQh73LcNWnOWd+yb3fa9Zlu5AirB6OzDNZMUtSgZfs7T
uJPcBA45CTgChZRTBmycCZPgMkK0nvuIZWZxHROP75bfXsLbHpnjaqLWzvaBxp/Dsia6V8Rnyx49
SD8GDTFoZmx54fJ2pEHZ1aEWFRqTMmdZz1aLxaqKGZKLev5kKUQn2HgOuRp3aV++OqJU13ACyKIt
bDEz3YFSjHq4pY6oEgN/y8r4GntGF1yje9tsjm4HhLfWA3jjz8XaT/iUknsSBqWFr0mm2u2jHWUB
cKam5ttnE0wj27cKeIssjXFlpO4uYbd/kpXzewSg3/sLbi5fWz5RL/rkxUZr3vbVeD/NeAwddLA1
/DFo07K/7QuUMdbZD20bklLvD8NMEcqo4lcctvSnUIvcpVxsA1ZDCmXExhld7ZN2z0Vh2QcUIWfu
yuNgqmNCd9TGhPGZFQsZ2SgJV6qdgx17hhBF8NxTXI4qDXi9vthp/26ZYEgwZ/DG0ea+eH5fpPmW
TM2xbThJBXrYlHLZzbP7ZXes++ahPPp2eTfNcOa64bBI/73sKDWmafU6Kmeo3JqhXoODidz6WpB/
cvR80LI604+FVS8UNXpd+VGMRBhTK4Ve0J3tuX+3fdXvclRtgx3mGAxw8AfuipAJ8KFawW+Z8FTx
pAkIXy+Mx3Q0sAqW16IN1cZwtFG+ti5tj7PC1K6H2FL2JsALAE2hnjBRJbwf2gb8AC1OtFb4Pb2R
IRNYGsR716EKW5ks9xM8BOe5sO4bF29kyTChq9QwQnwyXZGhRgPbtk1KnL1xaN8QHkVxRHlCoddI
JeO135rfZlK6q6bv99OoHtsAKlmhnZpUYsn5jZ6TvOyiTVt5wVoiU0dl/zTXPUUxHYa0qGxYn+UM
jtxZzHLZtQWGKcATxsgXdfPpHiR0NqaYQPsCarBdsR1+ZngvFW3H2JE+QRLfZ3OQbAebft0C2xRw
RuO6zXD1lE3NKG+XxyYpz4xDW8U+e9s7hrXJYtrtTbc5q6wYbrJ6Snm7uM82MEG15CaSiLdmNU50
3uLtUrDY3QAev4JjOO8Kgxohpoo4rw+4fc4IrAIz6sgh3+YWlWNt9Ti0exP14urJWMynurnXxsGw
kl84Yi+gLR8zlSRru2+uRZ3ei8X+BNLRbau5vlOTC8S52lKs9DvsC+ZZn5kyYlGRTBm/OG1fpDdS
vqO1Cgz/1i8lJW+MJabD456ONRwR5vdARG6cLr4aPGrWWbzNebItVXBt99WTwTl9RWJzZyXwlwMI
AXijeTgEN+QtN+6i6/2M+uJN3gN0Dwh7qb+wnSsPsqfkoxGwjFTcUy9VH8Ox7G44Laxnsojndole
ZOriA3R1L1/vm+uairRVKtg5JQCf13XDeVeHZ6OUxWBGIpfEubjpC85N3kg3y1QsH3Vm7SKD6Qey
Hz3zou53rYCffQFLYJ0mJogtcAPzHizN2RxEcCqSO5Z+rLXGaS1aRVdw9gOEacnrKh+FJbn1UfeJ
gHe5R3sjS6M2NPD8pfJqHqMbSpzIPuhQLalTouPpXGy4v9ebrCDGndP5vhZALw8mRYBNZK25LWc4
gHtrNUqWhTQhbQq8g7iAeEdmky2x0fDgWAy0GHyl8UaohWLSjB0fnKqvORWvPi6zlWzNlyJOHsOG
1wzxB0ePtTXS1N6TBtwHvGKrCQe2GVwXvT0dLB+fUm4ZSG5rj8b3DUdb/Hs6rSotDiFiVhax3IAU
XgJcAPL/+kuZbB8Yyllj4eZ0FSxziZDhquFtdLKL71bZjnUla8apOAdkQh+6jh6PxeZRAEYCyW9H
lvn3aCBb2ePLXGEbLcBMMI2tGlfesigPVooB4Nyn1zjRttWkM+KKq3NIKFGbHeu2UrS/JIP2dVHq
voIz92wt1IoWRCp2OusRefxrnh/4HMx2HfrUt9Epv1IT2B+/wZo3txYOWUxyyRTcRrFl0opjrssI
vz91edFxUu5VHhAFGH0zYRsyaXS08Rqm/vvX7zGw79284OE5LM2O22K89rbbVrHJm3s2+7nhTfew
Zqx3YLMfZFStda265tTYjHXpGDZbq+n2Rdu8RxEPsyiMD0mStuvRlPsYytvGEe+2IlAgipml0HiW
QWnswoLGJ7+FlbZMHxyLx93Ad6NUrH3RpFFevMPoFB+zJYpVJXys58t6TOY3VaYhS5sqINaOwy+p
OdI0XFZqzi4thLa5pwFpKtSd7ChJqs2ZV2h+Q33e9bP4mgMn4tCAu5DmOQ7K8X4QKE3WskWUNdBV
rNvMxWUHLepWxc1RJsUDgYBjSgaNzhZ0nJbRAcfwb5rJ09tIh7khCf2WBT6xymmnrXHv5HPyoPyS
lqHefU9bkByVX1Mua/sHHsGURNgiPLVD8TJ6PfcM39lC+UJiwj5qc+vZAK24W9z8HP5iv23hF8nN
DU1XDv4f6ChDVJ0UtD+wTg1QIp7kFrN3VxI+pnUGRcVvGDblL6t02f+lWXucbAyT2AYiT5m7sGNV
l7TF2QYbVPPH3Dcmj0+4jOWafSQCk3kXVPbDMnp4y+yQpydr8BpOBA0ReAZdiEFNNyBbl9eTUxMm
idAyIj1HYiKpd0HHfaGRPEQsFT+0NECsctN7GiQGWBG2dw2U8uMCMQLdrORWrbxDhAjqgTfMuW1w
4BinTVuEj6WPjjD6N8pvxaoTOMRg5e2HwA5xR7SryNr3vMj4dBuOW3ZUryRTmtWP9LGhtVAyA7RO
hW/mYvN7SusbuEV8XZKfmMjnGMS5r6yWJWxp1VjAjZwF7VKCUMNlvxYh2jCJ/qc+X85F5VxaHcAo
uvcRAWxFklM+9vUj5e0CLB5gkzQFVcVjKA/vJxNTpiihzHv+xcaJs5bSec0G8SAM+9tJWSBnQfnk
N0RZFoMpshHDV693+4Fqp81g4WCy74KIk3zp+vPecq+TsmO6kOZ1UvFc8uXwSAUcFrvagLszi3jL
9HGfOW69rsiWgdZr9+2AvSj6MV66ODnsOP6k7HDjBMnHrKFU6HDM7U76QMy7AHhKNbNOJxSqYT4R
l0m1YkcG7dCr8KudaSItaRY69GXaHPXVnjr1p3As/06XL0U1XaE4gWKbMKAR7Zdmv9g6CpUDHYAa
9BwuZCjo7hpJA5qs8cMJYIXkLTvpS6zMR0VDAy/Hzw+dch3VdkXaV1MVRP9Uw2eImMb07CNXqIQw
X6xjmGUPjqCC08iTSzI3zVXbkajAi3pSSHM4E9DcqWi5yKkuTjrZgIB4E1HeujcVvSu0bq7kGH1i
uAHqUH6ZUxpuvDahuLpW302NZl6FxbTLob9ghThO+BrvDFe3tfTx5yDMNXWIOKCyfNmXNaVPlgeO
A/29IoIRFuQlJaV9RO4rBidKWBEFmEK86kNwVzCBPMhUotjLYqeYtrFpc+vzSvJgqGWCuBIZK/B1
t05IB2eHqX8LgObd8oBWSWwvBGQsdksow8HCxWlUV0B7ko2y5YVD6MCNP91Bruo2dpieqlg+070H
flWQ0uxN2uoM4yXJxkPiAbabcQ7ObtXvhoa8yKCooOJBKPGErskiPWV+fKAR3Nunea/N+ulFpP1I
5Gdu1u6dcw8/J8bfT6pqQBjheB7jyg5WoqL0p0XpJT7hhVs3KfOdRNzmUZjduo73yU0NF1eLxau3
3i3JQCEsaKti7v29QyAJ5lRhwdkL4pNTxHcpeDrIcIpqr5LxkEHrpU8p1GwQejnkb+puOQ1ZeTu4
LA6MjLzg4NOMZ4XDKk39+altp71tJVhb22k3D/2LW2+Drroj9JPepXmFquD2N+ECP6iKs/5kANfO
DPnsjmV6K4aGBsIMmmTrHnnFh7ta8f6hdwfHtSRe0tY40KU+jUV8Me7lyWDfjiWxBtmP6soerF/K
JZw1c/Netf1waeupXnmqPaQBWMcq4QbfRR0pYPVtCsroItqJeU/sI5gMTIHFbw5nN7PLjcp0tuCy
3dWQluWZ5qV2JRu6k82g3NpBvxHZ1smGb+HRS6SbUeK4SzaYc26ZEm86bDGNTCTZG3GZ2wUOIAh2
1SX7wu8w+lp4+iLgGCvHsp5wedx6LlAkadWXvMyGbSrwd7Nkul/iNNkT+npZ0o85+9WUL+C4YWUp
v1klKdBSF0RlLhWn22yig/HKi0KyZaBHeiprVhEWUsF2bqD0aJVTgowZWeEvYG0F2zTd1kaEjBfZ
p8FvsIRZLEjRQeKZuU3Z35GRTLceyAycorxTBDivJM+fppw3XboQCgjS4RfZ0oOKiKMoAJ6hRH6P
uFGRtt6Gc/J7scWDrKc3P48xDIXBtKvxQNAul9arWZVvSfg4ofDq6o6icdtNWbBlTOd9n5shRzmQ
GEZ5LNpPW4kPr8A4xksO5XW0IdmF2IElsaTKqUuMvFSUN/nITz+1iAkUTh6Zkqf+hXUS6UZ2CWfP
2lUB0dUJfhxJp6I5LZa3m5zpIxvqcV0WPj6yVD5SAxAzkNc1MqcfAvk4Je6b69ChYIzcSko7/TYy
zLBNhLDKYuUnIZ457QPomBuwBeCjMItbBYckL3cbmIqWu6fsMyDYgquZmEiR1sMpM90LMbplh+bO
dzAp3aMze+Mx4g9hi7A4J99ZoiVmOMnLQKFPo3k5IkNNpkYaOJRe+Q0oSs2YEJ+W3kFBc15RV/wc
+zasscbbt9ox1ycCtKf9FJUiAj5dXFd67yysGFBEZd7ME0bhpWAlvJRcPdSx7uXsvavcY/UoimQP
ppVnQX5F7uLkRK3Bfce4GIFF1Re6WJfNRJLdgtVWdJAzxKnZIcaR6hM7gr6ucKls4qyuftTXgt3j
SLc0mHV/PXkFXlhvUTv9oqa19xL50+vPp4Da8yLrIW/4vZloNY/zcYgrnMl6D4ah3N9knJKsGmIU
2JQAzxpEEceLPxbq+bAAM+LrJRbBza8y5Mjeh2zzPGFshVm+j2b5nPflvPeUbjAGMQlJvkXJiDOa
8jKGLyvam+lAVbbFuwy/M/XUIqYZcqFJJxfpGyXuV3EWxbupCT49OTGatxYf753kuonClVS4EhdK
64bKD45L8oxPzTu3M3bbKKE6Mu+OZgxN1bQoxCkjnlCC1Wyc2TYr2wVCzbzcm14I9oZnvUZ5Nx0O
hsFAza8q55Sq9DTlYj684OPglLPw+8KLYhtZiUOg+LMglxxSStaTmPveT3OZXx1Lq5wwhfFKdON0
ZwuXMCoZOWNinzckeqXI3ovd8aGsebSYIUi+klBSxD/MHiMAj5okiS5WGnNkDZZD2qAA1T3Mptry
9ubUzseEOBoEmPrFS8VD2Hvw9DKV7bopvARVkR+Qui/S9pZDBN6NYMe8GyT5n2zJtJL7DvQtO+Xg
/xjX3PlMYeJuKfvjRAHi2axz/HZ6IypSHAgsk+kWDrtfMNOs/RJwJ/XQx9m6zCXtavZCnmbKlpPN
M2U2YYs6ZhbsytF7nUrnwardGwrmyelP8eOoKIAdWSVDI0acxZ3mehTdC6SpTLQMiFW0GTvnQRcV
1ZX/rh+3vs046zYaOnM0G0tSfc5yhIUQ+aWqQyhq0LPzuo62QfRRjXgM1OgdpFJf41h6lNCShM10
AbXt68LY1jnUzNPrsocVG7YIbi4KV5rY1MqGlQ1+KKSuUNyWJt5WQH2NRwcTFhmiVckh4W4E6JW1
kL9ALlpyAua8+WRDHqhreFFmCH1jNpHmra4M8zwobI24lhVh3gz6Mx+1c8aZyL0tEo++DTt/6ov5
7udLDlKxB22e2Yne1xE36IBSqZo3SeEUF80Mb33WTx33WTRAcUlZeQxFo6NJPv2i7JgKtMWUPKNb
MQrQrmmlcp8YLP/YOOolWYArZwXIYm1rnlZI3KWsscmMIUQemMYGMd7VTCeBZu6nbCp/WPUzAXNu
rVSSd9SUhG5yEwa4eN1GfYqQmQFiBtfJZH9T1XLvC9q6Et/6LYLuMQGCBStnsolKpAg+xB/gLpq8
jkRs6+qj1RUDnO9uasI2qN/sqlwsuSkFFAZYqdJtnq1Enqdhuhp+OvRM/DEdfRxzGnNuaW/zBb3o
MOX+XbdUezMbb4Vg5151x6CQR70i1i1QvtfSw+5dkgZuQb7T+ijWVv9CRQ4Kqr1R5kfUwehbyquU
tcmqxRr+s7ITNEsTXKouVpR966Up8eFjTopntv3L7GKKCsTek85N2E03CYvaf74otf+jNSmGJdM3
mU5Y/fxBLxEGuOyI+OrKwCngsXtG+X3m8fieFtT0uZwUC4dtjFEdxx46riz3TXmfi+E9CTFrKie4
GK130d0PpUdyqMivyyW8KifyGtwAquwlF8ihffxrdpJfc5C9//z8/23onv9fPYWgViQ+if/cU3j9
1nyQE/kr4Ocfn/MPT6HzNxbk+AODgEIMx5Q4B//RgWX/zfIFH3AlJT6m1JvzsmJTBcWHT5KBI7X7
DZ4Tl8xfPYXAbX1yJjbGUt91/P+Kp5Dd6B+mEGyJAd/ddF3ToqfD/aM/puAmh1uIgYydkb2jBvsl
C9jIsRJ+BPy56+qcwSBEHHHL4Bo/1PM4zMAsvWqvZPqWZ5W/8qzx03aD99G3zrQOXvchiEwyVHgS
Suz5rrFP4+auxBGNvi0kkgaOJIFoj7A8HxeUml2W4T8US4HLbUEeRf2dmnGd+oisbul+lEZxLQfW
DilJSIz1OTc+RZuHZxGcvYzkBWuUDOIyJBF9Bkw6B/UwDqKN3vJA3TRxeHKIZpLrfp2UEa4Xh/Rz
WQb6WdMiOBovlW4ljBv0E2hpR2ApL0nt/ooidhH5neHVajMGrMuz6nPO4+42kzlKRhFsWD0SMAo+
XXtitUKmDhV5fgNrcGhojhdquoaScGQLyjdvC7Qpf7gNsQofEzE/AJZzVnXj4BYQJJBnIAlmgDTV
OP28Se2oO+bGsi+64KNGUtTOKSLDakblS8DYTuxAgrqB0toVu7IA44oOoXeY0blDCTBt5quA2hIX
PzT3JcCEnLA2eVS9FguesbB6sFiD+0GHHlH0xZYu0askwA7fesz6norApPvJwxQuL9JNcYCb43hw
2HFDjk4YqxQUFO2FEY19N4fdV1JlCgbcAMezJ99T6WMJ/QOIfL6mcfTTTgB8xZnSjpsAPtr6At62
3uBK6fd+Znk3hIWvDKrG93PVvnDmKWAM8Y0al+rQIR6trZcF4d4ZE+vR9yrUF0CKNcjmwn+qfHIM
yViBHPfQz3wweqfMsHduant3hCM8RItQ7oRy88sQtcMO5fREizP836V9zLMluW2qCAvf6DwEyzge
AxSl+2SaHmT0O4iwbwkXG6YceGq58azjpvybtfT738bHNMzPi08fG8r1c8gOptYPN5s9MDkrRh19
xOnZEDG6u2INK/IXpV7X5tScLZFW+B2YFGuLWmycDDN7Wxj6aKQK9vhVrdQ9cf/zMS1QZfjJ0o3T
hdBoLWoz2UBzzXbiPunpqiRS4RevFBZ89W4/rUFaraclj64HyUp5Rr2Pp8TeeOVo/FL04a0afRSO
o2jdBDGPdr+9RfnSEBbqoOhEWZmOyu8oV/ioqu4r7CzaHFpDXAYPtUV1tBz5DFhhZTnPac9a1qZK
79pkwFGsY7a6hjc1AOsmDWOF8lnIVU0tz1aKPD8Q3j3HQek+Vj5nMO6JL91vg4zNDkQ1OBc5ZL9c
t/9ebOjNc8QdKIFBu4pMlhejXvZpV15b4lO0cDRPeik8lO7VVCk2Wj4ZIyutzT0MvITZo1XvHRHw
zOivmy5oLiOC6V4l+Vk2IBuk2W1xXR9YdhlXRVf0azNinsQKDv8k4pRtDZ13jCLR/orF5O5+/rKN
+RZnQC1wc2Y0L2THxoEOIIzqRuER+RE2KiJrBCWS2wJNMnoxPdbA3Yi/Ord++yFN9/TMrWtksrTv
9QxCU1Obi6vcY5izMwpLyOzgXLDI0y4Ut+fssYKk6Q5jOvwv6s5rx20sW8OvMpibc0WD5Ga8mAFa
EhUrR7tuiAoyuZlzevrzsWx3u9ztnlCDgzlGAw27VBRFkXuvtf50maet6jFfIeh7GYdqvW/rPc70
QNHqmS8YlYna3QZhd1nRKkI0TD1UUw9JbBwtK8J3BR/2bNw6SndrmQG/RcWz6AVGTSTWLcfClF4t
JzxCwvNWaPdI4OuQtAu8+VX8gcQDneetNN2PTRMvoRRTK0cblRJNxRwIJieESqv6SCg8WToWYvQ6
T270QNtaw07HHkIvscgxKidC1Bdcqvhhp6vaZdlkyAwRdFlvuptJyFtrYAwaynU+SyckecmrNlSv
YtO/MG3TMyOjWRZom3ZdrAGHxGaBtoL0mlHb0Ni+WGWAhaUbq9sypeuaaI8wqTtTXkeyngG1hwwn
E/2LXeXrwMBSOtAs5gncMALfy8hBwYI1+Tar1nptnDMjvZRKstdUqJ6FAcM7wKc0RZ8b0GVpGiqr
nFYyLUkbNm77wlhndswXKSbO3WR2QWQeqj8Gboqh7EM8JeGMAPQp1SHxu2NWTGyczNVCvcdrCS0n
YIpdAOxC00IJaj6MxrUdWIwwDBWedDFr8Fv3XOsQ90azi7HIyS6Zi0Y1OhFW3y/boTkMI6zyQbRH
mGFco5bvKrG4zv0nrSzuhhDsxuxIftdiRhZdeFUYn8IEhk/PVgE1hq4RyW2I003SflZyIL4oKM+V
Vj/Jyo48x4HhqCUvVL35CDsSOzOCQiJ7a4b9fgJRdmdomTHtTr6CzTPsbII/R+DQxQxI6zM0bYFR
dzNYLZjnFqyc5XQW18jRhzCanySFxzxeB7OfglVkdzkIeI5nNyEm3cqewfFuuGnBys1ZicS/xfFs
vwCa7s6wug++noJkGqSGrNDBxmvG97tpBuNpjxhXgc+Pan8fg/XjWQN0nmFkA5CvOdOLVoSXWCyf
xjm41zzU7f3oJu3FMZbGlatcTMV4h09EGdYZ9ilQBpBkqIyXsVwd4cRDKmDJP8QwhLefALja5Sgr
nOWgIWQzH8EweOCCAszYGAEyAwB0DfpCBo0hmpc4fLI6iJHVIZq5DmFqRfSjSrrmDiDPISf12/e3
jMYWzn0bOSfMWuS27idvtqTwx7rd+g3+OTG3jgCEB/lSyFXu0o1WDoRljB/ttMegyymYUfb8Zgo5
O42v8Ne4xU5PW7m9elPwyXC0NVZ9dReSaD8EMF0kbnhrFc9hgH1j1041wea+euKYDGd98GIVnKev
h0OfhtfQJx0G7+5tjCy99blRgYzA0ZqzULcbLGG0G2Qz2Eig2F9HaVkvZEwYgsO4DsS7lSXbNPis
ihhm6YtxW6rypQ+gdeiFuNJtRGfT2IZbJ2o+oqNlJZqXYaaDe8J2GAbZxjHGu9CDzwbi6E6sA6bV
UNtCTSgjm80ZYpywkH9LQTZkTUUASQ0yFFSmqTcMrEOGkZmUA7hPA5znT5rsrmuIzwsMlDaWKPbF
PCOO/Ko4i+raK8rUWCqY+JZ+Kk59NU+XaVLeWeZUXYoAEN3tiwXcsTtsB/WD6rc3+GztDdMwcUeK
ho0JfSveCX/O8AuZqj5bNrPrnPgAHQkMRrLX5uR6WCedVy6s+QEFHKGBFTItXD7MllG6UpMPZWnL
kbBP5j1smq3RPI26AAbD3kI1jqntJptRx6pWmmDOanKVVcm0qpzmszXbSYkRHz6RQ7UY27OhK6He
5ei9ZXtRQ9rFdyh2N02b7yIo4FaKF6Tv3EcZQLWeAnz38DOcLPREE2eruoX8xWK4IHDpIXONY2NQ
X1DtbUMOgBr6IXewMVGLBlqKYjF7LPHqmQ2TVKYOi0iAwaklE3kywRBhE70eYLaghlOFM15+bWKI
tEzScetmkETGPLtLxhCQc2RQiLQLVzeKfwvxLSpCHWH3QSRBu63MjO/Ins7KJF8UGKA0dEVnfFcn
sUqXE3TRoWfrJmqD/iNtNoWIMU4vZ0LhZhKfbN5rHaYg0lUKcbLlPAsLb5k4voAuhtYEj5FAAKOY
6IZ3fkn9otuf6ip/ZsQvcDesnuT4GfFivsb256VwSqYSve1ZOKIvgGZyHiK+asOVWCbtAPdqdhTU
WLVL6PqwtyAqLHqF2X3C9L/q5LgOSzx7mhwG2CDCbmOzCywGn3uGeaPE49q8sRPGR5zUR7aACwJD
1TUcsYYB2ewH1VML1+dVXb8w899ohDes8jEXjHL8Q6mgesY9ZqlHq7LrqWg7uS/b1vFEnn3ym1zs
DFyJFvlFKhLsE+0az3qoNaOl7820nryyYJML5rrAPQGcwIfKAkitUqpEUZWnAwpgObVnYVLtkono
pI4qvJq8wi6Os6/cuoDKuZYT+VdKlF8gkeEGc+b1z7lozXBu9uoNF+0QGbO3Wm1cRSLEmQ9+mz5a
56NirWq/9wAVGLH7J6RGMjfU8fCSsiOMtbuOZGqt+rHrsY0Zbg3bPTXz5snuqtMxiq/Z2JH+O+Gp
gAXJLM2x8BxwRqgwPj7ixbmhE4qGEE3CsFZf0gGuuAPOBiOw+egqVHQ+EKemAoMjECVsNkHm3xVa
tIcD3+4zmL50u9BOLKKKNC39VM7XbsgYhQb+PSNa6wyzFC+1nM91COw4YSfWwq236OJQlSbrtKl3
rl4dEz/fWkowbLp0UL3RDACAKel0P9mOo0meh9u7G4xUSuwKXNghJb5eJcpTLXlWlPBczcjKKgLM
W+sOmkKujx8HN9jbwMFL259Ra/CjVe1UgGBS0+ETpNAmlTunB5t+hTxVc/xsZlvF7R7LhpZdC7ed
pNsygKw2LJWUFBPGHDr2WXL20UIixHcwe2u5mGwlr25bIG9IjxBJBKqzsrTkwZqa3isw6dJe3brG
HUstyZuzj1cSXbSzr5f/6vCF1Zfld2e07AFva64d7EQDV++WSuYfsDbBWYLCNQQbQ8YUfpEI/ktz
sVP5XBHs8bn5USP7Zuh1k6f896cv+emB/guNrw3Yasw4/2QwlieyPn4/F/v6K1/nYuYHzbB4pCxG
YjqypF+1thrDLzSuzMUMhlMYIvw2FtM/qLZK6qXBABUr6N+GYtoHMfshvxpo0/qa/8pMDCLujzMx
yxSOqtm4qVuzW/cPs9qY4EU6fgUKq81QB9rNhqDx1dBIAj8q3CwB6J+wMrltsZbYju6UrPptTd7h
ovIZKE/irtR4iNWhuMCFGgzEyO987DOheQbpytd3roWiYgqhipMVB9Dc2MpKzcMHBt6fE4uS0JlJ
eE7Hm2tBtCqg4dpadRKWDXWqxaZOYztY5MXFjWg3KXZp8BoemrQmOg9JJad/MMx+bwYy3/KSW6mp
J7Zu7AcF86Uo4PVNbx+gWkCeK4k0UDMiMtwR96RYHrK83gxpoe9MSVB2PdYsupV+O3WxwIyWENcq
8WxVIVcjjyDplDCNWct35iAQcUpMj8x22PSDPPdHdjNIS/052uF9M8saO0CB86CE10rGXSgpbocM
OwKJGQhRxEl305rBmVU2V1AnCZBQDfIRFjhirYOovw7GMFgoGZzGRGqfVGNYaiqTLj045CI+E114
GKbxso4IuUggSgU1TrHFlQ5zwHKjJzxfDi6lo6G11xz4k4L3QzkiL4LkiVaSKwpLEeyvO3Oyj6h0
d0N32Zr6vi3rC80lHDWrHru+JXM3SM9y4RMgYV2pLvrQcAQek2IdsktWIt7AQT2kkXpqnGVRvDb9
fI+F+ANyDLgPzHv4PGwKANTDioyYZSCzXZDC1clDJLS2GuDma5WfG/s5Us7R8JxUpvYUpNqRaQxC
7PixoKKt64pMp2WWsdxHwyWBc6MXlkg8HH1rOJCDsBq8DaP+E5PlK2zEuhYVY4ThD0yWpbEnXO2j
nSAIzSCsI+Ukc27C0DFSaIgdhyGOtoTOGO+kyE8tu9qZkLoWowqFbWCYMwewpQoVCNT/ZDRWGPcx
EK6cbTs4676ZKQ6Iuii/bA+HNaKrMvPY9PAaXRc5DmqthXJtXfjzvigVDEXbjN9PkaHEPTyvkLbS
kuZRTYzEc4rwIev6c1Lg9jqh0ehYtZVtUGxa04jgaNo0peWFrX0sJzc4nxRji1WTyiA17fcV7Tap
mISRDulpIl437kdVK9mN4hynD0wpJwdI326H1TRWrqf7jCEcy76DEFjvnKg768h02DRKfYATY4iC
eYdDuSMD+uoW2Ew1MfzTDGhFIQ4/N6VbrquQwWVWYjaNlVjHnM7vAs+ZPZ0kvUQVaXA/PjpW9YnE
iBObXdjxG3bYWWLlQgpbdEayGnAA0vusgI+4FDlh5oxeXeVMM4eHKHc9Sy9Wpt+sgkDcYFiWJGIp
s3Gv0ErPg9JYZabbEO3D1A+q+r0OHyhzxQ2RMPkmI7UWkGJtNTqDjOaiE5N6IuXF4BTlWTG4TP1g
IW+EzEpvsNqrkuJgoagwYmLwaq8PmGq0WG5BobvlxfmEbxB83pRoYCIE9fkSacmOMB0YH1Q/NGq+
whABIhII9pk9y+qGnE7NdxCFTYJm/lkq6V3cEfrK3PCl4LIuMEKXyylv0P9pGYah5CmrPFOC6c1C
Wu4tIbh7J8iNOzaVY2xnN7KrsCMiohjSP6bPWT49haGRAQjU9CeAoamBysdJ8xPNnznqlDqtFp3a
isBgJ8VLXbgrSavqTti8kKON5S4cwKEZwZvljd/4owdz4WMcXZlNKheFArKg4BewT/HeIrBLFncp
ti2rwmn7y4y4svWQlDluNu5pmRkPrRq+VAy7OsM5Z57g5PADLCY3SYsTZqOYx2nOY+NrhRQH3xiW
8kh29Uk95jcBgTnrKrmEBnno3REqof+o6Z+j0naWSmEAAlKMF3LYhJmJJ1o2XLZaGXjdCO27NmBF
6O11UMIbajuYwH2uPtgxSplC1U/JgMXy0mIaNzodLv7xcOvQ6YGtaqJYj45xlOiMduhPr6yPvm0y
KW8ZjdiJ1i5oo1H61qjY/MieU4z1+05gPFX0HVT3hvWnMK9S17opk+pUzltEkNMyhYHlRbhTN8ts
dHZasY+K5hSNKNxd3WpoMo+o+hvUEgMyyJkOk7gSgPk+TN19QMAMqxPfqqJFk8f00usNhWBYB19W
vVd3MERPmBIPqzFRr0wzWAUd3tPMvAaCprg1EygopfGED1W2dBuGhklxMdS5sYyd9kBwo7mJOgTv
UFde4tkP2G1pw23rLJJjiO9scRWUDg8i61/KMI+l3VPQNQ0yWnXnBaM7qXaYvTNtSuglGLSFWz1M
P9kmZTPCyrDAEr1xzGqd5GRoB9ZuahjypRlKoQSB3UKOOjR4mBON8BdYuF9h8Er6hIBDQ+rkXWqf
jHXu0NS1hRf5ykYIFlJbGYiRUpgSGwW7eqCT2sYXVm8Vk77XSIzbNPA3cVyEN2UwPutdWJCqibeY
0/BcBxxPj3tlPZLb6PV6tLYycsPNgozPYey25pjaq6Yjr4ZwTJyStPiKJ65bw07dk8C+rvX8phnt
5JzW58mS1VPeocOIa7rQusRSpiirtZIMtw1W92L2vM9m93t79sHHZfiKwXa+RgLtTbNXfpZfV7h5
urOHPjAaWXNQhMKGrSHGaN8pwJpCeOfp7MFvzG78UPL9lYLh3ezTnzMCep1MUVC9IMBYMR079Ll5
YmPxP81e/xGm/42eApl16hUW6GQjg+lBL3hQRfIM5HCJ+2LixXOGQKA/ApXg5ehnd6UKsqj1q2Sc
1VT8q+f0FpBJVLDSLUq1YOBsNc/JQPahL7aOKJbZnGVg0YWUc7pBy+DoZMy46UNs4IE03ZXPCHKV
Q5NbonhCI6At9Lqckw4YEZnjnN2kZg89yEyoFYvQYnaPyz0mGUzCbR+ufK0wUpZUCqk93ciCtFZN
afYjNaMCnmgSfFuW12ZPVmlWT+oyn2j/KmODvNAzsP70Sg1FYlSbnj7hTWmJOz3S1p0r7lpfJ3vJ
1+jvctIMR3miEi61VHCgG5OLxCc91giLz5kuJ0xWVUTr5SqvubOdabgZCD4EzIRfp9CatdHLkFP/
WTCOqn1SGF47Fjgg9q6nuOqdXXSAyKyjRZ4eA9/18Cs4atzpLFLNpRlMu8CN7qKsuSkmad+qvfYY
WMkyI1us6ZytkoeYR/spZWuok07FamRZJFwO/mkDJRcMVSL3hYqs4g2CjpqgDumRyr1PoWeTBg+l
u4gUlr8w3tADU32Zp2A8s7cpEpEuUpsLJQRZ7G8yvc724+Be6AGEo7CaK3ecahdWIyNS6DLijAcU
HZ19Ykz9HgsdsbQUxVoX1AaVgcRjLoVhCW2zDpu7RkwXeQ8lmTc+IQJXoHlaJgNl+RgrzxaHNKDQ
yEh/gh23rQJjVUR8V90DEJayrIB2V+M0PPiZfunw6h0kePxTg+IMDu1HgtT1M8elIvNZgm2BVyHW
JafjqN5Di0ECOg8f44epMPwvflz/Uhf8nv72TaP8/8hxCir/3IX+vAm+e0yS419e/ueXvG4e3/TC
X37zSy9sf3CFDREEbyf+R8gRdI8vHBHrA65i/DsWeIwhoWfQJX/jiJgfIG7gOAUW6aiQqvhR/TUE
yvxAYM8r2cR45ZV8y7/66rqEXRdXPDjmX//+vdUaZ/C2G1Y1k7cgbskhMM2Cu/RDN+yYFEOsB0zC
zQIH+oiuz/TVcdk1iqABQHSDfnUnc4hbnX2plNqpYzYOGZ2EwERKv2tm6m2irZWNb5NoJ5nOYbiC
gAHRG3Pv9FHBszFTlGtwdRvpVIW4VNzLJjro0dJkyr+gtgTukfVd59sNYy8Tu2+ZQXRgBY9SoJVi
YghJFAA2Rgq9V1edhfBdI+gltFqpMvd492NhPZSOs68DB+Xr2FdrJ2xvYpXBVWyPt2OFuLTM3Ceg
pX1PQPIaZtzNaMceM1qI6kZ1mlTxVZBxfsHIEzjiJw9ioeox1gCY0LkS6ZQThw+EXhAhQks/Wcyj
yF6204p8rLZ96jKKOeRIh7qEtmqExkkc5isyw7HXatngezwrzbmdJ38Z+HJMUPzhG8tSTwi9EsBh
16CY4qisqPsGfTTiHnQb7aIKG5yjGSxA0eSSy2Mc9rfVFG4D1RzI+9OdpRrhC2ipc6B5jHYKl4Uo
o/7rjP5WEGG8tDAO9DC93cDLTjcIPx4LUd0ribHPWhaxKbKXoib2Tj+iljxoQ5kfQt2/sAgUOksz
j7BBd+mUU7CXrg19OT34Q3FAhdCtSqlfBY6T4i5Ebe80sGOnZtgoXXpUBErOaiCiidwFD3F3z2Q+
PohSPaMtw6G+d4x9ZDD6a3rSp1rCRMcUl6cOMKuopA2zk8XRMBr0luUjYDaZKUaNUfk0vKY4sylA
DcrwQUUjxBcrsUdk6MIEEivqaWm01B14qlJA5iyr6iYJe4zRy3xtu7daYMFbCJ01WVuPLVq+00nL
IHD0T8QQaGn5BMxver4l7sumOyNuON6lLPJ+xo2TUWFtONB1bFDjjS5QSB6djynNs15m5borqYBn
k5bQ3zAWIUpggKMLOkGxo9DtqQrPiJkL3JHZw4e4w555jNBpTjmM9Xik/g6e7ba+wYc0Q0iRrZW0
xOJYXo4tnyZHuV0jfyVOhVBZu7iv5w1rAENakgiRbmKCNLvMv8yc4qkSkVxWJlwWtK7kil7gxZlx
yfSHqD0OPb0T6Q3aad2O2qqwQ6RAZf40iO6zTAuAjlHsq+xlDACktb7GCs6wPkZuAC8Ta6NejD2Z
guIhC4WzLXJ/pzEeRlsB6aBC1liMgIdxtMmVWW6uSp25d2qextiLyx4ATMe4Fb0MPg2x0SJ/Qz3U
6eCCTswr4fF2gcM5dNFatAhGc9GrzP51wuQ1XIZDiqWpjz3gz0Vv4JGNy6wCPga8p8ULO4pBJlus
nKbG8OpKHBuHabQmngauHr4StTf0WnLeglDUlkmIuzYFu64AfdfhryO4RnA6Wj3gNrkVVSUYHCBM
g0p3JzCAM6gATqLy3ohmLZ/ezVVneusrk76Uipg80fI05g59BGJ6Ju3RsQn9ZJ/m2SOq+DtnsuVO
QwrOWKS+qtnkN1Up11LVjKUYHGelGbVndo+jwZ2hzmQ6quweoxJLP9JAvXDNGZNE8IsJri0fin7w
9MH3l3bO4pUX9cYdIvMSj1/qxWmNCWC3nIqNIywmRTX28Jzog2nnLNume++OL30FzpTkDOZ15TNF
hvVCJdXbyxYZgZoii6mrnR/qn5wC2bipV6R5QlLrBiuEIILOtmtXIdj/2rause7VlomdreLSOBUm
UKqRQKWb8Dtd92n04I/NIaYol1kweAjC0FiYLP4wk8idqjMyf4PIgRRiLJJS2dd1P3qC6DuENjmS
BAzFVj19YByBwY+ICWjrw5XhUOB1Yw4KFRrXWJ4le0cb7jEHARaL830TkaxSYkq/LpG3LWwLdflo
nVZaVANju6suJXVM0zSSh+qNqvbFKS6zyCra1RQSJILJWrEpa1DJDmVMboYJ2UKMqpzS32eQ2wnF
AsccsnPNN3fmiPx4yipW5ILSeEC0JiP8sdzOyZbxRG9qYpCkoOeHOAPyhppogqpi5ZTPnY3GPj/T
BAktBkY0y0YPT2M2F090T7ilGivgNZyGYi0mio1e0irGS03RQuxP9I2j6T4rj8SpJJw7jFSD5lJv
jDw1MffGe6Yx7/Hq13e55awFJhO4cyBk7KMBClLI/mZdZ5WRkzMESwFyBtm3lhFigh+Yx1ZZ2W7/
CfL4DkdF7CRT61qHR4B1vVaSOaz/G/XmT8GSN8Xke6rSd6AuXyvnP8wb/bX6mn96kSOPvcl/F0r6
T73oWxn3xwf6JwNMXdzgfihhX0/qNT71z46RkGzatC9H6MrmB7YFC56yrr7+AbJhjBF8/bH7gap2
9kYlMvj1zxfc6Ltr9LOr8Ocf8PfZrr8/zpsP8JyTbVORCQvwkX1fjWsz+vSmiv/JJfjhCN9dAvHB
1E3TVB2SWuc/lPDfXQINrjeIFimvUK2//pj3+7+/BI8vqcxY9ZpKPjffXwKY3+LHVuYnF+GHY3x3
EbgPTKHZmvn1Iry9DzTtg2OYXCDj643ANfovuwjCsSDA/zN3ws8vgvUB4NIguJvH6vtbQPtAaQFx
38QQ+PXPf9un19AT0Py999NrlhCGKX77lN9fBPEBD0YMhoT2Lz8H/8TD8uuquQxl8vK6qMpj/V0Q
9D98wbcV5/cH+LqS7F7+9td5uXjzwjkk+suhj7+GRv/9zR3y+qh/98Nvj/7r+3z99a8f8Pdv/ea9
vn2qb/+4lcdq1qCMrz8Yv57m7Nn9t7/+8lS10yS/f85Nl6f8txP521/fnOZ33/6fHXfxWMtEPrN/
fTvWfFm+iFvee+zlY/L4VMk3RzbNmWvw/iOnxWP2w5Ghsbz/yB6hwvJRuWJYEWRvzhxjeO0/8Abr
SlJMK3fH7DjJx79s5r+9fZ8vz+57L9HJT9PKf72v/7075kQG7Q9fquZY5n/gXjzJ06fH6uWNqzsx
1XNR896r8Sfarndejgt5fKGbe7MD618M59970r8UP94bOlwZdrX3Hvjm5+7577waN9V8bgSP/pI0
+V9+eZHB8dvpvq4rX3bl957/bfrjsiIMQ4f7894Dz09lk387zusZfymm3nvg059SqN55wf/hWPqd
x7+WzzJ580S6Dt2B+h943K951glAfrP4zQdHXvntG5i30z9apf5of/21Bv/9rvutvfijX3tbUsyv
eE6Oj9Xf/xcAAP//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0</xdr:col>
      <xdr:colOff>242454</xdr:colOff>
      <xdr:row>0</xdr:row>
      <xdr:rowOff>190499</xdr:rowOff>
    </xdr:from>
    <xdr:ext cx="4502728" cy="484910"/>
    <xdr:sp macro="" textlink="">
      <xdr:nvSpPr>
        <xdr:cNvPr id="2" name="CasellaDiTesto 1">
          <a:extLst>
            <a:ext uri="{FF2B5EF4-FFF2-40B4-BE49-F238E27FC236}">
              <a16:creationId xmlns:a16="http://schemas.microsoft.com/office/drawing/2014/main" id="{1742BA94-4F73-428B-8EE0-F0ED2D7FEB66}"/>
            </a:ext>
          </a:extLst>
        </xdr:cNvPr>
        <xdr:cNvSpPr txBox="1"/>
      </xdr:nvSpPr>
      <xdr:spPr>
        <a:xfrm>
          <a:off x="242454" y="190499"/>
          <a:ext cx="4502728" cy="48491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noAutofit/>
        </a:bodyPr>
        <a:lstStyle/>
        <a:p>
          <a:r>
            <a:rPr lang="it-IT" sz="1100"/>
            <a:t>SOMMA.SE; CONTA.SE; MEDIA.SE;</a:t>
          </a:r>
          <a:br>
            <a:rPr lang="it-IT" sz="1100"/>
          </a:br>
          <a:r>
            <a:rPr lang="it-IT" sz="1100"/>
            <a:t>SOMMA.PIù,SE; CONTA.PIù.SE;</a:t>
          </a:r>
          <a:r>
            <a:rPr lang="it-IT" sz="1100" baseline="0"/>
            <a:t> MEDIA.PIù.SE</a:t>
          </a:r>
          <a:endParaRPr lang="it-IT"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242454</xdr:colOff>
      <xdr:row>0</xdr:row>
      <xdr:rowOff>190499</xdr:rowOff>
    </xdr:from>
    <xdr:ext cx="4502728" cy="484910"/>
    <xdr:sp macro="" textlink="">
      <xdr:nvSpPr>
        <xdr:cNvPr id="2" name="CasellaDiTesto 1">
          <a:extLst>
            <a:ext uri="{FF2B5EF4-FFF2-40B4-BE49-F238E27FC236}">
              <a16:creationId xmlns:a16="http://schemas.microsoft.com/office/drawing/2014/main" id="{B233C5F7-F79F-4EDA-8C64-B7266AAB1843}"/>
            </a:ext>
          </a:extLst>
        </xdr:cNvPr>
        <xdr:cNvSpPr txBox="1"/>
      </xdr:nvSpPr>
      <xdr:spPr>
        <a:xfrm>
          <a:off x="242454" y="182879"/>
          <a:ext cx="4502728" cy="48491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noAutofit/>
        </a:bodyPr>
        <a:lstStyle/>
        <a:p>
          <a:r>
            <a:rPr lang="it-IT" sz="1100"/>
            <a:t>SOMMA.SE; CONTA.SE; MEDIA.SE;</a:t>
          </a:r>
          <a:br>
            <a:rPr lang="it-IT" sz="1100"/>
          </a:br>
          <a:r>
            <a:rPr lang="it-IT" sz="1100"/>
            <a:t>SOMMA.PIù,SE; CONTA.PIù.SE;</a:t>
          </a:r>
          <a:r>
            <a:rPr lang="it-IT" sz="1100" baseline="0"/>
            <a:t> MEDIA.PIù.SE</a:t>
          </a:r>
          <a:endParaRPr lang="it-IT" sz="1100"/>
        </a:p>
      </xdr:txBody>
    </xdr:sp>
    <xdr:clientData/>
  </xdr:oneCellAnchor>
  <xdr:twoCellAnchor>
    <xdr:from>
      <xdr:col>9</xdr:col>
      <xdr:colOff>8468</xdr:colOff>
      <xdr:row>26</xdr:row>
      <xdr:rowOff>0</xdr:rowOff>
    </xdr:from>
    <xdr:to>
      <xdr:col>18</xdr:col>
      <xdr:colOff>143934</xdr:colOff>
      <xdr:row>43</xdr:row>
      <xdr:rowOff>60474</xdr:rowOff>
    </xdr:to>
    <xdr:graphicFrame macro="">
      <xdr:nvGraphicFramePr>
        <xdr:cNvPr id="19" name="Chart 18">
          <a:extLst>
            <a:ext uri="{FF2B5EF4-FFF2-40B4-BE49-F238E27FC236}">
              <a16:creationId xmlns:a16="http://schemas.microsoft.com/office/drawing/2014/main" id="{6EB1A6E9-E9CE-4483-AAAC-BF42E0347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xdr:row>
      <xdr:rowOff>0</xdr:rowOff>
    </xdr:from>
    <xdr:to>
      <xdr:col>3</xdr:col>
      <xdr:colOff>0</xdr:colOff>
      <xdr:row>8</xdr:row>
      <xdr:rowOff>0</xdr:rowOff>
    </xdr:to>
    <xdr:sp macro="" textlink="">
      <xdr:nvSpPr>
        <xdr:cNvPr id="2" name="CasellaDiTesto 1">
          <a:extLst>
            <a:ext uri="{FF2B5EF4-FFF2-40B4-BE49-F238E27FC236}">
              <a16:creationId xmlns:a16="http://schemas.microsoft.com/office/drawing/2014/main" id="{32A506EA-A8DB-4980-AE2D-4F92DFF5303D}"/>
            </a:ext>
          </a:extLst>
        </xdr:cNvPr>
        <xdr:cNvSpPr txBox="1"/>
      </xdr:nvSpPr>
      <xdr:spPr>
        <a:xfrm>
          <a:off x="914400" y="167640"/>
          <a:ext cx="3779520" cy="117348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lstStyle/>
        <a:p>
          <a:pPr eaLnBrk="1" fontAlgn="auto" latinLnBrk="0" hangingPunct="1"/>
          <a:r>
            <a:rPr lang="it-IT" sz="2000">
              <a:solidFill>
                <a:schemeClr val="dk1"/>
              </a:solidFill>
              <a:effectLst/>
              <a:latin typeface="+mn-lt"/>
              <a:ea typeface="+mn-ea"/>
              <a:cs typeface="+mn-cs"/>
            </a:rPr>
            <a:t>Snowboard</a:t>
          </a:r>
          <a:r>
            <a:rPr lang="it-IT" sz="2000" baseline="0">
              <a:solidFill>
                <a:schemeClr val="dk1"/>
              </a:solidFill>
              <a:effectLst/>
              <a:latin typeface="+mn-lt"/>
              <a:ea typeface="+mn-ea"/>
              <a:cs typeface="+mn-cs"/>
            </a:rPr>
            <a:t> - </a:t>
          </a:r>
          <a:r>
            <a:rPr lang="it-IT" sz="2000" b="0" i="0">
              <a:solidFill>
                <a:schemeClr val="dk1"/>
              </a:solidFill>
              <a:effectLst/>
              <a:latin typeface="+mn-lt"/>
              <a:ea typeface="+mn-ea"/>
              <a:cs typeface="+mn-cs"/>
            </a:rPr>
            <a:t>Kosciuszko</a:t>
          </a:r>
          <a:endParaRPr lang="it-IT" sz="2000">
            <a:effectLst/>
          </a:endParaRPr>
        </a:p>
        <a:p>
          <a:r>
            <a:rPr lang="it-IT" sz="1100">
              <a:solidFill>
                <a:sysClr val="windowText" lastClr="000000"/>
              </a:solidFill>
            </a:rPr>
            <a:t>Corso</a:t>
          </a:r>
          <a:r>
            <a:rPr lang="it-IT" sz="1100" baseline="0">
              <a:solidFill>
                <a:sysClr val="windowText" lastClr="000000"/>
              </a:solidFill>
            </a:rPr>
            <a:t> Australia 22 - Milano</a:t>
          </a:r>
        </a:p>
        <a:p>
          <a:r>
            <a:rPr lang="it-IT" sz="1100" baseline="0">
              <a:solidFill>
                <a:sysClr val="windowText" lastClr="000000"/>
              </a:solidFill>
            </a:rPr>
            <a:t>Partita IVA.  01234567890</a:t>
          </a:r>
        </a:p>
        <a:p>
          <a:r>
            <a:rPr lang="it-IT" sz="1100" baseline="0">
              <a:solidFill>
                <a:sysClr val="windowText" lastClr="000000"/>
              </a:solidFill>
            </a:rPr>
            <a:t>tel. +39 02 5555555 Fax </a:t>
          </a:r>
          <a:r>
            <a:rPr lang="it-IT" sz="1100" baseline="0">
              <a:solidFill>
                <a:sysClr val="windowText" lastClr="000000"/>
              </a:solidFill>
              <a:effectLst/>
              <a:latin typeface="+mn-lt"/>
              <a:ea typeface="+mn-ea"/>
              <a:cs typeface="+mn-cs"/>
            </a:rPr>
            <a:t>+39 02 5555555</a:t>
          </a:r>
        </a:p>
        <a:p>
          <a:r>
            <a:rPr lang="it-IT" sz="1100" baseline="0">
              <a:solidFill>
                <a:sysClr val="windowText" lastClr="000000"/>
              </a:solidFill>
              <a:effectLst/>
              <a:latin typeface="+mn-lt"/>
              <a:ea typeface="+mn-ea"/>
              <a:cs typeface="+mn-cs"/>
            </a:rPr>
            <a:t>info@kosciusko.mt.it</a:t>
          </a:r>
          <a:endParaRPr lang="it-IT" sz="1100">
            <a:solidFill>
              <a:sysClr val="windowText" lastClr="000000"/>
            </a:solidFill>
          </a:endParaRPr>
        </a:p>
      </xdr:txBody>
    </xdr:sp>
    <xdr:clientData/>
  </xdr:twoCellAnchor>
  <xdr:twoCellAnchor>
    <xdr:from>
      <xdr:col>8</xdr:col>
      <xdr:colOff>1</xdr:colOff>
      <xdr:row>11</xdr:row>
      <xdr:rowOff>0</xdr:rowOff>
    </xdr:from>
    <xdr:to>
      <xdr:col>9</xdr:col>
      <xdr:colOff>0</xdr:colOff>
      <xdr:row>14</xdr:row>
      <xdr:rowOff>0</xdr:rowOff>
    </xdr:to>
    <xdr:sp macro="" textlink="">
      <xdr:nvSpPr>
        <xdr:cNvPr id="3" name="CasellaDiTesto 2">
          <a:extLst>
            <a:ext uri="{FF2B5EF4-FFF2-40B4-BE49-F238E27FC236}">
              <a16:creationId xmlns:a16="http://schemas.microsoft.com/office/drawing/2014/main" id="{4B6EB4F9-4E51-4D86-9FC5-640214E81738}"/>
            </a:ext>
          </a:extLst>
        </xdr:cNvPr>
        <xdr:cNvSpPr txBox="1"/>
      </xdr:nvSpPr>
      <xdr:spPr>
        <a:xfrm>
          <a:off x="8732521" y="1844040"/>
          <a:ext cx="1379219" cy="50292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eaLnBrk="1" fontAlgn="auto" latinLnBrk="0" hangingPunct="1"/>
          <a:r>
            <a:rPr lang="it-IT" sz="2000">
              <a:solidFill>
                <a:schemeClr val="dk1"/>
              </a:solidFill>
              <a:effectLst/>
              <a:latin typeface="+mn-lt"/>
              <a:ea typeface="+mn-ea"/>
              <a:cs typeface="+mn-cs"/>
            </a:rPr>
            <a:t>LISTINO</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xdr:row>
      <xdr:rowOff>0</xdr:rowOff>
    </xdr:from>
    <xdr:to>
      <xdr:col>3</xdr:col>
      <xdr:colOff>0</xdr:colOff>
      <xdr:row>8</xdr:row>
      <xdr:rowOff>0</xdr:rowOff>
    </xdr:to>
    <xdr:sp macro="" textlink="">
      <xdr:nvSpPr>
        <xdr:cNvPr id="2" name="CasellaDiTesto 1">
          <a:extLst>
            <a:ext uri="{FF2B5EF4-FFF2-40B4-BE49-F238E27FC236}">
              <a16:creationId xmlns:a16="http://schemas.microsoft.com/office/drawing/2014/main" id="{A1FF6741-A398-4769-A42A-B2D5F28701B3}"/>
            </a:ext>
          </a:extLst>
        </xdr:cNvPr>
        <xdr:cNvSpPr txBox="1"/>
      </xdr:nvSpPr>
      <xdr:spPr>
        <a:xfrm>
          <a:off x="914400" y="167640"/>
          <a:ext cx="3779520" cy="117348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lstStyle/>
        <a:p>
          <a:pPr eaLnBrk="1" fontAlgn="auto" latinLnBrk="0" hangingPunct="1"/>
          <a:r>
            <a:rPr lang="it-IT" sz="2000">
              <a:solidFill>
                <a:schemeClr val="dk1"/>
              </a:solidFill>
              <a:effectLst/>
              <a:latin typeface="+mn-lt"/>
              <a:ea typeface="+mn-ea"/>
              <a:cs typeface="+mn-cs"/>
            </a:rPr>
            <a:t>Snowboard</a:t>
          </a:r>
          <a:r>
            <a:rPr lang="it-IT" sz="2000" baseline="0">
              <a:solidFill>
                <a:schemeClr val="dk1"/>
              </a:solidFill>
              <a:effectLst/>
              <a:latin typeface="+mn-lt"/>
              <a:ea typeface="+mn-ea"/>
              <a:cs typeface="+mn-cs"/>
            </a:rPr>
            <a:t> - </a:t>
          </a:r>
          <a:r>
            <a:rPr lang="it-IT" sz="2000" b="0" i="0">
              <a:solidFill>
                <a:schemeClr val="dk1"/>
              </a:solidFill>
              <a:effectLst/>
              <a:latin typeface="+mn-lt"/>
              <a:ea typeface="+mn-ea"/>
              <a:cs typeface="+mn-cs"/>
            </a:rPr>
            <a:t>Kosciuszko</a:t>
          </a:r>
          <a:endParaRPr lang="it-IT" sz="2000">
            <a:effectLst/>
          </a:endParaRPr>
        </a:p>
        <a:p>
          <a:r>
            <a:rPr lang="it-IT" sz="1100">
              <a:solidFill>
                <a:sysClr val="windowText" lastClr="000000"/>
              </a:solidFill>
            </a:rPr>
            <a:t>Corso</a:t>
          </a:r>
          <a:r>
            <a:rPr lang="it-IT" sz="1100" baseline="0">
              <a:solidFill>
                <a:sysClr val="windowText" lastClr="000000"/>
              </a:solidFill>
            </a:rPr>
            <a:t> Australia 22 - Milano</a:t>
          </a:r>
        </a:p>
        <a:p>
          <a:r>
            <a:rPr lang="it-IT" sz="1100" baseline="0">
              <a:solidFill>
                <a:sysClr val="windowText" lastClr="000000"/>
              </a:solidFill>
            </a:rPr>
            <a:t>Partita IVA.  01234567890</a:t>
          </a:r>
        </a:p>
        <a:p>
          <a:r>
            <a:rPr lang="it-IT" sz="1100" baseline="0">
              <a:solidFill>
                <a:sysClr val="windowText" lastClr="000000"/>
              </a:solidFill>
            </a:rPr>
            <a:t>tel. +39 02 5555555 Fax </a:t>
          </a:r>
          <a:r>
            <a:rPr lang="it-IT" sz="1100" baseline="0">
              <a:solidFill>
                <a:sysClr val="windowText" lastClr="000000"/>
              </a:solidFill>
              <a:effectLst/>
              <a:latin typeface="+mn-lt"/>
              <a:ea typeface="+mn-ea"/>
              <a:cs typeface="+mn-cs"/>
            </a:rPr>
            <a:t>+39 02 5555555</a:t>
          </a:r>
        </a:p>
        <a:p>
          <a:r>
            <a:rPr lang="it-IT" sz="1100" baseline="0">
              <a:solidFill>
                <a:sysClr val="windowText" lastClr="000000"/>
              </a:solidFill>
              <a:effectLst/>
              <a:latin typeface="+mn-lt"/>
              <a:ea typeface="+mn-ea"/>
              <a:cs typeface="+mn-cs"/>
            </a:rPr>
            <a:t>info@kosciusko.mt.it</a:t>
          </a:r>
          <a:endParaRPr lang="it-IT" sz="1100">
            <a:solidFill>
              <a:sysClr val="windowText" lastClr="000000"/>
            </a:solidFill>
          </a:endParaRPr>
        </a:p>
      </xdr:txBody>
    </xdr:sp>
    <xdr:clientData/>
  </xdr:twoCellAnchor>
  <xdr:twoCellAnchor>
    <xdr:from>
      <xdr:col>8</xdr:col>
      <xdr:colOff>1</xdr:colOff>
      <xdr:row>11</xdr:row>
      <xdr:rowOff>0</xdr:rowOff>
    </xdr:from>
    <xdr:to>
      <xdr:col>9</xdr:col>
      <xdr:colOff>0</xdr:colOff>
      <xdr:row>14</xdr:row>
      <xdr:rowOff>0</xdr:rowOff>
    </xdr:to>
    <xdr:sp macro="" textlink="">
      <xdr:nvSpPr>
        <xdr:cNvPr id="3" name="CasellaDiTesto 2">
          <a:extLst>
            <a:ext uri="{FF2B5EF4-FFF2-40B4-BE49-F238E27FC236}">
              <a16:creationId xmlns:a16="http://schemas.microsoft.com/office/drawing/2014/main" id="{9F236D4E-3A2E-4D19-9955-F895C39B9B4F}"/>
            </a:ext>
          </a:extLst>
        </xdr:cNvPr>
        <xdr:cNvSpPr txBox="1"/>
      </xdr:nvSpPr>
      <xdr:spPr>
        <a:xfrm>
          <a:off x="8732521" y="1844040"/>
          <a:ext cx="1379219" cy="50292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eaLnBrk="1" fontAlgn="auto" latinLnBrk="0" hangingPunct="1"/>
          <a:r>
            <a:rPr lang="it-IT" sz="2000">
              <a:solidFill>
                <a:schemeClr val="dk1"/>
              </a:solidFill>
              <a:effectLst/>
              <a:latin typeface="+mn-lt"/>
              <a:ea typeface="+mn-ea"/>
              <a:cs typeface="+mn-cs"/>
            </a:rPr>
            <a:t>LISTINO</a:t>
          </a:r>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2</xdr:row>
      <xdr:rowOff>60960</xdr:rowOff>
    </xdr:from>
    <xdr:to>
      <xdr:col>13</xdr:col>
      <xdr:colOff>419100</xdr:colOff>
      <xdr:row>18</xdr:row>
      <xdr:rowOff>144780</xdr:rowOff>
    </xdr:to>
    <xdr:graphicFrame macro="">
      <xdr:nvGraphicFramePr>
        <xdr:cNvPr id="2" name="Chart 1">
          <a:extLst>
            <a:ext uri="{FF2B5EF4-FFF2-40B4-BE49-F238E27FC236}">
              <a16:creationId xmlns:a16="http://schemas.microsoft.com/office/drawing/2014/main" id="{E8458ECB-1628-A16D-72CF-B0C54BCEB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23</xdr:row>
      <xdr:rowOff>22860</xdr:rowOff>
    </xdr:from>
    <xdr:to>
      <xdr:col>10</xdr:col>
      <xdr:colOff>373380</xdr:colOff>
      <xdr:row>38</xdr:row>
      <xdr:rowOff>22860</xdr:rowOff>
    </xdr:to>
    <xdr:graphicFrame macro="">
      <xdr:nvGraphicFramePr>
        <xdr:cNvPr id="3" name="Chart 2">
          <a:extLst>
            <a:ext uri="{FF2B5EF4-FFF2-40B4-BE49-F238E27FC236}">
              <a16:creationId xmlns:a16="http://schemas.microsoft.com/office/drawing/2014/main" id="{EDCDCC17-DDAB-FB01-8BD4-B8EB08748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xdr:colOff>
      <xdr:row>22</xdr:row>
      <xdr:rowOff>144780</xdr:rowOff>
    </xdr:from>
    <xdr:to>
      <xdr:col>18</xdr:col>
      <xdr:colOff>312420</xdr:colOff>
      <xdr:row>37</xdr:row>
      <xdr:rowOff>144780</xdr:rowOff>
    </xdr:to>
    <xdr:graphicFrame macro="">
      <xdr:nvGraphicFramePr>
        <xdr:cNvPr id="4" name="Chart 3">
          <a:extLst>
            <a:ext uri="{FF2B5EF4-FFF2-40B4-BE49-F238E27FC236}">
              <a16:creationId xmlns:a16="http://schemas.microsoft.com/office/drawing/2014/main" id="{41D9876B-12AE-BE06-4513-92FFD7D28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106680</xdr:colOff>
      <xdr:row>8</xdr:row>
      <xdr:rowOff>76200</xdr:rowOff>
    </xdr:from>
    <xdr:to>
      <xdr:col>11</xdr:col>
      <xdr:colOff>525780</xdr:colOff>
      <xdr:row>24</xdr:row>
      <xdr:rowOff>160020</xdr:rowOff>
    </xdr:to>
    <xdr:graphicFrame macro="">
      <xdr:nvGraphicFramePr>
        <xdr:cNvPr id="9" name="Chart 8">
          <a:extLst>
            <a:ext uri="{FF2B5EF4-FFF2-40B4-BE49-F238E27FC236}">
              <a16:creationId xmlns:a16="http://schemas.microsoft.com/office/drawing/2014/main" id="{A6A637F3-EA34-4287-82A8-08A9B2A30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121920</xdr:rowOff>
    </xdr:from>
    <xdr:to>
      <xdr:col>7</xdr:col>
      <xdr:colOff>121920</xdr:colOff>
      <xdr:row>40</xdr:row>
      <xdr:rowOff>22860</xdr:rowOff>
    </xdr:to>
    <xdr:graphicFrame macro="">
      <xdr:nvGraphicFramePr>
        <xdr:cNvPr id="11" name="Chart 10">
          <a:extLst>
            <a:ext uri="{FF2B5EF4-FFF2-40B4-BE49-F238E27FC236}">
              <a16:creationId xmlns:a16="http://schemas.microsoft.com/office/drawing/2014/main" id="{12EDB366-125C-4396-9419-C50CD1B23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388620</xdr:colOff>
      <xdr:row>25</xdr:row>
      <xdr:rowOff>121920</xdr:rowOff>
    </xdr:from>
    <xdr:to>
      <xdr:col>14</xdr:col>
      <xdr:colOff>510540</xdr:colOff>
      <xdr:row>40</xdr:row>
      <xdr:rowOff>22860</xdr:rowOff>
    </xdr:to>
    <xdr:graphicFrame macro="">
      <xdr:nvGraphicFramePr>
        <xdr:cNvPr id="12" name="Chart 11">
          <a:extLst>
            <a:ext uri="{FF2B5EF4-FFF2-40B4-BE49-F238E27FC236}">
              <a16:creationId xmlns:a16="http://schemas.microsoft.com/office/drawing/2014/main" id="{E11877F8-3DF6-4941-A417-FC065D55F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76200</xdr:rowOff>
    </xdr:from>
    <xdr:to>
      <xdr:col>3</xdr:col>
      <xdr:colOff>0</xdr:colOff>
      <xdr:row>16</xdr:row>
      <xdr:rowOff>129539</xdr:rowOff>
    </xdr:to>
    <mc:AlternateContent xmlns:mc="http://schemas.openxmlformats.org/markup-compatibility/2006" xmlns:a14="http://schemas.microsoft.com/office/drawing/2010/main">
      <mc:Choice Requires="a14">
        <xdr:graphicFrame macro="">
          <xdr:nvGraphicFramePr>
            <xdr:cNvPr id="13" name="Mesi">
              <a:extLst>
                <a:ext uri="{FF2B5EF4-FFF2-40B4-BE49-F238E27FC236}">
                  <a16:creationId xmlns:a16="http://schemas.microsoft.com/office/drawing/2014/main" id="{29C74D82-49FB-D100-981E-EEC78204C887}"/>
                </a:ext>
              </a:extLst>
            </xdr:cNvPr>
            <xdr:cNvGraphicFramePr/>
          </xdr:nvGraphicFramePr>
          <xdr:xfrm>
            <a:off x="0" y="0"/>
            <a:ext cx="0" cy="0"/>
          </xdr:xfrm>
          <a:graphic>
            <a:graphicData uri="http://schemas.microsoft.com/office/drawing/2010/slicer">
              <sle:slicer xmlns:sle="http://schemas.microsoft.com/office/drawing/2010/slicer" name="Mesi"/>
            </a:graphicData>
          </a:graphic>
        </xdr:graphicFrame>
      </mc:Choice>
      <mc:Fallback xmlns="">
        <xdr:sp macro="" textlink="">
          <xdr:nvSpPr>
            <xdr:cNvPr id="0" name=""/>
            <xdr:cNvSpPr>
              <a:spLocks noTextEdit="1"/>
            </xdr:cNvSpPr>
          </xdr:nvSpPr>
          <xdr:spPr>
            <a:xfrm>
              <a:off x="0" y="1524000"/>
              <a:ext cx="1828800" cy="150113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569595</xdr:colOff>
      <xdr:row>8</xdr:row>
      <xdr:rowOff>76200</xdr:rowOff>
    </xdr:from>
    <xdr:to>
      <xdr:col>14</xdr:col>
      <xdr:colOff>569595</xdr:colOff>
      <xdr:row>18</xdr:row>
      <xdr:rowOff>47624</xdr:rowOff>
    </xdr:to>
    <mc:AlternateContent xmlns:mc="http://schemas.openxmlformats.org/markup-compatibility/2006" xmlns:a14="http://schemas.microsoft.com/office/drawing/2010/main">
      <mc:Choice Requires="a14">
        <xdr:graphicFrame macro="">
          <xdr:nvGraphicFramePr>
            <xdr:cNvPr id="15" name="codice prodotto">
              <a:extLst>
                <a:ext uri="{FF2B5EF4-FFF2-40B4-BE49-F238E27FC236}">
                  <a16:creationId xmlns:a16="http://schemas.microsoft.com/office/drawing/2014/main" id="{988836D9-1432-E8FA-E18F-5351FFE3A8A3}"/>
                </a:ext>
              </a:extLst>
            </xdr:cNvPr>
            <xdr:cNvGraphicFramePr/>
          </xdr:nvGraphicFramePr>
          <xdr:xfrm>
            <a:off x="0" y="0"/>
            <a:ext cx="0" cy="0"/>
          </xdr:xfrm>
          <a:graphic>
            <a:graphicData uri="http://schemas.microsoft.com/office/drawing/2010/slicer">
              <sle:slicer xmlns:sle="http://schemas.microsoft.com/office/drawing/2010/slicer" name="codice prodotto"/>
            </a:graphicData>
          </a:graphic>
        </xdr:graphicFrame>
      </mc:Choice>
      <mc:Fallback xmlns="">
        <xdr:sp macro="" textlink="">
          <xdr:nvSpPr>
            <xdr:cNvPr id="0" name=""/>
            <xdr:cNvSpPr>
              <a:spLocks noTextEdit="1"/>
            </xdr:cNvSpPr>
          </xdr:nvSpPr>
          <xdr:spPr>
            <a:xfrm>
              <a:off x="7275195" y="1524000"/>
              <a:ext cx="1828800" cy="1781174"/>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3</xdr:col>
      <xdr:colOff>0</xdr:colOff>
      <xdr:row>25</xdr:row>
      <xdr:rowOff>68581</xdr:rowOff>
    </xdr:to>
    <mc:AlternateContent xmlns:mc="http://schemas.openxmlformats.org/markup-compatibility/2006" xmlns:a14="http://schemas.microsoft.com/office/drawing/2010/main">
      <mc:Choice Requires="a14">
        <xdr:graphicFrame macro="">
          <xdr:nvGraphicFramePr>
            <xdr:cNvPr id="16" name="Venditore">
              <a:extLst>
                <a:ext uri="{FF2B5EF4-FFF2-40B4-BE49-F238E27FC236}">
                  <a16:creationId xmlns:a16="http://schemas.microsoft.com/office/drawing/2014/main" id="{1957D6BD-8387-1164-FE0F-89727D5A9325}"/>
                </a:ext>
              </a:extLst>
            </xdr:cNvPr>
            <xdr:cNvGraphicFramePr/>
          </xdr:nvGraphicFramePr>
          <xdr:xfrm>
            <a:off x="0" y="0"/>
            <a:ext cx="0" cy="0"/>
          </xdr:xfrm>
          <a:graphic>
            <a:graphicData uri="http://schemas.microsoft.com/office/drawing/2010/slicer">
              <sle:slicer xmlns:sle="http://schemas.microsoft.com/office/drawing/2010/slicer" name="Venditore"/>
            </a:graphicData>
          </a:graphic>
        </xdr:graphicFrame>
      </mc:Choice>
      <mc:Fallback xmlns="">
        <xdr:sp macro="" textlink="">
          <xdr:nvSpPr>
            <xdr:cNvPr id="0" name=""/>
            <xdr:cNvSpPr>
              <a:spLocks noTextEdit="1"/>
            </xdr:cNvSpPr>
          </xdr:nvSpPr>
          <xdr:spPr>
            <a:xfrm>
              <a:off x="0" y="3168016"/>
              <a:ext cx="1828800" cy="142494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546735</xdr:colOff>
      <xdr:row>19</xdr:row>
      <xdr:rowOff>19050</xdr:rowOff>
    </xdr:from>
    <xdr:to>
      <xdr:col>14</xdr:col>
      <xdr:colOff>569595</xdr:colOff>
      <xdr:row>24</xdr:row>
      <xdr:rowOff>45720</xdr:rowOff>
    </xdr:to>
    <mc:AlternateContent xmlns:mc="http://schemas.openxmlformats.org/markup-compatibility/2006" xmlns:a14="http://schemas.microsoft.com/office/drawing/2010/main">
      <mc:Choice Requires="a14">
        <xdr:graphicFrame macro="">
          <xdr:nvGraphicFramePr>
            <xdr:cNvPr id="3" name="Settore">
              <a:extLst>
                <a:ext uri="{FF2B5EF4-FFF2-40B4-BE49-F238E27FC236}">
                  <a16:creationId xmlns:a16="http://schemas.microsoft.com/office/drawing/2014/main" id="{BFFC7AC4-BE45-60A4-E50F-C058F506DA6C}"/>
                </a:ext>
              </a:extLst>
            </xdr:cNvPr>
            <xdr:cNvGraphicFramePr/>
          </xdr:nvGraphicFramePr>
          <xdr:xfrm>
            <a:off x="0" y="0"/>
            <a:ext cx="0" cy="0"/>
          </xdr:xfrm>
          <a:graphic>
            <a:graphicData uri="http://schemas.microsoft.com/office/drawing/2010/slicer">
              <sle:slicer xmlns:sle="http://schemas.microsoft.com/office/drawing/2010/slicer" name="Settore"/>
            </a:graphicData>
          </a:graphic>
        </xdr:graphicFrame>
      </mc:Choice>
      <mc:Fallback xmlns="">
        <xdr:sp macro="" textlink="">
          <xdr:nvSpPr>
            <xdr:cNvPr id="0" name=""/>
            <xdr:cNvSpPr>
              <a:spLocks noTextEdit="1"/>
            </xdr:cNvSpPr>
          </xdr:nvSpPr>
          <xdr:spPr>
            <a:xfrm>
              <a:off x="7252335" y="3457575"/>
              <a:ext cx="1851660" cy="93154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127000</xdr:colOff>
      <xdr:row>0</xdr:row>
      <xdr:rowOff>114300</xdr:rowOff>
    </xdr:from>
    <xdr:to>
      <xdr:col>30</xdr:col>
      <xdr:colOff>355600</xdr:colOff>
      <xdr:row>40</xdr:row>
      <xdr:rowOff>25400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C8F49D85-94EF-4EC1-8637-61F42465D7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271000" y="114300"/>
              <a:ext cx="9372600" cy="722630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53.668101967596" createdVersion="8" refreshedVersion="8" minRefreshableVersion="3" recordCount="157" xr:uid="{06783660-5909-4CE0-934D-1329FC35C64E}">
  <cacheSource type="worksheet">
    <worksheetSource ref="B5:H162" sheet="Esercizio1_IFMesi"/>
  </cacheSource>
  <cacheFields count="7">
    <cacheField name="Data" numFmtId="165">
      <sharedItems containsSemiMixedTypes="0" containsNonDate="0" containsDate="1" containsString="0" minDate="2020-06-26T00:00:00" maxDate="2020-09-19T00:00:00"/>
    </cacheField>
    <cacheField name="Mesi" numFmtId="165">
      <sharedItems count="4">
        <s v="Giugno"/>
        <s v="Luglio"/>
        <s v="Agosto"/>
        <s v="Settembre"/>
      </sharedItems>
    </cacheField>
    <cacheField name="Venditore" numFmtId="0">
      <sharedItems count="4">
        <s v="Bianchi"/>
        <s v="Verdi"/>
        <s v="Rossi"/>
        <s v="Neri"/>
      </sharedItems>
    </cacheField>
    <cacheField name="Regione" numFmtId="0">
      <sharedItems count="4">
        <s v="Lombardia"/>
        <s v="Veneto"/>
        <s v="Friuli"/>
        <s v="Trentino"/>
      </sharedItems>
    </cacheField>
    <cacheField name="Settore" numFmtId="0">
      <sharedItems count="2">
        <s v="Cancelleria"/>
        <s v="Informatica"/>
      </sharedItems>
    </cacheField>
    <cacheField name="codice prodotto" numFmtId="0">
      <sharedItems containsSemiMixedTypes="0" containsString="0" containsNumber="1" containsInteger="1" minValue="1" maxValue="5" count="5">
        <n v="4"/>
        <n v="5"/>
        <n v="2"/>
        <n v="3"/>
        <n v="1"/>
      </sharedItems>
    </cacheField>
    <cacheField name="Fatturato " numFmtId="164">
      <sharedItems containsSemiMixedTypes="0" containsString="0" containsNumber="1" containsInteger="1" minValue="110" maxValue="11360"/>
    </cacheField>
  </cacheFields>
  <extLst>
    <ext xmlns:x14="http://schemas.microsoft.com/office/spreadsheetml/2009/9/main" uri="{725AE2AE-9491-48be-B2B4-4EB974FC3084}">
      <x14:pivotCacheDefinition pivotCacheId="1654975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d v="2020-06-26T00:00:00"/>
    <x v="0"/>
    <x v="0"/>
    <x v="0"/>
    <x v="0"/>
    <x v="0"/>
    <n v="750"/>
  </r>
  <r>
    <d v="2020-06-26T00:00:00"/>
    <x v="0"/>
    <x v="1"/>
    <x v="1"/>
    <x v="0"/>
    <x v="1"/>
    <n v="280"/>
  </r>
  <r>
    <d v="2020-06-26T00:00:00"/>
    <x v="0"/>
    <x v="1"/>
    <x v="2"/>
    <x v="0"/>
    <x v="0"/>
    <n v="1650"/>
  </r>
  <r>
    <d v="2020-06-29T00:00:00"/>
    <x v="0"/>
    <x v="0"/>
    <x v="0"/>
    <x v="1"/>
    <x v="2"/>
    <n v="2240"/>
  </r>
  <r>
    <d v="2020-06-29T00:00:00"/>
    <x v="0"/>
    <x v="2"/>
    <x v="0"/>
    <x v="1"/>
    <x v="2"/>
    <n v="10160"/>
  </r>
  <r>
    <d v="2020-06-29T00:00:00"/>
    <x v="0"/>
    <x v="1"/>
    <x v="1"/>
    <x v="0"/>
    <x v="3"/>
    <n v="302"/>
  </r>
  <r>
    <d v="2020-06-29T00:00:00"/>
    <x v="0"/>
    <x v="1"/>
    <x v="0"/>
    <x v="0"/>
    <x v="1"/>
    <n v="840"/>
  </r>
  <r>
    <d v="2020-07-01T00:00:00"/>
    <x v="1"/>
    <x v="0"/>
    <x v="3"/>
    <x v="1"/>
    <x v="2"/>
    <n v="6420"/>
  </r>
  <r>
    <d v="2020-07-02T00:00:00"/>
    <x v="1"/>
    <x v="2"/>
    <x v="1"/>
    <x v="0"/>
    <x v="3"/>
    <n v="2840"/>
  </r>
  <r>
    <d v="2020-07-03T00:00:00"/>
    <x v="1"/>
    <x v="0"/>
    <x v="2"/>
    <x v="0"/>
    <x v="1"/>
    <n v="1420"/>
  </r>
  <r>
    <d v="2020-07-06T00:00:00"/>
    <x v="1"/>
    <x v="0"/>
    <x v="1"/>
    <x v="0"/>
    <x v="0"/>
    <n v="210"/>
  </r>
  <r>
    <d v="2020-07-06T00:00:00"/>
    <x v="1"/>
    <x v="2"/>
    <x v="0"/>
    <x v="0"/>
    <x v="3"/>
    <n v="2900"/>
  </r>
  <r>
    <d v="2020-07-06T00:00:00"/>
    <x v="1"/>
    <x v="1"/>
    <x v="2"/>
    <x v="0"/>
    <x v="0"/>
    <n v="350"/>
  </r>
  <r>
    <d v="2020-07-07T00:00:00"/>
    <x v="1"/>
    <x v="3"/>
    <x v="1"/>
    <x v="0"/>
    <x v="1"/>
    <n v="1500"/>
  </r>
  <r>
    <d v="2020-07-07T00:00:00"/>
    <x v="1"/>
    <x v="1"/>
    <x v="0"/>
    <x v="1"/>
    <x v="4"/>
    <n v="5120"/>
  </r>
  <r>
    <d v="2020-07-08T00:00:00"/>
    <x v="1"/>
    <x v="0"/>
    <x v="1"/>
    <x v="0"/>
    <x v="1"/>
    <n v="1204"/>
  </r>
  <r>
    <d v="2020-07-09T00:00:00"/>
    <x v="1"/>
    <x v="2"/>
    <x v="0"/>
    <x v="1"/>
    <x v="2"/>
    <n v="3400"/>
  </r>
  <r>
    <d v="2020-07-10T00:00:00"/>
    <x v="1"/>
    <x v="1"/>
    <x v="2"/>
    <x v="0"/>
    <x v="0"/>
    <n v="3540"/>
  </r>
  <r>
    <d v="2020-07-13T00:00:00"/>
    <x v="1"/>
    <x v="3"/>
    <x v="1"/>
    <x v="0"/>
    <x v="0"/>
    <n v="1504"/>
  </r>
  <r>
    <d v="2020-07-13T00:00:00"/>
    <x v="1"/>
    <x v="1"/>
    <x v="3"/>
    <x v="0"/>
    <x v="3"/>
    <n v="330"/>
  </r>
  <r>
    <d v="2020-07-14T00:00:00"/>
    <x v="1"/>
    <x v="0"/>
    <x v="2"/>
    <x v="1"/>
    <x v="2"/>
    <n v="6240"/>
  </r>
  <r>
    <d v="2020-07-15T00:00:00"/>
    <x v="1"/>
    <x v="0"/>
    <x v="1"/>
    <x v="0"/>
    <x v="3"/>
    <n v="1260"/>
  </r>
  <r>
    <d v="2020-07-15T00:00:00"/>
    <x v="1"/>
    <x v="2"/>
    <x v="2"/>
    <x v="1"/>
    <x v="4"/>
    <n v="4800"/>
  </r>
  <r>
    <d v="2020-07-15T00:00:00"/>
    <x v="1"/>
    <x v="1"/>
    <x v="1"/>
    <x v="0"/>
    <x v="1"/>
    <n v="1520"/>
  </r>
  <r>
    <d v="2020-07-16T00:00:00"/>
    <x v="1"/>
    <x v="3"/>
    <x v="0"/>
    <x v="0"/>
    <x v="3"/>
    <n v="985"/>
  </r>
  <r>
    <d v="2020-07-16T00:00:00"/>
    <x v="1"/>
    <x v="2"/>
    <x v="1"/>
    <x v="1"/>
    <x v="2"/>
    <n v="1680"/>
  </r>
  <r>
    <d v="2020-07-16T00:00:00"/>
    <x v="1"/>
    <x v="1"/>
    <x v="1"/>
    <x v="0"/>
    <x v="1"/>
    <n v="1200"/>
  </r>
  <r>
    <d v="2020-07-17T00:00:00"/>
    <x v="1"/>
    <x v="0"/>
    <x v="0"/>
    <x v="0"/>
    <x v="3"/>
    <n v="750"/>
  </r>
  <r>
    <d v="2020-07-17T00:00:00"/>
    <x v="1"/>
    <x v="3"/>
    <x v="1"/>
    <x v="0"/>
    <x v="0"/>
    <n v="280"/>
  </r>
  <r>
    <d v="2020-07-17T00:00:00"/>
    <x v="1"/>
    <x v="2"/>
    <x v="0"/>
    <x v="1"/>
    <x v="4"/>
    <n v="10160"/>
  </r>
  <r>
    <d v="2020-07-17T00:00:00"/>
    <x v="1"/>
    <x v="1"/>
    <x v="2"/>
    <x v="0"/>
    <x v="3"/>
    <n v="1650"/>
  </r>
  <r>
    <d v="2020-07-18T00:00:00"/>
    <x v="1"/>
    <x v="1"/>
    <x v="1"/>
    <x v="0"/>
    <x v="3"/>
    <n v="302"/>
  </r>
  <r>
    <d v="2020-07-20T00:00:00"/>
    <x v="1"/>
    <x v="0"/>
    <x v="0"/>
    <x v="1"/>
    <x v="2"/>
    <n v="2240"/>
  </r>
  <r>
    <d v="2020-07-20T00:00:00"/>
    <x v="1"/>
    <x v="0"/>
    <x v="3"/>
    <x v="1"/>
    <x v="4"/>
    <n v="6420"/>
  </r>
  <r>
    <d v="2020-07-20T00:00:00"/>
    <x v="1"/>
    <x v="1"/>
    <x v="0"/>
    <x v="0"/>
    <x v="3"/>
    <n v="840"/>
  </r>
  <r>
    <d v="2020-07-21T00:00:00"/>
    <x v="1"/>
    <x v="0"/>
    <x v="2"/>
    <x v="0"/>
    <x v="1"/>
    <n v="1420"/>
  </r>
  <r>
    <d v="2020-07-21T00:00:00"/>
    <x v="1"/>
    <x v="2"/>
    <x v="1"/>
    <x v="0"/>
    <x v="0"/>
    <n v="2840"/>
  </r>
  <r>
    <d v="2020-07-21T00:00:00"/>
    <x v="1"/>
    <x v="1"/>
    <x v="2"/>
    <x v="0"/>
    <x v="0"/>
    <n v="350"/>
  </r>
  <r>
    <d v="2020-07-22T00:00:00"/>
    <x v="1"/>
    <x v="0"/>
    <x v="1"/>
    <x v="0"/>
    <x v="0"/>
    <n v="440"/>
  </r>
  <r>
    <d v="2020-07-22T00:00:00"/>
    <x v="1"/>
    <x v="3"/>
    <x v="1"/>
    <x v="0"/>
    <x v="1"/>
    <n v="1500"/>
  </r>
  <r>
    <d v="2020-07-22T00:00:00"/>
    <x v="1"/>
    <x v="2"/>
    <x v="0"/>
    <x v="0"/>
    <x v="1"/>
    <n v="2900"/>
  </r>
  <r>
    <d v="2020-07-22T00:00:00"/>
    <x v="1"/>
    <x v="1"/>
    <x v="0"/>
    <x v="1"/>
    <x v="2"/>
    <n v="5120"/>
  </r>
  <r>
    <d v="2020-07-23T00:00:00"/>
    <x v="1"/>
    <x v="0"/>
    <x v="1"/>
    <x v="0"/>
    <x v="3"/>
    <n v="1204"/>
  </r>
  <r>
    <d v="2020-07-23T00:00:00"/>
    <x v="1"/>
    <x v="2"/>
    <x v="0"/>
    <x v="1"/>
    <x v="2"/>
    <n v="3400"/>
  </r>
  <r>
    <d v="2020-07-23T00:00:00"/>
    <x v="1"/>
    <x v="1"/>
    <x v="2"/>
    <x v="0"/>
    <x v="3"/>
    <n v="3540"/>
  </r>
  <r>
    <d v="2020-07-24T00:00:00"/>
    <x v="1"/>
    <x v="0"/>
    <x v="2"/>
    <x v="1"/>
    <x v="4"/>
    <n v="6240"/>
  </r>
  <r>
    <d v="2020-07-24T00:00:00"/>
    <x v="1"/>
    <x v="3"/>
    <x v="1"/>
    <x v="0"/>
    <x v="0"/>
    <n v="1504"/>
  </r>
  <r>
    <d v="2020-07-24T00:00:00"/>
    <x v="1"/>
    <x v="2"/>
    <x v="2"/>
    <x v="0"/>
    <x v="0"/>
    <n v="840"/>
  </r>
  <r>
    <d v="2020-07-24T00:00:00"/>
    <x v="1"/>
    <x v="1"/>
    <x v="3"/>
    <x v="0"/>
    <x v="3"/>
    <n v="210"/>
  </r>
  <r>
    <d v="2020-07-25T00:00:00"/>
    <x v="1"/>
    <x v="0"/>
    <x v="0"/>
    <x v="0"/>
    <x v="1"/>
    <n v="1390"/>
  </r>
  <r>
    <d v="2020-07-25T00:00:00"/>
    <x v="1"/>
    <x v="1"/>
    <x v="1"/>
    <x v="0"/>
    <x v="0"/>
    <n v="490"/>
  </r>
  <r>
    <d v="2020-07-27T00:00:00"/>
    <x v="1"/>
    <x v="0"/>
    <x v="1"/>
    <x v="1"/>
    <x v="4"/>
    <n v="11360"/>
  </r>
  <r>
    <d v="2020-07-27T00:00:00"/>
    <x v="1"/>
    <x v="0"/>
    <x v="1"/>
    <x v="1"/>
    <x v="4"/>
    <n v="3440"/>
  </r>
  <r>
    <d v="2020-07-27T00:00:00"/>
    <x v="1"/>
    <x v="2"/>
    <x v="3"/>
    <x v="0"/>
    <x v="1"/>
    <n v="750"/>
  </r>
  <r>
    <d v="2020-07-27T00:00:00"/>
    <x v="1"/>
    <x v="1"/>
    <x v="0"/>
    <x v="0"/>
    <x v="3"/>
    <n v="2540"/>
  </r>
  <r>
    <d v="2020-07-27T00:00:00"/>
    <x v="1"/>
    <x v="1"/>
    <x v="0"/>
    <x v="0"/>
    <x v="0"/>
    <n v="920"/>
  </r>
  <r>
    <d v="2020-07-28T00:00:00"/>
    <x v="1"/>
    <x v="0"/>
    <x v="0"/>
    <x v="1"/>
    <x v="4"/>
    <n v="10160"/>
  </r>
  <r>
    <d v="2020-07-28T00:00:00"/>
    <x v="1"/>
    <x v="0"/>
    <x v="2"/>
    <x v="0"/>
    <x v="1"/>
    <n v="1580"/>
  </r>
  <r>
    <d v="2020-07-28T00:00:00"/>
    <x v="1"/>
    <x v="3"/>
    <x v="0"/>
    <x v="0"/>
    <x v="1"/>
    <n v="2548"/>
  </r>
  <r>
    <d v="2020-07-28T00:00:00"/>
    <x v="1"/>
    <x v="2"/>
    <x v="1"/>
    <x v="0"/>
    <x v="3"/>
    <n v="2555"/>
  </r>
  <r>
    <d v="2020-07-28T00:00:00"/>
    <x v="1"/>
    <x v="1"/>
    <x v="1"/>
    <x v="0"/>
    <x v="3"/>
    <n v="1560"/>
  </r>
  <r>
    <d v="2020-07-29T00:00:00"/>
    <x v="1"/>
    <x v="0"/>
    <x v="0"/>
    <x v="1"/>
    <x v="2"/>
    <n v="7400"/>
  </r>
  <r>
    <d v="2020-07-29T00:00:00"/>
    <x v="1"/>
    <x v="0"/>
    <x v="2"/>
    <x v="1"/>
    <x v="2"/>
    <n v="5800"/>
  </r>
  <r>
    <d v="2020-07-29T00:00:00"/>
    <x v="1"/>
    <x v="2"/>
    <x v="1"/>
    <x v="0"/>
    <x v="1"/>
    <n v="1500"/>
  </r>
  <r>
    <d v="2020-07-29T00:00:00"/>
    <x v="1"/>
    <x v="1"/>
    <x v="3"/>
    <x v="0"/>
    <x v="0"/>
    <n v="460"/>
  </r>
  <r>
    <d v="2020-07-29T00:00:00"/>
    <x v="1"/>
    <x v="1"/>
    <x v="1"/>
    <x v="0"/>
    <x v="3"/>
    <n v="700"/>
  </r>
  <r>
    <d v="2020-07-31T00:00:00"/>
    <x v="1"/>
    <x v="3"/>
    <x v="2"/>
    <x v="1"/>
    <x v="2"/>
    <n v="8480"/>
  </r>
  <r>
    <d v="2020-07-31T00:00:00"/>
    <x v="1"/>
    <x v="1"/>
    <x v="2"/>
    <x v="0"/>
    <x v="0"/>
    <n v="2800"/>
  </r>
  <r>
    <d v="2020-07-31T00:00:00"/>
    <x v="1"/>
    <x v="1"/>
    <x v="2"/>
    <x v="0"/>
    <x v="0"/>
    <n v="4560"/>
  </r>
  <r>
    <d v="2020-07-31T00:00:00"/>
    <x v="1"/>
    <x v="1"/>
    <x v="1"/>
    <x v="0"/>
    <x v="1"/>
    <n v="1590"/>
  </r>
  <r>
    <d v="2020-07-31T00:00:00"/>
    <x v="1"/>
    <x v="0"/>
    <x v="1"/>
    <x v="0"/>
    <x v="1"/>
    <n v="2500"/>
  </r>
  <r>
    <d v="2020-07-31T00:00:00"/>
    <x v="1"/>
    <x v="2"/>
    <x v="2"/>
    <x v="0"/>
    <x v="3"/>
    <n v="2555"/>
  </r>
  <r>
    <d v="2020-07-31T00:00:00"/>
    <x v="1"/>
    <x v="1"/>
    <x v="1"/>
    <x v="0"/>
    <x v="3"/>
    <n v="1220"/>
  </r>
  <r>
    <d v="2020-08-03T00:00:00"/>
    <x v="2"/>
    <x v="0"/>
    <x v="0"/>
    <x v="0"/>
    <x v="3"/>
    <n v="1580"/>
  </r>
  <r>
    <d v="2020-08-03T00:00:00"/>
    <x v="2"/>
    <x v="1"/>
    <x v="3"/>
    <x v="1"/>
    <x v="2"/>
    <n v="10192"/>
  </r>
  <r>
    <d v="2020-08-03T00:00:00"/>
    <x v="2"/>
    <x v="1"/>
    <x v="0"/>
    <x v="0"/>
    <x v="0"/>
    <n v="460"/>
  </r>
  <r>
    <d v="2020-08-04T00:00:00"/>
    <x v="2"/>
    <x v="3"/>
    <x v="0"/>
    <x v="1"/>
    <x v="4"/>
    <n v="5844"/>
  </r>
  <r>
    <d v="2020-08-04T00:00:00"/>
    <x v="2"/>
    <x v="2"/>
    <x v="1"/>
    <x v="1"/>
    <x v="2"/>
    <n v="6000"/>
  </r>
  <r>
    <d v="2020-08-04T00:00:00"/>
    <x v="2"/>
    <x v="1"/>
    <x v="1"/>
    <x v="0"/>
    <x v="0"/>
    <n v="700"/>
  </r>
  <r>
    <d v="2020-08-05T00:00:00"/>
    <x v="2"/>
    <x v="0"/>
    <x v="2"/>
    <x v="0"/>
    <x v="1"/>
    <n v="550"/>
  </r>
  <r>
    <d v="2020-08-05T00:00:00"/>
    <x v="2"/>
    <x v="1"/>
    <x v="0"/>
    <x v="0"/>
    <x v="1"/>
    <n v="2800"/>
  </r>
  <r>
    <d v="2020-08-06T00:00:00"/>
    <x v="2"/>
    <x v="3"/>
    <x v="2"/>
    <x v="0"/>
    <x v="1"/>
    <n v="1590"/>
  </r>
  <r>
    <d v="2020-08-06T00:00:00"/>
    <x v="2"/>
    <x v="1"/>
    <x v="1"/>
    <x v="0"/>
    <x v="3"/>
    <n v="2800"/>
  </r>
  <r>
    <d v="2020-08-06T00:00:00"/>
    <x v="2"/>
    <x v="1"/>
    <x v="2"/>
    <x v="0"/>
    <x v="1"/>
    <n v="1590"/>
  </r>
  <r>
    <d v="2020-08-07T00:00:00"/>
    <x v="2"/>
    <x v="0"/>
    <x v="2"/>
    <x v="1"/>
    <x v="4"/>
    <n v="8000"/>
  </r>
  <r>
    <d v="2020-08-07T00:00:00"/>
    <x v="2"/>
    <x v="3"/>
    <x v="2"/>
    <x v="1"/>
    <x v="2"/>
    <n v="8800"/>
  </r>
  <r>
    <d v="2020-08-07T00:00:00"/>
    <x v="2"/>
    <x v="2"/>
    <x v="1"/>
    <x v="0"/>
    <x v="1"/>
    <n v="2500"/>
  </r>
  <r>
    <d v="2020-08-07T00:00:00"/>
    <x v="2"/>
    <x v="1"/>
    <x v="1"/>
    <x v="0"/>
    <x v="0"/>
    <n v="1220"/>
  </r>
  <r>
    <d v="2020-08-10T00:00:00"/>
    <x v="2"/>
    <x v="0"/>
    <x v="2"/>
    <x v="1"/>
    <x v="4"/>
    <n v="5800"/>
  </r>
  <r>
    <d v="2020-08-10T00:00:00"/>
    <x v="2"/>
    <x v="2"/>
    <x v="1"/>
    <x v="0"/>
    <x v="0"/>
    <n v="1500"/>
  </r>
  <r>
    <d v="2020-08-10T00:00:00"/>
    <x v="2"/>
    <x v="1"/>
    <x v="0"/>
    <x v="0"/>
    <x v="1"/>
    <n v="9500"/>
  </r>
  <r>
    <d v="2020-08-11T00:00:00"/>
    <x v="2"/>
    <x v="1"/>
    <x v="1"/>
    <x v="0"/>
    <x v="1"/>
    <n v="3200"/>
  </r>
  <r>
    <d v="2020-08-12T00:00:00"/>
    <x v="2"/>
    <x v="1"/>
    <x v="2"/>
    <x v="0"/>
    <x v="3"/>
    <n v="2800"/>
  </r>
  <r>
    <d v="2020-08-13T00:00:00"/>
    <x v="2"/>
    <x v="3"/>
    <x v="2"/>
    <x v="1"/>
    <x v="4"/>
    <n v="7700"/>
  </r>
  <r>
    <d v="2020-08-14T00:00:00"/>
    <x v="2"/>
    <x v="0"/>
    <x v="1"/>
    <x v="0"/>
    <x v="3"/>
    <n v="2500"/>
  </r>
  <r>
    <d v="2020-08-18T00:00:00"/>
    <x v="2"/>
    <x v="0"/>
    <x v="1"/>
    <x v="1"/>
    <x v="4"/>
    <n v="11360"/>
  </r>
  <r>
    <d v="2020-08-18T00:00:00"/>
    <x v="2"/>
    <x v="3"/>
    <x v="1"/>
    <x v="1"/>
    <x v="4"/>
    <n v="8800"/>
  </r>
  <r>
    <d v="2020-08-18T00:00:00"/>
    <x v="2"/>
    <x v="2"/>
    <x v="3"/>
    <x v="0"/>
    <x v="1"/>
    <n v="750"/>
  </r>
  <r>
    <d v="2020-08-18T00:00:00"/>
    <x v="2"/>
    <x v="1"/>
    <x v="0"/>
    <x v="0"/>
    <x v="0"/>
    <n v="2540"/>
  </r>
  <r>
    <d v="2020-08-19T00:00:00"/>
    <x v="2"/>
    <x v="0"/>
    <x v="0"/>
    <x v="1"/>
    <x v="4"/>
    <n v="5400"/>
  </r>
  <r>
    <d v="2020-08-19T00:00:00"/>
    <x v="2"/>
    <x v="2"/>
    <x v="1"/>
    <x v="0"/>
    <x v="0"/>
    <n v="6840"/>
  </r>
  <r>
    <d v="2020-08-19T00:00:00"/>
    <x v="2"/>
    <x v="1"/>
    <x v="0"/>
    <x v="0"/>
    <x v="0"/>
    <n v="3260"/>
  </r>
  <r>
    <d v="2020-08-19T00:00:00"/>
    <x v="2"/>
    <x v="1"/>
    <x v="1"/>
    <x v="0"/>
    <x v="0"/>
    <n v="3500"/>
  </r>
  <r>
    <d v="2020-08-24T00:00:00"/>
    <x v="2"/>
    <x v="0"/>
    <x v="2"/>
    <x v="1"/>
    <x v="4"/>
    <n v="800"/>
  </r>
  <r>
    <d v="2020-08-24T00:00:00"/>
    <x v="2"/>
    <x v="2"/>
    <x v="1"/>
    <x v="0"/>
    <x v="0"/>
    <n v="1500"/>
  </r>
  <r>
    <d v="2020-08-24T00:00:00"/>
    <x v="2"/>
    <x v="1"/>
    <x v="2"/>
    <x v="0"/>
    <x v="0"/>
    <n v="1800"/>
  </r>
  <r>
    <d v="2020-08-25T00:00:00"/>
    <x v="2"/>
    <x v="3"/>
    <x v="2"/>
    <x v="1"/>
    <x v="2"/>
    <n v="7800"/>
  </r>
  <r>
    <d v="2020-08-25T00:00:00"/>
    <x v="2"/>
    <x v="1"/>
    <x v="1"/>
    <x v="0"/>
    <x v="1"/>
    <n v="110"/>
  </r>
  <r>
    <d v="2020-08-26T00:00:00"/>
    <x v="2"/>
    <x v="0"/>
    <x v="2"/>
    <x v="1"/>
    <x v="4"/>
    <n v="1850"/>
  </r>
  <r>
    <d v="2020-08-26T00:00:00"/>
    <x v="2"/>
    <x v="2"/>
    <x v="1"/>
    <x v="0"/>
    <x v="1"/>
    <n v="2000"/>
  </r>
  <r>
    <d v="2020-08-26T00:00:00"/>
    <x v="2"/>
    <x v="1"/>
    <x v="0"/>
    <x v="0"/>
    <x v="0"/>
    <n v="520"/>
  </r>
  <r>
    <d v="2020-08-27T00:00:00"/>
    <x v="2"/>
    <x v="1"/>
    <x v="1"/>
    <x v="0"/>
    <x v="3"/>
    <n v="690"/>
  </r>
  <r>
    <d v="2020-08-27T00:00:00"/>
    <x v="2"/>
    <x v="0"/>
    <x v="1"/>
    <x v="0"/>
    <x v="3"/>
    <n v="2500"/>
  </r>
  <r>
    <d v="2020-08-27T00:00:00"/>
    <x v="2"/>
    <x v="3"/>
    <x v="2"/>
    <x v="1"/>
    <x v="2"/>
    <n v="7700"/>
  </r>
  <r>
    <d v="2020-08-27T00:00:00"/>
    <x v="2"/>
    <x v="1"/>
    <x v="2"/>
    <x v="0"/>
    <x v="3"/>
    <n v="2800"/>
  </r>
  <r>
    <d v="2020-08-31T00:00:00"/>
    <x v="2"/>
    <x v="0"/>
    <x v="1"/>
    <x v="1"/>
    <x v="2"/>
    <n v="8500"/>
  </r>
  <r>
    <d v="2020-08-31T00:00:00"/>
    <x v="2"/>
    <x v="2"/>
    <x v="3"/>
    <x v="0"/>
    <x v="1"/>
    <n v="250"/>
  </r>
  <r>
    <d v="2020-08-31T00:00:00"/>
    <x v="2"/>
    <x v="1"/>
    <x v="0"/>
    <x v="0"/>
    <x v="3"/>
    <n v="2540"/>
  </r>
  <r>
    <d v="2020-09-01T00:00:00"/>
    <x v="3"/>
    <x v="3"/>
    <x v="1"/>
    <x v="1"/>
    <x v="2"/>
    <n v="650"/>
  </r>
  <r>
    <d v="2020-09-02T00:00:00"/>
    <x v="3"/>
    <x v="3"/>
    <x v="2"/>
    <x v="0"/>
    <x v="0"/>
    <n v="2400"/>
  </r>
  <r>
    <d v="2020-09-02T00:00:00"/>
    <x v="3"/>
    <x v="1"/>
    <x v="0"/>
    <x v="0"/>
    <x v="3"/>
    <n v="320"/>
  </r>
  <r>
    <d v="2020-09-02T00:00:00"/>
    <x v="3"/>
    <x v="1"/>
    <x v="2"/>
    <x v="0"/>
    <x v="3"/>
    <n v="6500"/>
  </r>
  <r>
    <d v="2020-09-03T00:00:00"/>
    <x v="3"/>
    <x v="2"/>
    <x v="1"/>
    <x v="0"/>
    <x v="3"/>
    <n v="5000"/>
  </r>
  <r>
    <d v="2020-09-03T00:00:00"/>
    <x v="3"/>
    <x v="1"/>
    <x v="1"/>
    <x v="0"/>
    <x v="3"/>
    <n v="3500"/>
  </r>
  <r>
    <d v="2020-09-04T00:00:00"/>
    <x v="3"/>
    <x v="0"/>
    <x v="2"/>
    <x v="1"/>
    <x v="4"/>
    <n v="3500"/>
  </r>
  <r>
    <d v="2020-09-04T00:00:00"/>
    <x v="3"/>
    <x v="2"/>
    <x v="1"/>
    <x v="0"/>
    <x v="1"/>
    <n v="1500"/>
  </r>
  <r>
    <d v="2020-09-04T00:00:00"/>
    <x v="3"/>
    <x v="1"/>
    <x v="2"/>
    <x v="0"/>
    <x v="3"/>
    <n v="1800"/>
  </r>
  <r>
    <d v="2020-09-07T00:00:00"/>
    <x v="3"/>
    <x v="0"/>
    <x v="1"/>
    <x v="1"/>
    <x v="4"/>
    <n v="8000"/>
  </r>
  <r>
    <d v="2020-09-07T00:00:00"/>
    <x v="3"/>
    <x v="3"/>
    <x v="1"/>
    <x v="1"/>
    <x v="2"/>
    <n v="5100"/>
  </r>
  <r>
    <d v="2020-09-07T00:00:00"/>
    <x v="3"/>
    <x v="2"/>
    <x v="3"/>
    <x v="0"/>
    <x v="0"/>
    <n v="650"/>
  </r>
  <r>
    <d v="2020-09-08T00:00:00"/>
    <x v="3"/>
    <x v="1"/>
    <x v="0"/>
    <x v="0"/>
    <x v="1"/>
    <n v="320"/>
  </r>
  <r>
    <d v="2020-09-09T00:00:00"/>
    <x v="3"/>
    <x v="0"/>
    <x v="0"/>
    <x v="1"/>
    <x v="2"/>
    <n v="3500"/>
  </r>
  <r>
    <d v="2020-09-09T00:00:00"/>
    <x v="3"/>
    <x v="2"/>
    <x v="1"/>
    <x v="0"/>
    <x v="3"/>
    <n v="2840"/>
  </r>
  <r>
    <d v="2020-09-10T00:00:00"/>
    <x v="3"/>
    <x v="0"/>
    <x v="0"/>
    <x v="0"/>
    <x v="3"/>
    <n v="520"/>
  </r>
  <r>
    <d v="2020-09-10T00:00:00"/>
    <x v="3"/>
    <x v="2"/>
    <x v="2"/>
    <x v="0"/>
    <x v="3"/>
    <n v="380"/>
  </r>
  <r>
    <d v="2020-09-10T00:00:00"/>
    <x v="3"/>
    <x v="1"/>
    <x v="1"/>
    <x v="0"/>
    <x v="1"/>
    <n v="5550"/>
  </r>
  <r>
    <d v="2020-09-11T00:00:00"/>
    <x v="3"/>
    <x v="3"/>
    <x v="2"/>
    <x v="1"/>
    <x v="2"/>
    <n v="650"/>
  </r>
  <r>
    <d v="2020-09-11T00:00:00"/>
    <x v="3"/>
    <x v="2"/>
    <x v="2"/>
    <x v="0"/>
    <x v="0"/>
    <n v="2800"/>
  </r>
  <r>
    <d v="2020-09-11T00:00:00"/>
    <x v="3"/>
    <x v="1"/>
    <x v="1"/>
    <x v="0"/>
    <x v="0"/>
    <n v="690"/>
  </r>
  <r>
    <d v="2020-09-14T00:00:00"/>
    <x v="3"/>
    <x v="1"/>
    <x v="2"/>
    <x v="0"/>
    <x v="1"/>
    <n v="6500"/>
  </r>
  <r>
    <d v="2020-09-14T00:00:00"/>
    <x v="3"/>
    <x v="2"/>
    <x v="1"/>
    <x v="0"/>
    <x v="0"/>
    <n v="5000"/>
  </r>
  <r>
    <d v="2020-09-14T00:00:00"/>
    <x v="3"/>
    <x v="1"/>
    <x v="1"/>
    <x v="0"/>
    <x v="3"/>
    <n v="3500"/>
  </r>
  <r>
    <d v="2020-09-14T00:00:00"/>
    <x v="3"/>
    <x v="0"/>
    <x v="2"/>
    <x v="1"/>
    <x v="2"/>
    <n v="3500"/>
  </r>
  <r>
    <d v="2020-09-15T00:00:00"/>
    <x v="3"/>
    <x v="2"/>
    <x v="1"/>
    <x v="0"/>
    <x v="0"/>
    <n v="1500"/>
  </r>
  <r>
    <d v="2020-09-15T00:00:00"/>
    <x v="3"/>
    <x v="1"/>
    <x v="2"/>
    <x v="0"/>
    <x v="0"/>
    <n v="1800"/>
  </r>
  <r>
    <d v="2020-09-15T00:00:00"/>
    <x v="3"/>
    <x v="0"/>
    <x v="1"/>
    <x v="1"/>
    <x v="2"/>
    <n v="8000"/>
  </r>
  <r>
    <d v="2020-09-16T00:00:00"/>
    <x v="3"/>
    <x v="3"/>
    <x v="1"/>
    <x v="1"/>
    <x v="4"/>
    <n v="5100"/>
  </r>
  <r>
    <d v="2020-09-16T00:00:00"/>
    <x v="3"/>
    <x v="2"/>
    <x v="3"/>
    <x v="0"/>
    <x v="1"/>
    <n v="650"/>
  </r>
  <r>
    <d v="2020-09-16T00:00:00"/>
    <x v="3"/>
    <x v="1"/>
    <x v="0"/>
    <x v="0"/>
    <x v="3"/>
    <n v="320"/>
  </r>
  <r>
    <d v="2020-09-16T00:00:00"/>
    <x v="3"/>
    <x v="0"/>
    <x v="0"/>
    <x v="1"/>
    <x v="4"/>
    <n v="3500"/>
  </r>
  <r>
    <d v="2020-09-17T00:00:00"/>
    <x v="3"/>
    <x v="2"/>
    <x v="1"/>
    <x v="0"/>
    <x v="0"/>
    <n v="2840"/>
  </r>
  <r>
    <d v="2020-09-17T00:00:00"/>
    <x v="3"/>
    <x v="0"/>
    <x v="0"/>
    <x v="0"/>
    <x v="0"/>
    <n v="520"/>
  </r>
  <r>
    <d v="2020-09-17T00:00:00"/>
    <x v="3"/>
    <x v="2"/>
    <x v="2"/>
    <x v="0"/>
    <x v="3"/>
    <n v="380"/>
  </r>
  <r>
    <d v="2020-09-17T00:00:00"/>
    <x v="3"/>
    <x v="1"/>
    <x v="1"/>
    <x v="0"/>
    <x v="3"/>
    <n v="5550"/>
  </r>
  <r>
    <d v="2020-09-18T00:00:00"/>
    <x v="3"/>
    <x v="0"/>
    <x v="1"/>
    <x v="1"/>
    <x v="2"/>
    <n v="8000"/>
  </r>
  <r>
    <d v="2020-09-18T00:00:00"/>
    <x v="3"/>
    <x v="3"/>
    <x v="1"/>
    <x v="1"/>
    <x v="2"/>
    <n v="5100"/>
  </r>
  <r>
    <d v="2020-09-18T00:00:00"/>
    <x v="3"/>
    <x v="2"/>
    <x v="3"/>
    <x v="0"/>
    <x v="3"/>
    <n v="6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167941-6C75-4191-BA02-280BBA3D79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22" firstHeaderRow="1" firstDataRow="2" firstDataCol="1"/>
  <pivotFields count="7">
    <pivotField numFmtId="165" showAll="0"/>
    <pivotField showAll="0">
      <items count="5">
        <item x="0"/>
        <item x="1"/>
        <item x="2"/>
        <item x="3"/>
        <item t="default"/>
      </items>
    </pivotField>
    <pivotField axis="axisRow" showAll="0">
      <items count="5">
        <item x="0"/>
        <item x="3"/>
        <item x="2"/>
        <item x="1"/>
        <item t="default"/>
      </items>
    </pivotField>
    <pivotField axis="axisRow" showAll="0">
      <items count="5">
        <item x="2"/>
        <item x="0"/>
        <item x="3"/>
        <item x="1"/>
        <item t="default"/>
      </items>
    </pivotField>
    <pivotField axis="axisCol" showAll="0">
      <items count="3">
        <item x="0"/>
        <item x="1"/>
        <item t="default"/>
      </items>
    </pivotField>
    <pivotField showAll="0">
      <items count="6">
        <item x="4"/>
        <item x="2"/>
        <item x="3"/>
        <item x="0"/>
        <item x="1"/>
        <item t="default"/>
      </items>
    </pivotField>
    <pivotField dataField="1" numFmtId="164" showAll="0"/>
  </pivotFields>
  <rowFields count="2">
    <field x="2"/>
    <field x="3"/>
  </rowFields>
  <rowItems count="20">
    <i>
      <x/>
    </i>
    <i r="1">
      <x/>
    </i>
    <i r="1">
      <x v="1"/>
    </i>
    <i r="1">
      <x v="2"/>
    </i>
    <i r="1">
      <x v="3"/>
    </i>
    <i>
      <x v="1"/>
    </i>
    <i r="1">
      <x/>
    </i>
    <i r="1">
      <x v="1"/>
    </i>
    <i r="1">
      <x v="3"/>
    </i>
    <i>
      <x v="2"/>
    </i>
    <i r="1">
      <x/>
    </i>
    <i r="1">
      <x v="1"/>
    </i>
    <i r="1">
      <x v="2"/>
    </i>
    <i r="1">
      <x v="3"/>
    </i>
    <i>
      <x v="3"/>
    </i>
    <i r="1">
      <x/>
    </i>
    <i r="1">
      <x v="1"/>
    </i>
    <i r="1">
      <x v="2"/>
    </i>
    <i r="1">
      <x v="3"/>
    </i>
    <i t="grand">
      <x/>
    </i>
  </rowItems>
  <colFields count="1">
    <field x="4"/>
  </colFields>
  <colItems count="3">
    <i>
      <x/>
    </i>
    <i>
      <x v="1"/>
    </i>
    <i t="grand">
      <x/>
    </i>
  </colItems>
  <dataFields count="1">
    <dataField name="Sum of Fatturato " fld="6" baseField="0" baseItem="0"/>
  </dataFields>
  <formats count="8">
    <format dxfId="26">
      <pivotArea collapsedLevelsAreSubtotals="1" fieldPosition="0">
        <references count="2">
          <reference field="2" count="1" selected="0">
            <x v="0"/>
          </reference>
          <reference field="3" count="0"/>
        </references>
      </pivotArea>
    </format>
    <format dxfId="25">
      <pivotArea collapsedLevelsAreSubtotals="1" fieldPosition="0">
        <references count="1">
          <reference field="2" count="1">
            <x v="1"/>
          </reference>
        </references>
      </pivotArea>
    </format>
    <format dxfId="24">
      <pivotArea collapsedLevelsAreSubtotals="1" fieldPosition="0">
        <references count="2">
          <reference field="2" count="1" selected="0">
            <x v="1"/>
          </reference>
          <reference field="3" count="3">
            <x v="0"/>
            <x v="1"/>
            <x v="3"/>
          </reference>
        </references>
      </pivotArea>
    </format>
    <format dxfId="23">
      <pivotArea collapsedLevelsAreSubtotals="1" fieldPosition="0">
        <references count="1">
          <reference field="2" count="1">
            <x v="2"/>
          </reference>
        </references>
      </pivotArea>
    </format>
    <format dxfId="22">
      <pivotArea collapsedLevelsAreSubtotals="1" fieldPosition="0">
        <references count="2">
          <reference field="2" count="1" selected="0">
            <x v="2"/>
          </reference>
          <reference field="3" count="0"/>
        </references>
      </pivotArea>
    </format>
    <format dxfId="21">
      <pivotArea collapsedLevelsAreSubtotals="1" fieldPosition="0">
        <references count="1">
          <reference field="2" count="1">
            <x v="3"/>
          </reference>
        </references>
      </pivotArea>
    </format>
    <format dxfId="20">
      <pivotArea collapsedLevelsAreSubtotals="1" fieldPosition="0">
        <references count="2">
          <reference field="2" count="1" selected="0">
            <x v="3"/>
          </reference>
          <reference field="3" count="0"/>
        </references>
      </pivotArea>
    </format>
    <format dxfId="19">
      <pivotArea grandRow="1"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99A96-291F-47D8-97A7-D3CA3C5EC31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32" firstHeaderRow="1" firstDataRow="2" firstDataCol="1"/>
  <pivotFields count="7">
    <pivotField numFmtId="165" showAll="0"/>
    <pivotField showAll="0">
      <items count="5">
        <item x="0"/>
        <item x="1"/>
        <item x="2"/>
        <item x="3"/>
        <item t="default"/>
      </items>
    </pivotField>
    <pivotField showAll="0">
      <items count="5">
        <item x="0"/>
        <item x="3"/>
        <item x="2"/>
        <item x="1"/>
        <item t="default"/>
      </items>
    </pivotField>
    <pivotField axis="axisRow" showAll="0">
      <items count="5">
        <item x="2"/>
        <item x="0"/>
        <item x="3"/>
        <item x="1"/>
        <item t="default"/>
      </items>
    </pivotField>
    <pivotField axis="axisCol" showAll="0">
      <items count="3">
        <item x="0"/>
        <item x="1"/>
        <item t="default"/>
      </items>
    </pivotField>
    <pivotField showAll="0">
      <items count="6">
        <item x="4"/>
        <item x="2"/>
        <item x="3"/>
        <item x="0"/>
        <item x="1"/>
        <item t="default"/>
      </items>
    </pivotField>
    <pivotField dataField="1" numFmtId="164" showAll="0"/>
  </pivotFields>
  <rowFields count="1">
    <field x="3"/>
  </rowFields>
  <rowItems count="5">
    <i>
      <x/>
    </i>
    <i>
      <x v="1"/>
    </i>
    <i>
      <x v="2"/>
    </i>
    <i>
      <x v="3"/>
    </i>
    <i t="grand">
      <x/>
    </i>
  </rowItems>
  <colFields count="1">
    <field x="4"/>
  </colFields>
  <colItems count="3">
    <i>
      <x/>
    </i>
    <i>
      <x v="1"/>
    </i>
    <i t="grand">
      <x/>
    </i>
  </colItems>
  <dataFields count="1">
    <dataField name="Sum of Fatturato " fld="6" baseField="0" baseItem="0" numFmtId="167"/>
  </dataFields>
  <formats count="1">
    <format dxfId="9">
      <pivotArea outline="0" collapsedLevelsAreSubtotals="1" fieldPosition="0"/>
    </format>
  </formats>
  <chartFormats count="2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6" format="12" series="1">
      <pivotArea type="data" outline="0" fieldPosition="0">
        <references count="2">
          <reference field="4294967294" count="1" selected="0">
            <x v="0"/>
          </reference>
          <reference field="4" count="1" selected="0">
            <x v="0"/>
          </reference>
        </references>
      </pivotArea>
    </chartFormat>
    <chartFormat chart="6" format="13">
      <pivotArea type="data" outline="0" fieldPosition="0">
        <references count="3">
          <reference field="4294967294" count="1" selected="0">
            <x v="0"/>
          </reference>
          <reference field="3" count="1" selected="0">
            <x v="0"/>
          </reference>
          <reference field="4" count="1" selected="0">
            <x v="0"/>
          </reference>
        </references>
      </pivotArea>
    </chartFormat>
    <chartFormat chart="6" format="14">
      <pivotArea type="data" outline="0" fieldPosition="0">
        <references count="3">
          <reference field="4294967294" count="1" selected="0">
            <x v="0"/>
          </reference>
          <reference field="3" count="1" selected="0">
            <x v="1"/>
          </reference>
          <reference field="4" count="1" selected="0">
            <x v="0"/>
          </reference>
        </references>
      </pivotArea>
    </chartFormat>
    <chartFormat chart="6" format="15">
      <pivotArea type="data" outline="0" fieldPosition="0">
        <references count="3">
          <reference field="4294967294" count="1" selected="0">
            <x v="0"/>
          </reference>
          <reference field="3" count="1" selected="0">
            <x v="2"/>
          </reference>
          <reference field="4" count="1" selected="0">
            <x v="0"/>
          </reference>
        </references>
      </pivotArea>
    </chartFormat>
    <chartFormat chart="6" format="16">
      <pivotArea type="data" outline="0" fieldPosition="0">
        <references count="3">
          <reference field="4294967294" count="1" selected="0">
            <x v="0"/>
          </reference>
          <reference field="3" count="1" selected="0">
            <x v="3"/>
          </reference>
          <reference field="4" count="1" selected="0">
            <x v="0"/>
          </reference>
        </references>
      </pivotArea>
    </chartFormat>
    <chartFormat chart="6" format="17" series="1">
      <pivotArea type="data" outline="0" fieldPosition="0">
        <references count="2">
          <reference field="4294967294" count="1" selected="0">
            <x v="0"/>
          </reference>
          <reference field="4" count="1" selected="0">
            <x v="1"/>
          </reference>
        </references>
      </pivotArea>
    </chartFormat>
    <chartFormat chart="6" format="18">
      <pivotArea type="data" outline="0" fieldPosition="0">
        <references count="3">
          <reference field="4294967294" count="1" selected="0">
            <x v="0"/>
          </reference>
          <reference field="3" count="1" selected="0">
            <x v="0"/>
          </reference>
          <reference field="4" count="1" selected="0">
            <x v="1"/>
          </reference>
        </references>
      </pivotArea>
    </chartFormat>
    <chartFormat chart="6" format="19">
      <pivotArea type="data" outline="0" fieldPosition="0">
        <references count="3">
          <reference field="4294967294" count="1" selected="0">
            <x v="0"/>
          </reference>
          <reference field="3" count="1" selected="0">
            <x v="1"/>
          </reference>
          <reference field="4" count="1" selected="0">
            <x v="1"/>
          </reference>
        </references>
      </pivotArea>
    </chartFormat>
    <chartFormat chart="6" format="20">
      <pivotArea type="data" outline="0" fieldPosition="0">
        <references count="3">
          <reference field="4294967294" count="1" selected="0">
            <x v="0"/>
          </reference>
          <reference field="3" count="1" selected="0">
            <x v="2"/>
          </reference>
          <reference field="4" count="1" selected="0">
            <x v="1"/>
          </reference>
        </references>
      </pivotArea>
    </chartFormat>
    <chartFormat chart="6" format="21">
      <pivotArea type="data" outline="0" fieldPosition="0">
        <references count="3">
          <reference field="4294967294" count="1" selected="0">
            <x v="0"/>
          </reference>
          <reference field="3" count="1" selected="0">
            <x v="3"/>
          </reference>
          <reference field="4" count="1" selected="0">
            <x v="1"/>
          </reference>
        </references>
      </pivotArea>
    </chartFormat>
    <chartFormat chart="1" format="2">
      <pivotArea type="data" outline="0" fieldPosition="0">
        <references count="3">
          <reference field="4294967294" count="1" selected="0">
            <x v="0"/>
          </reference>
          <reference field="3" count="1" selected="0">
            <x v="0"/>
          </reference>
          <reference field="4" count="1" selected="0">
            <x v="0"/>
          </reference>
        </references>
      </pivotArea>
    </chartFormat>
    <chartFormat chart="1" format="3">
      <pivotArea type="data" outline="0" fieldPosition="0">
        <references count="3">
          <reference field="4294967294" count="1" selected="0">
            <x v="0"/>
          </reference>
          <reference field="3" count="1" selected="0">
            <x v="1"/>
          </reference>
          <reference field="4" count="1" selected="0">
            <x v="0"/>
          </reference>
        </references>
      </pivotArea>
    </chartFormat>
    <chartFormat chart="1" format="4">
      <pivotArea type="data" outline="0" fieldPosition="0">
        <references count="3">
          <reference field="4294967294" count="1" selected="0">
            <x v="0"/>
          </reference>
          <reference field="3" count="1" selected="0">
            <x v="2"/>
          </reference>
          <reference field="4" count="1" selected="0">
            <x v="0"/>
          </reference>
        </references>
      </pivotArea>
    </chartFormat>
    <chartFormat chart="1" format="5">
      <pivotArea type="data" outline="0" fieldPosition="0">
        <references count="3">
          <reference field="4294967294" count="1" selected="0">
            <x v="0"/>
          </reference>
          <reference field="3" count="1" selected="0">
            <x v="3"/>
          </reference>
          <reference field="4" count="1" selected="0">
            <x v="0"/>
          </reference>
        </references>
      </pivotArea>
    </chartFormat>
    <chartFormat chart="1" format="6">
      <pivotArea type="data" outline="0" fieldPosition="0">
        <references count="3">
          <reference field="4294967294" count="1" selected="0">
            <x v="0"/>
          </reference>
          <reference field="3" count="1" selected="0">
            <x v="0"/>
          </reference>
          <reference field="4" count="1" selected="0">
            <x v="1"/>
          </reference>
        </references>
      </pivotArea>
    </chartFormat>
    <chartFormat chart="1" format="7">
      <pivotArea type="data" outline="0" fieldPosition="0">
        <references count="3">
          <reference field="4294967294" count="1" selected="0">
            <x v="0"/>
          </reference>
          <reference field="3" count="1" selected="0">
            <x v="1"/>
          </reference>
          <reference field="4" count="1" selected="0">
            <x v="1"/>
          </reference>
        </references>
      </pivotArea>
    </chartFormat>
    <chartFormat chart="1" format="8">
      <pivotArea type="data" outline="0" fieldPosition="0">
        <references count="3">
          <reference field="4294967294" count="1" selected="0">
            <x v="0"/>
          </reference>
          <reference field="3" count="1" selected="0">
            <x v="2"/>
          </reference>
          <reference field="4" count="1" selected="0">
            <x v="1"/>
          </reference>
        </references>
      </pivotArea>
    </chartFormat>
    <chartFormat chart="1" format="9">
      <pivotArea type="data" outline="0" fieldPosition="0">
        <references count="3">
          <reference field="4294967294" count="1" selected="0">
            <x v="0"/>
          </reference>
          <reference field="3" count="1" selected="0">
            <x v="3"/>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i" xr10:uid="{97290EF6-3AA1-4E58-BA87-CA78BD2AB390}" sourceName="Mesi">
  <pivotTables>
    <pivotTable tabId="7" name="PivotTable4"/>
    <pivotTable tabId="7" name="PivotTable5"/>
  </pivotTables>
  <data>
    <tabular pivotCacheId="165497591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ice_prodotto" xr10:uid="{94D4E882-7D80-47F9-8774-1C30412BD25E}" sourceName="codice prodotto">
  <pivotTables>
    <pivotTable tabId="7" name="PivotTable4"/>
    <pivotTable tabId="7" name="PivotTable5"/>
  </pivotTables>
  <data>
    <tabular pivotCacheId="1654975918">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itore" xr10:uid="{8C9BA977-9144-402A-8F8A-84B13C204522}" sourceName="Venditore">
  <pivotTables>
    <pivotTable tabId="7" name="PivotTable5"/>
  </pivotTables>
  <data>
    <tabular pivotCacheId="1654975918">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tore" xr10:uid="{3E74BA6A-9C0C-4317-A4C3-4458ECB143F2}" sourceName="Settore">
  <pivotTables>
    <pivotTable tabId="7" name="PivotTable5"/>
  </pivotTables>
  <data>
    <tabular pivotCacheId="16549759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i" xr10:uid="{BD01AFC5-806E-4614-A4D3-AE8A2968E246}" cache="Slicer_Mesi" caption="Mesi" rowHeight="234950"/>
  <slicer name="codice prodotto" xr10:uid="{EBF67E3E-6E99-431B-A378-D1FCB4390D02}" cache="Slicer_codice_prodotto" caption="codice prodotto" rowHeight="234950"/>
  <slicer name="Venditore" xr10:uid="{20CA2F34-38A4-451B-88D6-3FDBEF2CE8AC}" cache="Slicer_Venditore" caption="Venditore" rowHeight="234950"/>
  <slicer name="Settore" xr10:uid="{365856B3-E634-452D-B995-AA01F3CD5704}" cache="Slicer_Settore" caption="Settor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N162"/>
  <sheetViews>
    <sheetView zoomScale="110" zoomScaleNormal="110" workbookViewId="0">
      <selection activeCell="N6" sqref="N6"/>
    </sheetView>
  </sheetViews>
  <sheetFormatPr defaultRowHeight="14.4" x14ac:dyDescent="0.3"/>
  <cols>
    <col min="1" max="1" width="3.5546875" customWidth="1"/>
    <col min="2" max="2" width="26.88671875" bestFit="1" customWidth="1"/>
    <col min="3" max="3" width="9.88671875" bestFit="1" customWidth="1"/>
    <col min="4" max="4" width="10.21875" bestFit="1" customWidth="1"/>
    <col min="5" max="5" width="11.109375" bestFit="1" customWidth="1"/>
    <col min="6" max="6" width="9.21875" style="7" customWidth="1"/>
    <col min="7" max="7" width="13.109375" bestFit="1" customWidth="1"/>
    <col min="9" max="9" width="9.88671875" bestFit="1" customWidth="1"/>
    <col min="10" max="10" width="10.5546875" bestFit="1" customWidth="1"/>
    <col min="11" max="11" width="11.109375" bestFit="1" customWidth="1"/>
    <col min="12" max="12" width="9.5546875" bestFit="1" customWidth="1"/>
    <col min="14" max="14" width="9.5546875" bestFit="1" customWidth="1"/>
  </cols>
  <sheetData>
    <row r="2" spans="2:14" ht="39.6" x14ac:dyDescent="0.3">
      <c r="I2" s="8" t="s">
        <v>0</v>
      </c>
      <c r="J2" s="8" t="s">
        <v>18</v>
      </c>
      <c r="K2" s="8" t="s">
        <v>17</v>
      </c>
      <c r="L2" s="8" t="s">
        <v>16</v>
      </c>
    </row>
    <row r="3" spans="2:14" x14ac:dyDescent="0.3">
      <c r="I3" s="9" t="s">
        <v>1</v>
      </c>
      <c r="J3" s="15">
        <f>SUMIF(C6:C162,I3,G6:G162)</f>
        <v>98810</v>
      </c>
      <c r="K3" s="2">
        <f>COUNTIF(C6:C162,I3)</f>
        <v>35</v>
      </c>
      <c r="L3" s="14">
        <f>AVERAGEIF(C6:C162,I3,G6:G162)</f>
        <v>2823.1428571428573</v>
      </c>
    </row>
    <row r="5" spans="2:14" ht="39.6" x14ac:dyDescent="0.3">
      <c r="B5" s="6" t="s">
        <v>14</v>
      </c>
      <c r="C5" s="6" t="s">
        <v>0</v>
      </c>
      <c r="D5" s="6" t="s">
        <v>4</v>
      </c>
      <c r="E5" s="6" t="s">
        <v>11</v>
      </c>
      <c r="F5" s="6" t="s">
        <v>15</v>
      </c>
      <c r="G5" s="6" t="s">
        <v>9</v>
      </c>
      <c r="I5" s="8" t="s">
        <v>0</v>
      </c>
      <c r="J5" s="8" t="s">
        <v>4</v>
      </c>
      <c r="K5" s="8" t="s">
        <v>11</v>
      </c>
      <c r="L5" s="8" t="s">
        <v>18</v>
      </c>
      <c r="M5" s="8" t="s">
        <v>17</v>
      </c>
      <c r="N5" s="8" t="s">
        <v>16</v>
      </c>
    </row>
    <row r="6" spans="2:14" x14ac:dyDescent="0.3">
      <c r="B6" s="1">
        <v>44008</v>
      </c>
      <c r="C6" s="2" t="s">
        <v>3</v>
      </c>
      <c r="D6" s="4" t="s">
        <v>7</v>
      </c>
      <c r="E6" s="4" t="s">
        <v>13</v>
      </c>
      <c r="F6" s="2">
        <v>4</v>
      </c>
      <c r="G6" s="5">
        <v>750</v>
      </c>
      <c r="I6" s="9" t="s">
        <v>10</v>
      </c>
      <c r="J6" s="9" t="s">
        <v>6</v>
      </c>
      <c r="K6" s="9" t="s">
        <v>13</v>
      </c>
      <c r="L6" s="15">
        <f>SUMIFS(G6:G162,C6:C162,I6,D6:D162,J6,E6:E162,K6)</f>
        <v>6288</v>
      </c>
      <c r="M6" s="2">
        <f>COUNTIFS(C6:C162,I6,D6:D162,J6,E6:E162,K6)</f>
        <v>5</v>
      </c>
      <c r="N6" s="14">
        <f>AVERAGEIFS(G6:G162,C6:C162,I6,D6:D162,J6,E6:E162,K6)</f>
        <v>1257.5999999999999</v>
      </c>
    </row>
    <row r="7" spans="2:14" x14ac:dyDescent="0.3">
      <c r="B7" s="1">
        <v>44008</v>
      </c>
      <c r="C7" s="2" t="s">
        <v>2</v>
      </c>
      <c r="D7" s="4" t="s">
        <v>6</v>
      </c>
      <c r="E7" s="4" t="s">
        <v>13</v>
      </c>
      <c r="F7" s="2">
        <v>5</v>
      </c>
      <c r="G7" s="5">
        <v>280</v>
      </c>
    </row>
    <row r="8" spans="2:14" x14ac:dyDescent="0.3">
      <c r="B8" s="1">
        <v>44008</v>
      </c>
      <c r="C8" s="2" t="s">
        <v>2</v>
      </c>
      <c r="D8" s="4" t="s">
        <v>5</v>
      </c>
      <c r="E8" s="4" t="s">
        <v>13</v>
      </c>
      <c r="F8" s="2">
        <v>4</v>
      </c>
      <c r="G8" s="5">
        <v>1650</v>
      </c>
    </row>
    <row r="9" spans="2:14" x14ac:dyDescent="0.3">
      <c r="B9" s="1">
        <v>44011</v>
      </c>
      <c r="C9" s="2" t="s">
        <v>3</v>
      </c>
      <c r="D9" s="4" t="s">
        <v>7</v>
      </c>
      <c r="E9" s="4" t="s">
        <v>12</v>
      </c>
      <c r="F9" s="2">
        <v>2</v>
      </c>
      <c r="G9" s="5">
        <v>2240</v>
      </c>
    </row>
    <row r="10" spans="2:14" x14ac:dyDescent="0.3">
      <c r="B10" s="1">
        <v>44011</v>
      </c>
      <c r="C10" s="2" t="s">
        <v>1</v>
      </c>
      <c r="D10" s="4" t="s">
        <v>7</v>
      </c>
      <c r="E10" s="4" t="s">
        <v>12</v>
      </c>
      <c r="F10" s="2">
        <v>2</v>
      </c>
      <c r="G10" s="5">
        <v>10160</v>
      </c>
    </row>
    <row r="11" spans="2:14" x14ac:dyDescent="0.3">
      <c r="B11" s="1">
        <v>44011</v>
      </c>
      <c r="C11" s="2" t="s">
        <v>2</v>
      </c>
      <c r="D11" s="4" t="s">
        <v>6</v>
      </c>
      <c r="E11" s="4" t="s">
        <v>13</v>
      </c>
      <c r="F11" s="2">
        <v>3</v>
      </c>
      <c r="G11" s="5">
        <v>302</v>
      </c>
    </row>
    <row r="12" spans="2:14" x14ac:dyDescent="0.3">
      <c r="B12" s="1">
        <v>44011</v>
      </c>
      <c r="C12" s="2" t="s">
        <v>2</v>
      </c>
      <c r="D12" s="4" t="s">
        <v>7</v>
      </c>
      <c r="E12" s="4" t="s">
        <v>13</v>
      </c>
      <c r="F12" s="2">
        <v>5</v>
      </c>
      <c r="G12" s="5">
        <v>840</v>
      </c>
    </row>
    <row r="13" spans="2:14" x14ac:dyDescent="0.3">
      <c r="B13" s="1">
        <v>44013</v>
      </c>
      <c r="C13" s="2" t="s">
        <v>3</v>
      </c>
      <c r="D13" s="4" t="s">
        <v>8</v>
      </c>
      <c r="E13" s="4" t="s">
        <v>12</v>
      </c>
      <c r="F13" s="2">
        <v>2</v>
      </c>
      <c r="G13" s="5">
        <v>6420</v>
      </c>
    </row>
    <row r="14" spans="2:14" x14ac:dyDescent="0.3">
      <c r="B14" s="1">
        <v>44014</v>
      </c>
      <c r="C14" s="2" t="s">
        <v>1</v>
      </c>
      <c r="D14" s="4" t="s">
        <v>6</v>
      </c>
      <c r="E14" s="4" t="s">
        <v>13</v>
      </c>
      <c r="F14" s="2">
        <v>3</v>
      </c>
      <c r="G14" s="5">
        <v>2840</v>
      </c>
    </row>
    <row r="15" spans="2:14" x14ac:dyDescent="0.3">
      <c r="B15" s="1">
        <v>44015</v>
      </c>
      <c r="C15" s="2" t="s">
        <v>3</v>
      </c>
      <c r="D15" s="4" t="s">
        <v>5</v>
      </c>
      <c r="E15" s="4" t="s">
        <v>13</v>
      </c>
      <c r="F15" s="2">
        <v>5</v>
      </c>
      <c r="G15" s="5">
        <v>1420</v>
      </c>
    </row>
    <row r="16" spans="2:14" x14ac:dyDescent="0.3">
      <c r="B16" s="1">
        <v>44018</v>
      </c>
      <c r="C16" s="2" t="s">
        <v>3</v>
      </c>
      <c r="D16" s="4" t="s">
        <v>6</v>
      </c>
      <c r="E16" s="4" t="s">
        <v>13</v>
      </c>
      <c r="F16" s="2">
        <v>4</v>
      </c>
      <c r="G16" s="5">
        <v>210</v>
      </c>
    </row>
    <row r="17" spans="2:7" x14ac:dyDescent="0.3">
      <c r="B17" s="1">
        <v>44018</v>
      </c>
      <c r="C17" s="2" t="s">
        <v>1</v>
      </c>
      <c r="D17" s="4" t="s">
        <v>7</v>
      </c>
      <c r="E17" s="4" t="s">
        <v>13</v>
      </c>
      <c r="F17" s="2">
        <v>3</v>
      </c>
      <c r="G17" s="5">
        <v>2900</v>
      </c>
    </row>
    <row r="18" spans="2:7" x14ac:dyDescent="0.3">
      <c r="B18" s="1">
        <v>44018</v>
      </c>
      <c r="C18" s="2" t="s">
        <v>2</v>
      </c>
      <c r="D18" s="4" t="s">
        <v>5</v>
      </c>
      <c r="E18" s="4" t="s">
        <v>13</v>
      </c>
      <c r="F18" s="2">
        <v>4</v>
      </c>
      <c r="G18" s="5">
        <v>350</v>
      </c>
    </row>
    <row r="19" spans="2:7" x14ac:dyDescent="0.3">
      <c r="B19" s="1">
        <v>44019</v>
      </c>
      <c r="C19" s="2" t="s">
        <v>10</v>
      </c>
      <c r="D19" s="4" t="s">
        <v>6</v>
      </c>
      <c r="E19" s="4" t="s">
        <v>13</v>
      </c>
      <c r="F19" s="2">
        <v>5</v>
      </c>
      <c r="G19" s="5">
        <v>1500</v>
      </c>
    </row>
    <row r="20" spans="2:7" x14ac:dyDescent="0.3">
      <c r="B20" s="1">
        <v>44019</v>
      </c>
      <c r="C20" s="2" t="s">
        <v>2</v>
      </c>
      <c r="D20" s="4" t="s">
        <v>7</v>
      </c>
      <c r="E20" s="4" t="s">
        <v>12</v>
      </c>
      <c r="F20" s="2">
        <v>1</v>
      </c>
      <c r="G20" s="5">
        <v>5120</v>
      </c>
    </row>
    <row r="21" spans="2:7" x14ac:dyDescent="0.3">
      <c r="B21" s="1">
        <v>44020</v>
      </c>
      <c r="C21" s="2" t="s">
        <v>3</v>
      </c>
      <c r="D21" s="4" t="s">
        <v>6</v>
      </c>
      <c r="E21" s="4" t="s">
        <v>13</v>
      </c>
      <c r="F21" s="2">
        <v>5</v>
      </c>
      <c r="G21" s="5">
        <v>1204</v>
      </c>
    </row>
    <row r="22" spans="2:7" x14ac:dyDescent="0.3">
      <c r="B22" s="1">
        <v>44021</v>
      </c>
      <c r="C22" s="2" t="s">
        <v>1</v>
      </c>
      <c r="D22" s="4" t="s">
        <v>7</v>
      </c>
      <c r="E22" s="4" t="s">
        <v>12</v>
      </c>
      <c r="F22" s="2">
        <v>2</v>
      </c>
      <c r="G22" s="5">
        <v>3400</v>
      </c>
    </row>
    <row r="23" spans="2:7" x14ac:dyDescent="0.3">
      <c r="B23" s="1">
        <v>44022</v>
      </c>
      <c r="C23" s="2" t="s">
        <v>2</v>
      </c>
      <c r="D23" s="4" t="s">
        <v>5</v>
      </c>
      <c r="E23" s="4" t="s">
        <v>13</v>
      </c>
      <c r="F23" s="2">
        <v>4</v>
      </c>
      <c r="G23" s="5">
        <v>3540</v>
      </c>
    </row>
    <row r="24" spans="2:7" x14ac:dyDescent="0.3">
      <c r="B24" s="1">
        <v>44025</v>
      </c>
      <c r="C24" s="2" t="s">
        <v>10</v>
      </c>
      <c r="D24" s="4" t="s">
        <v>6</v>
      </c>
      <c r="E24" s="4" t="s">
        <v>13</v>
      </c>
      <c r="F24" s="2">
        <v>4</v>
      </c>
      <c r="G24" s="5">
        <v>1504</v>
      </c>
    </row>
    <row r="25" spans="2:7" x14ac:dyDescent="0.3">
      <c r="B25" s="1">
        <v>44025</v>
      </c>
      <c r="C25" s="2" t="s">
        <v>2</v>
      </c>
      <c r="D25" s="4" t="s">
        <v>8</v>
      </c>
      <c r="E25" s="4" t="s">
        <v>13</v>
      </c>
      <c r="F25" s="2">
        <v>3</v>
      </c>
      <c r="G25" s="5">
        <v>330</v>
      </c>
    </row>
    <row r="26" spans="2:7" x14ac:dyDescent="0.3">
      <c r="B26" s="1">
        <v>44026</v>
      </c>
      <c r="C26" s="2" t="s">
        <v>3</v>
      </c>
      <c r="D26" s="4" t="s">
        <v>5</v>
      </c>
      <c r="E26" s="4" t="s">
        <v>12</v>
      </c>
      <c r="F26" s="2">
        <v>2</v>
      </c>
      <c r="G26" s="5">
        <v>6240</v>
      </c>
    </row>
    <row r="27" spans="2:7" x14ac:dyDescent="0.3">
      <c r="B27" s="1">
        <v>44027</v>
      </c>
      <c r="C27" s="2" t="s">
        <v>3</v>
      </c>
      <c r="D27" s="4" t="s">
        <v>6</v>
      </c>
      <c r="E27" s="4" t="s">
        <v>13</v>
      </c>
      <c r="F27" s="2">
        <v>3</v>
      </c>
      <c r="G27" s="5">
        <v>1260</v>
      </c>
    </row>
    <row r="28" spans="2:7" x14ac:dyDescent="0.3">
      <c r="B28" s="1">
        <v>44027</v>
      </c>
      <c r="C28" s="2" t="s">
        <v>1</v>
      </c>
      <c r="D28" s="4" t="s">
        <v>5</v>
      </c>
      <c r="E28" s="4" t="s">
        <v>12</v>
      </c>
      <c r="F28" s="2">
        <v>1</v>
      </c>
      <c r="G28" s="5">
        <v>4800</v>
      </c>
    </row>
    <row r="29" spans="2:7" x14ac:dyDescent="0.3">
      <c r="B29" s="1">
        <v>44027</v>
      </c>
      <c r="C29" s="2" t="s">
        <v>2</v>
      </c>
      <c r="D29" s="4" t="s">
        <v>6</v>
      </c>
      <c r="E29" s="4" t="s">
        <v>13</v>
      </c>
      <c r="F29" s="2">
        <v>5</v>
      </c>
      <c r="G29" s="5">
        <v>1520</v>
      </c>
    </row>
    <row r="30" spans="2:7" x14ac:dyDescent="0.3">
      <c r="B30" s="1">
        <v>44028</v>
      </c>
      <c r="C30" s="2" t="s">
        <v>10</v>
      </c>
      <c r="D30" s="4" t="s">
        <v>7</v>
      </c>
      <c r="E30" s="4" t="s">
        <v>13</v>
      </c>
      <c r="F30" s="2">
        <v>3</v>
      </c>
      <c r="G30" s="5">
        <v>985</v>
      </c>
    </row>
    <row r="31" spans="2:7" x14ac:dyDescent="0.3">
      <c r="B31" s="1">
        <v>44028</v>
      </c>
      <c r="C31" s="2" t="s">
        <v>1</v>
      </c>
      <c r="D31" s="4" t="s">
        <v>6</v>
      </c>
      <c r="E31" s="4" t="s">
        <v>12</v>
      </c>
      <c r="F31" s="2">
        <v>2</v>
      </c>
      <c r="G31" s="5">
        <v>1680</v>
      </c>
    </row>
    <row r="32" spans="2:7" x14ac:dyDescent="0.3">
      <c r="B32" s="1">
        <v>44028</v>
      </c>
      <c r="C32" s="2" t="s">
        <v>2</v>
      </c>
      <c r="D32" s="4" t="s">
        <v>6</v>
      </c>
      <c r="E32" s="4" t="s">
        <v>13</v>
      </c>
      <c r="F32" s="2">
        <v>5</v>
      </c>
      <c r="G32" s="5">
        <v>1200</v>
      </c>
    </row>
    <row r="33" spans="2:7" x14ac:dyDescent="0.3">
      <c r="B33" s="1">
        <v>44029</v>
      </c>
      <c r="C33" s="2" t="s">
        <v>3</v>
      </c>
      <c r="D33" s="4" t="s">
        <v>7</v>
      </c>
      <c r="E33" s="4" t="s">
        <v>13</v>
      </c>
      <c r="F33" s="2">
        <v>3</v>
      </c>
      <c r="G33" s="5">
        <v>750</v>
      </c>
    </row>
    <row r="34" spans="2:7" x14ac:dyDescent="0.3">
      <c r="B34" s="1">
        <v>44029</v>
      </c>
      <c r="C34" s="2" t="s">
        <v>10</v>
      </c>
      <c r="D34" s="4" t="s">
        <v>6</v>
      </c>
      <c r="E34" s="4" t="s">
        <v>13</v>
      </c>
      <c r="F34" s="2">
        <v>4</v>
      </c>
      <c r="G34" s="5">
        <v>280</v>
      </c>
    </row>
    <row r="35" spans="2:7" x14ac:dyDescent="0.3">
      <c r="B35" s="1">
        <v>44029</v>
      </c>
      <c r="C35" s="2" t="s">
        <v>1</v>
      </c>
      <c r="D35" s="4" t="s">
        <v>7</v>
      </c>
      <c r="E35" s="4" t="s">
        <v>12</v>
      </c>
      <c r="F35" s="2">
        <v>1</v>
      </c>
      <c r="G35" s="5">
        <v>10160</v>
      </c>
    </row>
    <row r="36" spans="2:7" x14ac:dyDescent="0.3">
      <c r="B36" s="1">
        <v>44029</v>
      </c>
      <c r="C36" s="2" t="s">
        <v>2</v>
      </c>
      <c r="D36" s="4" t="s">
        <v>5</v>
      </c>
      <c r="E36" s="4" t="s">
        <v>13</v>
      </c>
      <c r="F36" s="2">
        <v>3</v>
      </c>
      <c r="G36" s="5">
        <v>1650</v>
      </c>
    </row>
    <row r="37" spans="2:7" x14ac:dyDescent="0.3">
      <c r="B37" s="1">
        <v>44030</v>
      </c>
      <c r="C37" s="2" t="s">
        <v>2</v>
      </c>
      <c r="D37" s="4" t="s">
        <v>6</v>
      </c>
      <c r="E37" s="4" t="s">
        <v>13</v>
      </c>
      <c r="F37" s="2">
        <v>3</v>
      </c>
      <c r="G37" s="5">
        <v>302</v>
      </c>
    </row>
    <row r="38" spans="2:7" x14ac:dyDescent="0.3">
      <c r="B38" s="1">
        <v>44032</v>
      </c>
      <c r="C38" s="2" t="s">
        <v>3</v>
      </c>
      <c r="D38" s="4" t="s">
        <v>7</v>
      </c>
      <c r="E38" s="4" t="s">
        <v>12</v>
      </c>
      <c r="F38" s="2">
        <v>2</v>
      </c>
      <c r="G38" s="5">
        <v>2240</v>
      </c>
    </row>
    <row r="39" spans="2:7" x14ac:dyDescent="0.3">
      <c r="B39" s="1">
        <v>44032</v>
      </c>
      <c r="C39" s="2" t="s">
        <v>3</v>
      </c>
      <c r="D39" s="4" t="s">
        <v>8</v>
      </c>
      <c r="E39" s="4" t="s">
        <v>12</v>
      </c>
      <c r="F39" s="2">
        <v>1</v>
      </c>
      <c r="G39" s="5">
        <v>6420</v>
      </c>
    </row>
    <row r="40" spans="2:7" x14ac:dyDescent="0.3">
      <c r="B40" s="1">
        <v>44032</v>
      </c>
      <c r="C40" s="2" t="s">
        <v>2</v>
      </c>
      <c r="D40" s="4" t="s">
        <v>7</v>
      </c>
      <c r="E40" s="4" t="s">
        <v>13</v>
      </c>
      <c r="F40" s="2">
        <v>3</v>
      </c>
      <c r="G40" s="5">
        <v>840</v>
      </c>
    </row>
    <row r="41" spans="2:7" x14ac:dyDescent="0.3">
      <c r="B41" s="1">
        <v>44033</v>
      </c>
      <c r="C41" s="2" t="s">
        <v>3</v>
      </c>
      <c r="D41" s="4" t="s">
        <v>5</v>
      </c>
      <c r="E41" s="4" t="s">
        <v>13</v>
      </c>
      <c r="F41" s="2">
        <v>5</v>
      </c>
      <c r="G41" s="5">
        <v>1420</v>
      </c>
    </row>
    <row r="42" spans="2:7" x14ac:dyDescent="0.3">
      <c r="B42" s="1">
        <v>44033</v>
      </c>
      <c r="C42" s="2" t="s">
        <v>1</v>
      </c>
      <c r="D42" s="4" t="s">
        <v>6</v>
      </c>
      <c r="E42" s="4" t="s">
        <v>13</v>
      </c>
      <c r="F42" s="2">
        <v>4</v>
      </c>
      <c r="G42" s="5">
        <v>2840</v>
      </c>
    </row>
    <row r="43" spans="2:7" x14ac:dyDescent="0.3">
      <c r="B43" s="1">
        <v>44033</v>
      </c>
      <c r="C43" s="2" t="s">
        <v>2</v>
      </c>
      <c r="D43" s="4" t="s">
        <v>5</v>
      </c>
      <c r="E43" s="4" t="s">
        <v>13</v>
      </c>
      <c r="F43" s="2">
        <v>4</v>
      </c>
      <c r="G43" s="5">
        <v>350</v>
      </c>
    </row>
    <row r="44" spans="2:7" x14ac:dyDescent="0.3">
      <c r="B44" s="1">
        <v>44034</v>
      </c>
      <c r="C44" s="2" t="s">
        <v>3</v>
      </c>
      <c r="D44" s="4" t="s">
        <v>6</v>
      </c>
      <c r="E44" s="4" t="s">
        <v>13</v>
      </c>
      <c r="F44" s="2">
        <v>4</v>
      </c>
      <c r="G44" s="5">
        <v>440</v>
      </c>
    </row>
    <row r="45" spans="2:7" x14ac:dyDescent="0.3">
      <c r="B45" s="1">
        <v>44034</v>
      </c>
      <c r="C45" s="2" t="s">
        <v>10</v>
      </c>
      <c r="D45" s="4" t="s">
        <v>6</v>
      </c>
      <c r="E45" s="4" t="s">
        <v>13</v>
      </c>
      <c r="F45" s="2">
        <v>5</v>
      </c>
      <c r="G45" s="5">
        <v>1500</v>
      </c>
    </row>
    <row r="46" spans="2:7" x14ac:dyDescent="0.3">
      <c r="B46" s="1">
        <v>44034</v>
      </c>
      <c r="C46" s="2" t="s">
        <v>1</v>
      </c>
      <c r="D46" s="4" t="s">
        <v>7</v>
      </c>
      <c r="E46" s="4" t="s">
        <v>13</v>
      </c>
      <c r="F46" s="2">
        <v>5</v>
      </c>
      <c r="G46" s="5">
        <v>2900</v>
      </c>
    </row>
    <row r="47" spans="2:7" x14ac:dyDescent="0.3">
      <c r="B47" s="1">
        <v>44034</v>
      </c>
      <c r="C47" s="2" t="s">
        <v>2</v>
      </c>
      <c r="D47" s="4" t="s">
        <v>7</v>
      </c>
      <c r="E47" s="4" t="s">
        <v>12</v>
      </c>
      <c r="F47" s="2">
        <v>2</v>
      </c>
      <c r="G47" s="5">
        <v>5120</v>
      </c>
    </row>
    <row r="48" spans="2:7" x14ac:dyDescent="0.3">
      <c r="B48" s="1">
        <v>44035</v>
      </c>
      <c r="C48" s="2" t="s">
        <v>3</v>
      </c>
      <c r="D48" s="4" t="s">
        <v>6</v>
      </c>
      <c r="E48" s="4" t="s">
        <v>13</v>
      </c>
      <c r="F48" s="2">
        <v>3</v>
      </c>
      <c r="G48" s="5">
        <v>1204</v>
      </c>
    </row>
    <row r="49" spans="2:7" x14ac:dyDescent="0.3">
      <c r="B49" s="1">
        <v>44035</v>
      </c>
      <c r="C49" s="2" t="s">
        <v>1</v>
      </c>
      <c r="D49" s="4" t="s">
        <v>7</v>
      </c>
      <c r="E49" s="4" t="s">
        <v>12</v>
      </c>
      <c r="F49" s="2">
        <v>2</v>
      </c>
      <c r="G49" s="5">
        <v>3400</v>
      </c>
    </row>
    <row r="50" spans="2:7" x14ac:dyDescent="0.3">
      <c r="B50" s="1">
        <v>44035</v>
      </c>
      <c r="C50" s="2" t="s">
        <v>2</v>
      </c>
      <c r="D50" s="4" t="s">
        <v>5</v>
      </c>
      <c r="E50" s="4" t="s">
        <v>13</v>
      </c>
      <c r="F50" s="2">
        <v>3</v>
      </c>
      <c r="G50" s="5">
        <v>3540</v>
      </c>
    </row>
    <row r="51" spans="2:7" x14ac:dyDescent="0.3">
      <c r="B51" s="1">
        <v>44036</v>
      </c>
      <c r="C51" s="2" t="s">
        <v>3</v>
      </c>
      <c r="D51" s="4" t="s">
        <v>5</v>
      </c>
      <c r="E51" s="4" t="s">
        <v>12</v>
      </c>
      <c r="F51" s="2">
        <v>1</v>
      </c>
      <c r="G51" s="5">
        <v>6240</v>
      </c>
    </row>
    <row r="52" spans="2:7" x14ac:dyDescent="0.3">
      <c r="B52" s="1">
        <v>44036</v>
      </c>
      <c r="C52" s="2" t="s">
        <v>10</v>
      </c>
      <c r="D52" s="4" t="s">
        <v>6</v>
      </c>
      <c r="E52" s="4" t="s">
        <v>13</v>
      </c>
      <c r="F52" s="2">
        <v>4</v>
      </c>
      <c r="G52" s="5">
        <v>1504</v>
      </c>
    </row>
    <row r="53" spans="2:7" x14ac:dyDescent="0.3">
      <c r="B53" s="1">
        <v>44036</v>
      </c>
      <c r="C53" s="2" t="s">
        <v>1</v>
      </c>
      <c r="D53" s="4" t="s">
        <v>5</v>
      </c>
      <c r="E53" s="4" t="s">
        <v>13</v>
      </c>
      <c r="F53" s="2">
        <v>4</v>
      </c>
      <c r="G53" s="5">
        <v>840</v>
      </c>
    </row>
    <row r="54" spans="2:7" x14ac:dyDescent="0.3">
      <c r="B54" s="1">
        <v>44036</v>
      </c>
      <c r="C54" s="2" t="s">
        <v>2</v>
      </c>
      <c r="D54" s="4" t="s">
        <v>8</v>
      </c>
      <c r="E54" s="4" t="s">
        <v>13</v>
      </c>
      <c r="F54" s="2">
        <v>3</v>
      </c>
      <c r="G54" s="5">
        <v>210</v>
      </c>
    </row>
    <row r="55" spans="2:7" x14ac:dyDescent="0.3">
      <c r="B55" s="1">
        <v>44037</v>
      </c>
      <c r="C55" s="2" t="s">
        <v>3</v>
      </c>
      <c r="D55" s="4" t="s">
        <v>7</v>
      </c>
      <c r="E55" s="4" t="s">
        <v>13</v>
      </c>
      <c r="F55" s="2">
        <v>5</v>
      </c>
      <c r="G55" s="5">
        <v>1390</v>
      </c>
    </row>
    <row r="56" spans="2:7" x14ac:dyDescent="0.3">
      <c r="B56" s="1">
        <v>44037</v>
      </c>
      <c r="C56" s="2" t="s">
        <v>2</v>
      </c>
      <c r="D56" s="4" t="s">
        <v>6</v>
      </c>
      <c r="E56" s="4" t="s">
        <v>13</v>
      </c>
      <c r="F56" s="2">
        <v>4</v>
      </c>
      <c r="G56" s="5">
        <v>490</v>
      </c>
    </row>
    <row r="57" spans="2:7" x14ac:dyDescent="0.3">
      <c r="B57" s="1">
        <v>44039</v>
      </c>
      <c r="C57" s="2" t="s">
        <v>3</v>
      </c>
      <c r="D57" s="4" t="s">
        <v>6</v>
      </c>
      <c r="E57" s="4" t="s">
        <v>12</v>
      </c>
      <c r="F57" s="2">
        <v>1</v>
      </c>
      <c r="G57" s="5">
        <v>11360</v>
      </c>
    </row>
    <row r="58" spans="2:7" x14ac:dyDescent="0.3">
      <c r="B58" s="1">
        <v>44039</v>
      </c>
      <c r="C58" s="2" t="s">
        <v>3</v>
      </c>
      <c r="D58" s="4" t="s">
        <v>6</v>
      </c>
      <c r="E58" s="4" t="s">
        <v>12</v>
      </c>
      <c r="F58" s="2">
        <v>1</v>
      </c>
      <c r="G58" s="5">
        <v>3440</v>
      </c>
    </row>
    <row r="59" spans="2:7" x14ac:dyDescent="0.3">
      <c r="B59" s="1">
        <v>44039</v>
      </c>
      <c r="C59" s="2" t="s">
        <v>1</v>
      </c>
      <c r="D59" s="4" t="s">
        <v>8</v>
      </c>
      <c r="E59" s="4" t="s">
        <v>13</v>
      </c>
      <c r="F59" s="2">
        <v>5</v>
      </c>
      <c r="G59" s="5">
        <v>750</v>
      </c>
    </row>
    <row r="60" spans="2:7" x14ac:dyDescent="0.3">
      <c r="B60" s="1">
        <v>44039</v>
      </c>
      <c r="C60" s="2" t="s">
        <v>2</v>
      </c>
      <c r="D60" s="4" t="s">
        <v>7</v>
      </c>
      <c r="E60" s="4" t="s">
        <v>13</v>
      </c>
      <c r="F60" s="2">
        <v>3</v>
      </c>
      <c r="G60" s="5">
        <v>2540</v>
      </c>
    </row>
    <row r="61" spans="2:7" x14ac:dyDescent="0.3">
      <c r="B61" s="1">
        <v>44039</v>
      </c>
      <c r="C61" s="2" t="s">
        <v>2</v>
      </c>
      <c r="D61" s="4" t="s">
        <v>7</v>
      </c>
      <c r="E61" s="4" t="s">
        <v>13</v>
      </c>
      <c r="F61" s="2">
        <v>4</v>
      </c>
      <c r="G61" s="5">
        <v>920</v>
      </c>
    </row>
    <row r="62" spans="2:7" x14ac:dyDescent="0.3">
      <c r="B62" s="1">
        <v>44040</v>
      </c>
      <c r="C62" s="2" t="s">
        <v>3</v>
      </c>
      <c r="D62" s="4" t="s">
        <v>7</v>
      </c>
      <c r="E62" s="4" t="s">
        <v>12</v>
      </c>
      <c r="F62" s="2">
        <v>1</v>
      </c>
      <c r="G62" s="5">
        <v>10160</v>
      </c>
    </row>
    <row r="63" spans="2:7" x14ac:dyDescent="0.3">
      <c r="B63" s="1">
        <v>44040</v>
      </c>
      <c r="C63" s="2" t="s">
        <v>3</v>
      </c>
      <c r="D63" s="4" t="s">
        <v>5</v>
      </c>
      <c r="E63" s="4" t="s">
        <v>13</v>
      </c>
      <c r="F63" s="2">
        <v>5</v>
      </c>
      <c r="G63" s="5">
        <v>1580</v>
      </c>
    </row>
    <row r="64" spans="2:7" x14ac:dyDescent="0.3">
      <c r="B64" s="1">
        <v>44040</v>
      </c>
      <c r="C64" s="2" t="s">
        <v>10</v>
      </c>
      <c r="D64" s="4" t="s">
        <v>7</v>
      </c>
      <c r="E64" s="4" t="s">
        <v>13</v>
      </c>
      <c r="F64" s="2">
        <v>5</v>
      </c>
      <c r="G64" s="5">
        <v>2548</v>
      </c>
    </row>
    <row r="65" spans="2:7" x14ac:dyDescent="0.3">
      <c r="B65" s="1">
        <v>44040</v>
      </c>
      <c r="C65" s="2" t="s">
        <v>1</v>
      </c>
      <c r="D65" s="4" t="s">
        <v>6</v>
      </c>
      <c r="E65" s="4" t="s">
        <v>13</v>
      </c>
      <c r="F65" s="2">
        <v>3</v>
      </c>
      <c r="G65" s="5">
        <v>2555</v>
      </c>
    </row>
    <row r="66" spans="2:7" x14ac:dyDescent="0.3">
      <c r="B66" s="1">
        <v>44040</v>
      </c>
      <c r="C66" s="2" t="s">
        <v>2</v>
      </c>
      <c r="D66" s="4" t="s">
        <v>6</v>
      </c>
      <c r="E66" s="4" t="s">
        <v>13</v>
      </c>
      <c r="F66" s="2">
        <v>3</v>
      </c>
      <c r="G66" s="5">
        <v>1560</v>
      </c>
    </row>
    <row r="67" spans="2:7" x14ac:dyDescent="0.3">
      <c r="B67" s="1">
        <v>44041</v>
      </c>
      <c r="C67" s="2" t="s">
        <v>3</v>
      </c>
      <c r="D67" s="4" t="s">
        <v>7</v>
      </c>
      <c r="E67" s="4" t="s">
        <v>12</v>
      </c>
      <c r="F67" s="2">
        <v>2</v>
      </c>
      <c r="G67" s="5">
        <v>7400</v>
      </c>
    </row>
    <row r="68" spans="2:7" x14ac:dyDescent="0.3">
      <c r="B68" s="1">
        <v>44041</v>
      </c>
      <c r="C68" s="2" t="s">
        <v>3</v>
      </c>
      <c r="D68" s="4" t="s">
        <v>5</v>
      </c>
      <c r="E68" s="4" t="s">
        <v>12</v>
      </c>
      <c r="F68" s="2">
        <v>2</v>
      </c>
      <c r="G68" s="5">
        <v>5800</v>
      </c>
    </row>
    <row r="69" spans="2:7" x14ac:dyDescent="0.3">
      <c r="B69" s="1">
        <v>44041</v>
      </c>
      <c r="C69" s="2" t="s">
        <v>1</v>
      </c>
      <c r="D69" s="4" t="s">
        <v>6</v>
      </c>
      <c r="E69" s="4" t="s">
        <v>13</v>
      </c>
      <c r="F69" s="2">
        <v>5</v>
      </c>
      <c r="G69" s="5">
        <v>1500</v>
      </c>
    </row>
    <row r="70" spans="2:7" x14ac:dyDescent="0.3">
      <c r="B70" s="1">
        <v>44041</v>
      </c>
      <c r="C70" s="2" t="s">
        <v>2</v>
      </c>
      <c r="D70" s="4" t="s">
        <v>8</v>
      </c>
      <c r="E70" s="4" t="s">
        <v>13</v>
      </c>
      <c r="F70" s="2">
        <v>4</v>
      </c>
      <c r="G70" s="5">
        <v>460</v>
      </c>
    </row>
    <row r="71" spans="2:7" x14ac:dyDescent="0.3">
      <c r="B71" s="1">
        <v>44041</v>
      </c>
      <c r="C71" s="2" t="s">
        <v>2</v>
      </c>
      <c r="D71" s="4" t="s">
        <v>6</v>
      </c>
      <c r="E71" s="4" t="s">
        <v>13</v>
      </c>
      <c r="F71" s="2">
        <v>3</v>
      </c>
      <c r="G71" s="5">
        <v>700</v>
      </c>
    </row>
    <row r="72" spans="2:7" x14ac:dyDescent="0.3">
      <c r="B72" s="1">
        <v>44043</v>
      </c>
      <c r="C72" s="3" t="s">
        <v>10</v>
      </c>
      <c r="D72" s="4" t="s">
        <v>5</v>
      </c>
      <c r="E72" s="4" t="s">
        <v>12</v>
      </c>
      <c r="F72" s="2">
        <v>2</v>
      </c>
      <c r="G72" s="5">
        <v>8480</v>
      </c>
    </row>
    <row r="73" spans="2:7" x14ac:dyDescent="0.3">
      <c r="B73" s="1">
        <v>44043</v>
      </c>
      <c r="C73" s="2" t="s">
        <v>2</v>
      </c>
      <c r="D73" s="4" t="s">
        <v>5</v>
      </c>
      <c r="E73" s="4" t="s">
        <v>13</v>
      </c>
      <c r="F73" s="2">
        <v>4</v>
      </c>
      <c r="G73" s="5">
        <v>2800</v>
      </c>
    </row>
    <row r="74" spans="2:7" x14ac:dyDescent="0.3">
      <c r="B74" s="1">
        <v>44043</v>
      </c>
      <c r="C74" s="2" t="s">
        <v>2</v>
      </c>
      <c r="D74" s="4" t="s">
        <v>5</v>
      </c>
      <c r="E74" s="4" t="s">
        <v>13</v>
      </c>
      <c r="F74" s="2">
        <v>4</v>
      </c>
      <c r="G74" s="5">
        <v>4560</v>
      </c>
    </row>
    <row r="75" spans="2:7" x14ac:dyDescent="0.3">
      <c r="B75" s="1">
        <v>44043</v>
      </c>
      <c r="C75" s="2" t="s">
        <v>2</v>
      </c>
      <c r="D75" s="4" t="s">
        <v>6</v>
      </c>
      <c r="E75" s="4" t="s">
        <v>13</v>
      </c>
      <c r="F75" s="2">
        <v>5</v>
      </c>
      <c r="G75" s="5">
        <v>1590</v>
      </c>
    </row>
    <row r="76" spans="2:7" x14ac:dyDescent="0.3">
      <c r="B76" s="1">
        <v>44043</v>
      </c>
      <c r="C76" s="2" t="s">
        <v>3</v>
      </c>
      <c r="D76" s="4" t="s">
        <v>6</v>
      </c>
      <c r="E76" s="4" t="s">
        <v>13</v>
      </c>
      <c r="F76" s="2">
        <v>5</v>
      </c>
      <c r="G76" s="5">
        <v>2500</v>
      </c>
    </row>
    <row r="77" spans="2:7" x14ac:dyDescent="0.3">
      <c r="B77" s="1">
        <v>44043</v>
      </c>
      <c r="C77" s="2" t="s">
        <v>1</v>
      </c>
      <c r="D77" s="4" t="s">
        <v>5</v>
      </c>
      <c r="E77" s="4" t="s">
        <v>13</v>
      </c>
      <c r="F77" s="2">
        <v>3</v>
      </c>
      <c r="G77" s="5">
        <v>2555</v>
      </c>
    </row>
    <row r="78" spans="2:7" x14ac:dyDescent="0.3">
      <c r="B78" s="1">
        <v>44043</v>
      </c>
      <c r="C78" s="2" t="s">
        <v>2</v>
      </c>
      <c r="D78" s="4" t="s">
        <v>6</v>
      </c>
      <c r="E78" s="4" t="s">
        <v>13</v>
      </c>
      <c r="F78" s="2">
        <v>3</v>
      </c>
      <c r="G78" s="5">
        <v>1220</v>
      </c>
    </row>
    <row r="79" spans="2:7" x14ac:dyDescent="0.3">
      <c r="B79" s="1">
        <v>44046</v>
      </c>
      <c r="C79" s="2" t="s">
        <v>3</v>
      </c>
      <c r="D79" s="4" t="s">
        <v>7</v>
      </c>
      <c r="E79" s="4" t="s">
        <v>13</v>
      </c>
      <c r="F79" s="2">
        <v>3</v>
      </c>
      <c r="G79" s="5">
        <v>1580</v>
      </c>
    </row>
    <row r="80" spans="2:7" x14ac:dyDescent="0.3">
      <c r="B80" s="1">
        <v>44046</v>
      </c>
      <c r="C80" s="2" t="s">
        <v>2</v>
      </c>
      <c r="D80" s="4" t="s">
        <v>8</v>
      </c>
      <c r="E80" s="4" t="s">
        <v>12</v>
      </c>
      <c r="F80" s="2">
        <v>2</v>
      </c>
      <c r="G80" s="5">
        <v>10192</v>
      </c>
    </row>
    <row r="81" spans="2:7" x14ac:dyDescent="0.3">
      <c r="B81" s="1">
        <v>44046</v>
      </c>
      <c r="C81" s="2" t="s">
        <v>2</v>
      </c>
      <c r="D81" s="4" t="s">
        <v>7</v>
      </c>
      <c r="E81" s="4" t="s">
        <v>13</v>
      </c>
      <c r="F81" s="2">
        <v>4</v>
      </c>
      <c r="G81" s="5">
        <v>460</v>
      </c>
    </row>
    <row r="82" spans="2:7" x14ac:dyDescent="0.3">
      <c r="B82" s="1">
        <v>44047</v>
      </c>
      <c r="C82" s="2" t="s">
        <v>10</v>
      </c>
      <c r="D82" s="4" t="s">
        <v>7</v>
      </c>
      <c r="E82" s="4" t="s">
        <v>12</v>
      </c>
      <c r="F82" s="2">
        <v>1</v>
      </c>
      <c r="G82" s="5">
        <v>5844</v>
      </c>
    </row>
    <row r="83" spans="2:7" x14ac:dyDescent="0.3">
      <c r="B83" s="1">
        <v>44047</v>
      </c>
      <c r="C83" s="2" t="s">
        <v>1</v>
      </c>
      <c r="D83" s="4" t="s">
        <v>6</v>
      </c>
      <c r="E83" s="4" t="s">
        <v>12</v>
      </c>
      <c r="F83" s="2">
        <v>2</v>
      </c>
      <c r="G83" s="5">
        <v>6000</v>
      </c>
    </row>
    <row r="84" spans="2:7" x14ac:dyDescent="0.3">
      <c r="B84" s="1">
        <v>44047</v>
      </c>
      <c r="C84" s="2" t="s">
        <v>2</v>
      </c>
      <c r="D84" s="4" t="s">
        <v>6</v>
      </c>
      <c r="E84" s="4" t="s">
        <v>13</v>
      </c>
      <c r="F84" s="2">
        <v>4</v>
      </c>
      <c r="G84" s="5">
        <v>700</v>
      </c>
    </row>
    <row r="85" spans="2:7" x14ac:dyDescent="0.3">
      <c r="B85" s="1">
        <v>44048</v>
      </c>
      <c r="C85" s="2" t="s">
        <v>3</v>
      </c>
      <c r="D85" s="4" t="s">
        <v>5</v>
      </c>
      <c r="E85" s="4" t="s">
        <v>13</v>
      </c>
      <c r="F85" s="2">
        <v>5</v>
      </c>
      <c r="G85" s="5">
        <v>550</v>
      </c>
    </row>
    <row r="86" spans="2:7" x14ac:dyDescent="0.3">
      <c r="B86" s="1">
        <v>44048</v>
      </c>
      <c r="C86" s="2" t="s">
        <v>2</v>
      </c>
      <c r="D86" s="4" t="s">
        <v>7</v>
      </c>
      <c r="E86" s="4" t="s">
        <v>13</v>
      </c>
      <c r="F86" s="2">
        <v>5</v>
      </c>
      <c r="G86" s="5">
        <v>2800</v>
      </c>
    </row>
    <row r="87" spans="2:7" x14ac:dyDescent="0.3">
      <c r="B87" s="1">
        <v>44049</v>
      </c>
      <c r="C87" s="2" t="s">
        <v>10</v>
      </c>
      <c r="D87" s="4" t="s">
        <v>5</v>
      </c>
      <c r="E87" s="4" t="s">
        <v>13</v>
      </c>
      <c r="F87" s="2">
        <v>5</v>
      </c>
      <c r="G87" s="5">
        <v>1590</v>
      </c>
    </row>
    <row r="88" spans="2:7" x14ac:dyDescent="0.3">
      <c r="B88" s="1">
        <v>44049</v>
      </c>
      <c r="C88" s="2" t="s">
        <v>2</v>
      </c>
      <c r="D88" s="4" t="s">
        <v>6</v>
      </c>
      <c r="E88" s="4" t="s">
        <v>13</v>
      </c>
      <c r="F88" s="2">
        <v>3</v>
      </c>
      <c r="G88" s="5">
        <v>2800</v>
      </c>
    </row>
    <row r="89" spans="2:7" x14ac:dyDescent="0.3">
      <c r="B89" s="1">
        <v>44049</v>
      </c>
      <c r="C89" s="2" t="s">
        <v>2</v>
      </c>
      <c r="D89" s="4" t="s">
        <v>5</v>
      </c>
      <c r="E89" s="4" t="s">
        <v>13</v>
      </c>
      <c r="F89" s="2">
        <v>5</v>
      </c>
      <c r="G89" s="5">
        <v>1590</v>
      </c>
    </row>
    <row r="90" spans="2:7" x14ac:dyDescent="0.3">
      <c r="B90" s="1">
        <v>44050</v>
      </c>
      <c r="C90" s="3" t="s">
        <v>3</v>
      </c>
      <c r="D90" s="4" t="s">
        <v>5</v>
      </c>
      <c r="E90" s="4" t="s">
        <v>12</v>
      </c>
      <c r="F90" s="2">
        <v>1</v>
      </c>
      <c r="G90" s="5">
        <v>8000</v>
      </c>
    </row>
    <row r="91" spans="2:7" x14ac:dyDescent="0.3">
      <c r="B91" s="1">
        <v>44050</v>
      </c>
      <c r="C91" s="3" t="s">
        <v>10</v>
      </c>
      <c r="D91" s="4" t="s">
        <v>5</v>
      </c>
      <c r="E91" s="4" t="s">
        <v>12</v>
      </c>
      <c r="F91" s="2">
        <v>2</v>
      </c>
      <c r="G91" s="5">
        <v>8800</v>
      </c>
    </row>
    <row r="92" spans="2:7" x14ac:dyDescent="0.3">
      <c r="B92" s="1">
        <v>44050</v>
      </c>
      <c r="C92" s="2" t="s">
        <v>1</v>
      </c>
      <c r="D92" s="4" t="s">
        <v>6</v>
      </c>
      <c r="E92" s="4" t="s">
        <v>13</v>
      </c>
      <c r="F92" s="2">
        <v>5</v>
      </c>
      <c r="G92" s="5">
        <v>2500</v>
      </c>
    </row>
    <row r="93" spans="2:7" x14ac:dyDescent="0.3">
      <c r="B93" s="1">
        <v>44050</v>
      </c>
      <c r="C93" s="2" t="s">
        <v>2</v>
      </c>
      <c r="D93" s="4" t="s">
        <v>6</v>
      </c>
      <c r="E93" s="4" t="s">
        <v>13</v>
      </c>
      <c r="F93" s="2">
        <v>4</v>
      </c>
      <c r="G93" s="5">
        <v>1220</v>
      </c>
    </row>
    <row r="94" spans="2:7" x14ac:dyDescent="0.3">
      <c r="B94" s="1">
        <v>44053</v>
      </c>
      <c r="C94" s="2" t="s">
        <v>3</v>
      </c>
      <c r="D94" s="4" t="s">
        <v>5</v>
      </c>
      <c r="E94" s="4" t="s">
        <v>12</v>
      </c>
      <c r="F94" s="2">
        <v>1</v>
      </c>
      <c r="G94" s="5">
        <v>5800</v>
      </c>
    </row>
    <row r="95" spans="2:7" x14ac:dyDescent="0.3">
      <c r="B95" s="1">
        <v>44053</v>
      </c>
      <c r="C95" s="2" t="s">
        <v>1</v>
      </c>
      <c r="D95" s="4" t="s">
        <v>6</v>
      </c>
      <c r="E95" s="4" t="s">
        <v>13</v>
      </c>
      <c r="F95" s="2">
        <v>4</v>
      </c>
      <c r="G95" s="5">
        <v>1500</v>
      </c>
    </row>
    <row r="96" spans="2:7" x14ac:dyDescent="0.3">
      <c r="B96" s="1">
        <v>44053</v>
      </c>
      <c r="C96" s="2" t="s">
        <v>2</v>
      </c>
      <c r="D96" s="4" t="s">
        <v>7</v>
      </c>
      <c r="E96" s="4" t="s">
        <v>13</v>
      </c>
      <c r="F96" s="2">
        <v>5</v>
      </c>
      <c r="G96" s="5">
        <v>9500</v>
      </c>
    </row>
    <row r="97" spans="2:7" x14ac:dyDescent="0.3">
      <c r="B97" s="1">
        <v>44054</v>
      </c>
      <c r="C97" s="2" t="s">
        <v>2</v>
      </c>
      <c r="D97" s="4" t="s">
        <v>6</v>
      </c>
      <c r="E97" s="4" t="s">
        <v>13</v>
      </c>
      <c r="F97" s="2">
        <v>5</v>
      </c>
      <c r="G97" s="5">
        <v>3200</v>
      </c>
    </row>
    <row r="98" spans="2:7" x14ac:dyDescent="0.3">
      <c r="B98" s="1">
        <v>44055</v>
      </c>
      <c r="C98" s="2" t="s">
        <v>2</v>
      </c>
      <c r="D98" s="4" t="s">
        <v>5</v>
      </c>
      <c r="E98" s="4" t="s">
        <v>13</v>
      </c>
      <c r="F98" s="2">
        <v>3</v>
      </c>
      <c r="G98" s="5">
        <v>2800</v>
      </c>
    </row>
    <row r="99" spans="2:7" x14ac:dyDescent="0.3">
      <c r="B99" s="1">
        <v>44056</v>
      </c>
      <c r="C99" s="3" t="s">
        <v>10</v>
      </c>
      <c r="D99" s="4" t="s">
        <v>5</v>
      </c>
      <c r="E99" s="4" t="s">
        <v>12</v>
      </c>
      <c r="F99" s="2">
        <v>1</v>
      </c>
      <c r="G99" s="5">
        <v>7700</v>
      </c>
    </row>
    <row r="100" spans="2:7" x14ac:dyDescent="0.3">
      <c r="B100" s="1">
        <v>44057</v>
      </c>
      <c r="C100" s="2" t="s">
        <v>3</v>
      </c>
      <c r="D100" s="4" t="s">
        <v>6</v>
      </c>
      <c r="E100" s="4" t="s">
        <v>13</v>
      </c>
      <c r="F100" s="2">
        <v>3</v>
      </c>
      <c r="G100" s="5">
        <v>2500</v>
      </c>
    </row>
    <row r="101" spans="2:7" x14ac:dyDescent="0.3">
      <c r="B101" s="1">
        <v>44061</v>
      </c>
      <c r="C101" s="2" t="s">
        <v>3</v>
      </c>
      <c r="D101" s="4" t="s">
        <v>6</v>
      </c>
      <c r="E101" s="4" t="s">
        <v>12</v>
      </c>
      <c r="F101" s="2">
        <v>1</v>
      </c>
      <c r="G101" s="5">
        <v>11360</v>
      </c>
    </row>
    <row r="102" spans="2:7" x14ac:dyDescent="0.3">
      <c r="B102" s="1">
        <v>44061</v>
      </c>
      <c r="C102" s="2" t="s">
        <v>10</v>
      </c>
      <c r="D102" s="4" t="s">
        <v>6</v>
      </c>
      <c r="E102" s="4" t="s">
        <v>12</v>
      </c>
      <c r="F102" s="2">
        <v>1</v>
      </c>
      <c r="G102" s="5">
        <v>8800</v>
      </c>
    </row>
    <row r="103" spans="2:7" x14ac:dyDescent="0.3">
      <c r="B103" s="1">
        <v>44061</v>
      </c>
      <c r="C103" s="2" t="s">
        <v>1</v>
      </c>
      <c r="D103" s="4" t="s">
        <v>8</v>
      </c>
      <c r="E103" s="4" t="s">
        <v>13</v>
      </c>
      <c r="F103" s="2">
        <v>5</v>
      </c>
      <c r="G103" s="5">
        <v>750</v>
      </c>
    </row>
    <row r="104" spans="2:7" x14ac:dyDescent="0.3">
      <c r="B104" s="1">
        <v>44061</v>
      </c>
      <c r="C104" s="2" t="s">
        <v>2</v>
      </c>
      <c r="D104" s="4" t="s">
        <v>7</v>
      </c>
      <c r="E104" s="4" t="s">
        <v>13</v>
      </c>
      <c r="F104" s="2">
        <v>4</v>
      </c>
      <c r="G104" s="5">
        <v>2540</v>
      </c>
    </row>
    <row r="105" spans="2:7" x14ac:dyDescent="0.3">
      <c r="B105" s="1">
        <v>44062</v>
      </c>
      <c r="C105" s="2" t="s">
        <v>3</v>
      </c>
      <c r="D105" s="4" t="s">
        <v>7</v>
      </c>
      <c r="E105" s="4" t="s">
        <v>12</v>
      </c>
      <c r="F105" s="2">
        <v>1</v>
      </c>
      <c r="G105" s="5">
        <v>5400</v>
      </c>
    </row>
    <row r="106" spans="2:7" x14ac:dyDescent="0.3">
      <c r="B106" s="1">
        <v>44062</v>
      </c>
      <c r="C106" s="2" t="s">
        <v>1</v>
      </c>
      <c r="D106" s="4" t="s">
        <v>6</v>
      </c>
      <c r="E106" s="4" t="s">
        <v>13</v>
      </c>
      <c r="F106" s="2">
        <v>4</v>
      </c>
      <c r="G106" s="5">
        <v>6840</v>
      </c>
    </row>
    <row r="107" spans="2:7" x14ac:dyDescent="0.3">
      <c r="B107" s="1">
        <v>44062</v>
      </c>
      <c r="C107" s="2" t="s">
        <v>2</v>
      </c>
      <c r="D107" s="4" t="s">
        <v>7</v>
      </c>
      <c r="E107" s="4" t="s">
        <v>13</v>
      </c>
      <c r="F107" s="2">
        <v>4</v>
      </c>
      <c r="G107" s="5">
        <v>3260</v>
      </c>
    </row>
    <row r="108" spans="2:7" x14ac:dyDescent="0.3">
      <c r="B108" s="1">
        <v>44062</v>
      </c>
      <c r="C108" s="2" t="s">
        <v>2</v>
      </c>
      <c r="D108" s="4" t="s">
        <v>6</v>
      </c>
      <c r="E108" s="4" t="s">
        <v>13</v>
      </c>
      <c r="F108" s="2">
        <v>4</v>
      </c>
      <c r="G108" s="5">
        <v>3500</v>
      </c>
    </row>
    <row r="109" spans="2:7" x14ac:dyDescent="0.3">
      <c r="B109" s="1">
        <v>44067</v>
      </c>
      <c r="C109" s="3" t="s">
        <v>3</v>
      </c>
      <c r="D109" s="4" t="s">
        <v>5</v>
      </c>
      <c r="E109" s="4" t="s">
        <v>12</v>
      </c>
      <c r="F109" s="2">
        <v>1</v>
      </c>
      <c r="G109" s="5">
        <v>800</v>
      </c>
    </row>
    <row r="110" spans="2:7" x14ac:dyDescent="0.3">
      <c r="B110" s="1">
        <v>44067</v>
      </c>
      <c r="C110" s="2" t="s">
        <v>1</v>
      </c>
      <c r="D110" s="4" t="s">
        <v>6</v>
      </c>
      <c r="E110" s="4" t="s">
        <v>13</v>
      </c>
      <c r="F110" s="2">
        <v>4</v>
      </c>
      <c r="G110" s="5">
        <v>1500</v>
      </c>
    </row>
    <row r="111" spans="2:7" x14ac:dyDescent="0.3">
      <c r="B111" s="1">
        <v>44067</v>
      </c>
      <c r="C111" s="2" t="s">
        <v>2</v>
      </c>
      <c r="D111" s="4" t="s">
        <v>5</v>
      </c>
      <c r="E111" s="4" t="s">
        <v>13</v>
      </c>
      <c r="F111" s="2">
        <v>4</v>
      </c>
      <c r="G111" s="5">
        <v>1800</v>
      </c>
    </row>
    <row r="112" spans="2:7" x14ac:dyDescent="0.3">
      <c r="B112" s="1">
        <v>44068</v>
      </c>
      <c r="C112" s="3" t="s">
        <v>10</v>
      </c>
      <c r="D112" s="4" t="s">
        <v>5</v>
      </c>
      <c r="E112" s="4" t="s">
        <v>12</v>
      </c>
      <c r="F112" s="2">
        <v>2</v>
      </c>
      <c r="G112" s="5">
        <v>7800</v>
      </c>
    </row>
    <row r="113" spans="2:7" x14ac:dyDescent="0.3">
      <c r="B113" s="1">
        <v>44068</v>
      </c>
      <c r="C113" s="2" t="s">
        <v>2</v>
      </c>
      <c r="D113" s="4" t="s">
        <v>6</v>
      </c>
      <c r="E113" s="4" t="s">
        <v>13</v>
      </c>
      <c r="F113" s="2">
        <v>5</v>
      </c>
      <c r="G113" s="5">
        <v>110</v>
      </c>
    </row>
    <row r="114" spans="2:7" x14ac:dyDescent="0.3">
      <c r="B114" s="1">
        <v>44069</v>
      </c>
      <c r="C114" s="2" t="s">
        <v>3</v>
      </c>
      <c r="D114" s="4" t="s">
        <v>5</v>
      </c>
      <c r="E114" s="4" t="s">
        <v>12</v>
      </c>
      <c r="F114" s="2">
        <v>1</v>
      </c>
      <c r="G114" s="5">
        <v>1850</v>
      </c>
    </row>
    <row r="115" spans="2:7" x14ac:dyDescent="0.3">
      <c r="B115" s="1">
        <v>44069</v>
      </c>
      <c r="C115" s="2" t="s">
        <v>1</v>
      </c>
      <c r="D115" s="4" t="s">
        <v>6</v>
      </c>
      <c r="E115" s="4" t="s">
        <v>13</v>
      </c>
      <c r="F115" s="2">
        <v>5</v>
      </c>
      <c r="G115" s="5">
        <v>2000</v>
      </c>
    </row>
    <row r="116" spans="2:7" x14ac:dyDescent="0.3">
      <c r="B116" s="1">
        <v>44069</v>
      </c>
      <c r="C116" s="2" t="s">
        <v>2</v>
      </c>
      <c r="D116" s="4" t="s">
        <v>7</v>
      </c>
      <c r="E116" s="4" t="s">
        <v>13</v>
      </c>
      <c r="F116" s="2">
        <v>4</v>
      </c>
      <c r="G116" s="5">
        <v>520</v>
      </c>
    </row>
    <row r="117" spans="2:7" x14ac:dyDescent="0.3">
      <c r="B117" s="1">
        <v>44070</v>
      </c>
      <c r="C117" s="2" t="s">
        <v>2</v>
      </c>
      <c r="D117" s="4" t="s">
        <v>6</v>
      </c>
      <c r="E117" s="4" t="s">
        <v>13</v>
      </c>
      <c r="F117" s="2">
        <v>3</v>
      </c>
      <c r="G117" s="5">
        <v>690</v>
      </c>
    </row>
    <row r="118" spans="2:7" x14ac:dyDescent="0.3">
      <c r="B118" s="1">
        <v>44070</v>
      </c>
      <c r="C118" s="2" t="s">
        <v>3</v>
      </c>
      <c r="D118" s="4" t="s">
        <v>6</v>
      </c>
      <c r="E118" s="4" t="s">
        <v>13</v>
      </c>
      <c r="F118" s="2">
        <v>3</v>
      </c>
      <c r="G118" s="5">
        <v>2500</v>
      </c>
    </row>
    <row r="119" spans="2:7" x14ac:dyDescent="0.3">
      <c r="B119" s="1">
        <v>44070</v>
      </c>
      <c r="C119" s="3" t="s">
        <v>10</v>
      </c>
      <c r="D119" s="4" t="s">
        <v>5</v>
      </c>
      <c r="E119" s="4" t="s">
        <v>12</v>
      </c>
      <c r="F119" s="2">
        <v>2</v>
      </c>
      <c r="G119" s="5">
        <v>7700</v>
      </c>
    </row>
    <row r="120" spans="2:7" x14ac:dyDescent="0.3">
      <c r="B120" s="1">
        <v>44070</v>
      </c>
      <c r="C120" s="2" t="s">
        <v>2</v>
      </c>
      <c r="D120" s="4" t="s">
        <v>5</v>
      </c>
      <c r="E120" s="4" t="s">
        <v>13</v>
      </c>
      <c r="F120" s="2">
        <v>3</v>
      </c>
      <c r="G120" s="5">
        <v>2800</v>
      </c>
    </row>
    <row r="121" spans="2:7" x14ac:dyDescent="0.3">
      <c r="B121" s="1">
        <v>44074</v>
      </c>
      <c r="C121" s="2" t="s">
        <v>3</v>
      </c>
      <c r="D121" s="4" t="s">
        <v>6</v>
      </c>
      <c r="E121" s="4" t="s">
        <v>12</v>
      </c>
      <c r="F121" s="2">
        <v>2</v>
      </c>
      <c r="G121" s="5">
        <v>8500</v>
      </c>
    </row>
    <row r="122" spans="2:7" x14ac:dyDescent="0.3">
      <c r="B122" s="1">
        <v>44074</v>
      </c>
      <c r="C122" s="2" t="s">
        <v>1</v>
      </c>
      <c r="D122" s="4" t="s">
        <v>8</v>
      </c>
      <c r="E122" s="4" t="s">
        <v>13</v>
      </c>
      <c r="F122" s="2">
        <v>5</v>
      </c>
      <c r="G122" s="5">
        <v>250</v>
      </c>
    </row>
    <row r="123" spans="2:7" x14ac:dyDescent="0.3">
      <c r="B123" s="1">
        <v>44074</v>
      </c>
      <c r="C123" s="2" t="s">
        <v>2</v>
      </c>
      <c r="D123" s="4" t="s">
        <v>7</v>
      </c>
      <c r="E123" s="4" t="s">
        <v>13</v>
      </c>
      <c r="F123" s="2">
        <v>3</v>
      </c>
      <c r="G123" s="5">
        <v>2540</v>
      </c>
    </row>
    <row r="124" spans="2:7" x14ac:dyDescent="0.3">
      <c r="B124" s="1">
        <v>44075</v>
      </c>
      <c r="C124" s="2" t="s">
        <v>10</v>
      </c>
      <c r="D124" s="4" t="s">
        <v>6</v>
      </c>
      <c r="E124" s="4" t="s">
        <v>12</v>
      </c>
      <c r="F124" s="2">
        <v>2</v>
      </c>
      <c r="G124" s="5">
        <v>650</v>
      </c>
    </row>
    <row r="125" spans="2:7" x14ac:dyDescent="0.3">
      <c r="B125" s="1">
        <v>44076</v>
      </c>
      <c r="C125" s="2" t="s">
        <v>10</v>
      </c>
      <c r="D125" s="4" t="s">
        <v>5</v>
      </c>
      <c r="E125" s="4" t="s">
        <v>13</v>
      </c>
      <c r="F125" s="2">
        <v>4</v>
      </c>
      <c r="G125" s="5">
        <v>2400</v>
      </c>
    </row>
    <row r="126" spans="2:7" x14ac:dyDescent="0.3">
      <c r="B126" s="1">
        <v>44076</v>
      </c>
      <c r="C126" s="2" t="s">
        <v>2</v>
      </c>
      <c r="D126" s="4" t="s">
        <v>7</v>
      </c>
      <c r="E126" s="4" t="s">
        <v>13</v>
      </c>
      <c r="F126" s="2">
        <v>3</v>
      </c>
      <c r="G126" s="5">
        <v>320</v>
      </c>
    </row>
    <row r="127" spans="2:7" x14ac:dyDescent="0.3">
      <c r="B127" s="1">
        <v>44076</v>
      </c>
      <c r="C127" s="2" t="s">
        <v>2</v>
      </c>
      <c r="D127" s="4" t="s">
        <v>5</v>
      </c>
      <c r="E127" s="4" t="s">
        <v>13</v>
      </c>
      <c r="F127" s="2">
        <v>3</v>
      </c>
      <c r="G127" s="5">
        <v>6500</v>
      </c>
    </row>
    <row r="128" spans="2:7" x14ac:dyDescent="0.3">
      <c r="B128" s="1">
        <v>44077</v>
      </c>
      <c r="C128" s="2" t="s">
        <v>1</v>
      </c>
      <c r="D128" s="4" t="s">
        <v>6</v>
      </c>
      <c r="E128" s="4" t="s">
        <v>13</v>
      </c>
      <c r="F128" s="2">
        <v>3</v>
      </c>
      <c r="G128" s="5">
        <v>5000</v>
      </c>
    </row>
    <row r="129" spans="2:7" x14ac:dyDescent="0.3">
      <c r="B129" s="1">
        <v>44077</v>
      </c>
      <c r="C129" s="2" t="s">
        <v>2</v>
      </c>
      <c r="D129" s="4" t="s">
        <v>6</v>
      </c>
      <c r="E129" s="4" t="s">
        <v>13</v>
      </c>
      <c r="F129" s="2">
        <v>3</v>
      </c>
      <c r="G129" s="5">
        <v>3500</v>
      </c>
    </row>
    <row r="130" spans="2:7" x14ac:dyDescent="0.3">
      <c r="B130" s="1">
        <v>44078</v>
      </c>
      <c r="C130" s="3" t="s">
        <v>3</v>
      </c>
      <c r="D130" s="4" t="s">
        <v>5</v>
      </c>
      <c r="E130" s="4" t="s">
        <v>12</v>
      </c>
      <c r="F130" s="2">
        <v>1</v>
      </c>
      <c r="G130" s="5">
        <v>3500</v>
      </c>
    </row>
    <row r="131" spans="2:7" x14ac:dyDescent="0.3">
      <c r="B131" s="1">
        <v>44078</v>
      </c>
      <c r="C131" s="2" t="s">
        <v>1</v>
      </c>
      <c r="D131" s="4" t="s">
        <v>6</v>
      </c>
      <c r="E131" s="4" t="s">
        <v>13</v>
      </c>
      <c r="F131" s="2">
        <v>5</v>
      </c>
      <c r="G131" s="5">
        <v>1500</v>
      </c>
    </row>
    <row r="132" spans="2:7" x14ac:dyDescent="0.3">
      <c r="B132" s="1">
        <v>44078</v>
      </c>
      <c r="C132" s="2" t="s">
        <v>2</v>
      </c>
      <c r="D132" s="4" t="s">
        <v>5</v>
      </c>
      <c r="E132" s="4" t="s">
        <v>13</v>
      </c>
      <c r="F132" s="2">
        <v>3</v>
      </c>
      <c r="G132" s="5">
        <v>1800</v>
      </c>
    </row>
    <row r="133" spans="2:7" x14ac:dyDescent="0.3">
      <c r="B133" s="1">
        <v>44081</v>
      </c>
      <c r="C133" s="2" t="s">
        <v>3</v>
      </c>
      <c r="D133" s="4" t="s">
        <v>6</v>
      </c>
      <c r="E133" s="4" t="s">
        <v>12</v>
      </c>
      <c r="F133" s="2">
        <v>1</v>
      </c>
      <c r="G133" s="5">
        <v>8000</v>
      </c>
    </row>
    <row r="134" spans="2:7" x14ac:dyDescent="0.3">
      <c r="B134" s="1">
        <v>44081</v>
      </c>
      <c r="C134" s="2" t="s">
        <v>10</v>
      </c>
      <c r="D134" s="4" t="s">
        <v>6</v>
      </c>
      <c r="E134" s="4" t="s">
        <v>12</v>
      </c>
      <c r="F134" s="2">
        <v>2</v>
      </c>
      <c r="G134" s="5">
        <v>5100</v>
      </c>
    </row>
    <row r="135" spans="2:7" x14ac:dyDescent="0.3">
      <c r="B135" s="1">
        <v>44081</v>
      </c>
      <c r="C135" s="2" t="s">
        <v>1</v>
      </c>
      <c r="D135" s="4" t="s">
        <v>8</v>
      </c>
      <c r="E135" s="4" t="s">
        <v>13</v>
      </c>
      <c r="F135" s="2">
        <v>4</v>
      </c>
      <c r="G135" s="5">
        <v>650</v>
      </c>
    </row>
    <row r="136" spans="2:7" x14ac:dyDescent="0.3">
      <c r="B136" s="1">
        <v>44082</v>
      </c>
      <c r="C136" s="2" t="s">
        <v>2</v>
      </c>
      <c r="D136" s="4" t="s">
        <v>7</v>
      </c>
      <c r="E136" s="4" t="s">
        <v>13</v>
      </c>
      <c r="F136" s="2">
        <v>5</v>
      </c>
      <c r="G136" s="5">
        <v>320</v>
      </c>
    </row>
    <row r="137" spans="2:7" x14ac:dyDescent="0.3">
      <c r="B137" s="1">
        <v>44083</v>
      </c>
      <c r="C137" s="2" t="s">
        <v>3</v>
      </c>
      <c r="D137" s="4" t="s">
        <v>7</v>
      </c>
      <c r="E137" s="4" t="s">
        <v>12</v>
      </c>
      <c r="F137" s="2">
        <v>2</v>
      </c>
      <c r="G137" s="5">
        <v>3500</v>
      </c>
    </row>
    <row r="138" spans="2:7" x14ac:dyDescent="0.3">
      <c r="B138" s="1">
        <v>44083</v>
      </c>
      <c r="C138" s="2" t="s">
        <v>1</v>
      </c>
      <c r="D138" s="4" t="s">
        <v>6</v>
      </c>
      <c r="E138" s="4" t="s">
        <v>13</v>
      </c>
      <c r="F138" s="2">
        <v>3</v>
      </c>
      <c r="G138" s="5">
        <v>2840</v>
      </c>
    </row>
    <row r="139" spans="2:7" x14ac:dyDescent="0.3">
      <c r="B139" s="1">
        <v>44084</v>
      </c>
      <c r="C139" s="2" t="s">
        <v>3</v>
      </c>
      <c r="D139" s="4" t="s">
        <v>7</v>
      </c>
      <c r="E139" s="4" t="s">
        <v>13</v>
      </c>
      <c r="F139" s="2">
        <v>3</v>
      </c>
      <c r="G139" s="5">
        <v>520</v>
      </c>
    </row>
    <row r="140" spans="2:7" x14ac:dyDescent="0.3">
      <c r="B140" s="1">
        <v>44084</v>
      </c>
      <c r="C140" s="2" t="s">
        <v>1</v>
      </c>
      <c r="D140" s="4" t="s">
        <v>5</v>
      </c>
      <c r="E140" s="4" t="s">
        <v>13</v>
      </c>
      <c r="F140" s="2">
        <v>3</v>
      </c>
      <c r="G140" s="5">
        <v>380</v>
      </c>
    </row>
    <row r="141" spans="2:7" x14ac:dyDescent="0.3">
      <c r="B141" s="1">
        <v>44084</v>
      </c>
      <c r="C141" s="2" t="s">
        <v>2</v>
      </c>
      <c r="D141" s="4" t="s">
        <v>6</v>
      </c>
      <c r="E141" s="4" t="s">
        <v>13</v>
      </c>
      <c r="F141" s="2">
        <v>5</v>
      </c>
      <c r="G141" s="5">
        <v>5550</v>
      </c>
    </row>
    <row r="142" spans="2:7" x14ac:dyDescent="0.3">
      <c r="B142" s="1">
        <v>44085</v>
      </c>
      <c r="C142" s="3" t="s">
        <v>10</v>
      </c>
      <c r="D142" s="4" t="s">
        <v>5</v>
      </c>
      <c r="E142" s="4" t="s">
        <v>12</v>
      </c>
      <c r="F142" s="2">
        <v>2</v>
      </c>
      <c r="G142" s="5">
        <v>650</v>
      </c>
    </row>
    <row r="143" spans="2:7" x14ac:dyDescent="0.3">
      <c r="B143" s="1">
        <v>44085</v>
      </c>
      <c r="C143" s="2" t="s">
        <v>1</v>
      </c>
      <c r="D143" s="4" t="s">
        <v>5</v>
      </c>
      <c r="E143" s="4" t="s">
        <v>13</v>
      </c>
      <c r="F143" s="2">
        <v>4</v>
      </c>
      <c r="G143" s="5">
        <v>2800</v>
      </c>
    </row>
    <row r="144" spans="2:7" x14ac:dyDescent="0.3">
      <c r="B144" s="1">
        <v>44085</v>
      </c>
      <c r="C144" s="2" t="s">
        <v>2</v>
      </c>
      <c r="D144" s="4" t="s">
        <v>6</v>
      </c>
      <c r="E144" s="4" t="s">
        <v>13</v>
      </c>
      <c r="F144" s="2">
        <v>4</v>
      </c>
      <c r="G144" s="5">
        <v>690</v>
      </c>
    </row>
    <row r="145" spans="2:7" x14ac:dyDescent="0.3">
      <c r="B145" s="1">
        <v>44088</v>
      </c>
      <c r="C145" s="2" t="s">
        <v>2</v>
      </c>
      <c r="D145" s="4" t="s">
        <v>5</v>
      </c>
      <c r="E145" s="4" t="s">
        <v>13</v>
      </c>
      <c r="F145" s="2">
        <v>5</v>
      </c>
      <c r="G145" s="5">
        <v>6500</v>
      </c>
    </row>
    <row r="146" spans="2:7" x14ac:dyDescent="0.3">
      <c r="B146" s="1">
        <v>44088</v>
      </c>
      <c r="C146" s="2" t="s">
        <v>1</v>
      </c>
      <c r="D146" s="4" t="s">
        <v>6</v>
      </c>
      <c r="E146" s="4" t="s">
        <v>13</v>
      </c>
      <c r="F146" s="2">
        <v>4</v>
      </c>
      <c r="G146" s="5">
        <v>5000</v>
      </c>
    </row>
    <row r="147" spans="2:7" x14ac:dyDescent="0.3">
      <c r="B147" s="1">
        <v>44088</v>
      </c>
      <c r="C147" s="2" t="s">
        <v>2</v>
      </c>
      <c r="D147" s="4" t="s">
        <v>6</v>
      </c>
      <c r="E147" s="4" t="s">
        <v>13</v>
      </c>
      <c r="F147" s="2">
        <v>3</v>
      </c>
      <c r="G147" s="5">
        <v>3500</v>
      </c>
    </row>
    <row r="148" spans="2:7" x14ac:dyDescent="0.3">
      <c r="B148" s="1">
        <v>44088</v>
      </c>
      <c r="C148" s="3" t="s">
        <v>3</v>
      </c>
      <c r="D148" s="4" t="s">
        <v>5</v>
      </c>
      <c r="E148" s="4" t="s">
        <v>12</v>
      </c>
      <c r="F148" s="2">
        <v>2</v>
      </c>
      <c r="G148" s="5">
        <v>3500</v>
      </c>
    </row>
    <row r="149" spans="2:7" x14ac:dyDescent="0.3">
      <c r="B149" s="1">
        <v>44089</v>
      </c>
      <c r="C149" s="2" t="s">
        <v>1</v>
      </c>
      <c r="D149" s="4" t="s">
        <v>6</v>
      </c>
      <c r="E149" s="4" t="s">
        <v>13</v>
      </c>
      <c r="F149" s="2">
        <v>4</v>
      </c>
      <c r="G149" s="5">
        <v>1500</v>
      </c>
    </row>
    <row r="150" spans="2:7" x14ac:dyDescent="0.3">
      <c r="B150" s="1">
        <v>44089</v>
      </c>
      <c r="C150" s="2" t="s">
        <v>2</v>
      </c>
      <c r="D150" s="4" t="s">
        <v>5</v>
      </c>
      <c r="E150" s="4" t="s">
        <v>13</v>
      </c>
      <c r="F150" s="2">
        <v>4</v>
      </c>
      <c r="G150" s="5">
        <v>1800</v>
      </c>
    </row>
    <row r="151" spans="2:7" x14ac:dyDescent="0.3">
      <c r="B151" s="1">
        <v>44089</v>
      </c>
      <c r="C151" s="2" t="s">
        <v>3</v>
      </c>
      <c r="D151" s="4" t="s">
        <v>6</v>
      </c>
      <c r="E151" s="4" t="s">
        <v>12</v>
      </c>
      <c r="F151" s="2">
        <v>2</v>
      </c>
      <c r="G151" s="5">
        <v>8000</v>
      </c>
    </row>
    <row r="152" spans="2:7" x14ac:dyDescent="0.3">
      <c r="B152" s="1">
        <v>44090</v>
      </c>
      <c r="C152" s="2" t="s">
        <v>10</v>
      </c>
      <c r="D152" s="4" t="s">
        <v>6</v>
      </c>
      <c r="E152" s="4" t="s">
        <v>12</v>
      </c>
      <c r="F152" s="2">
        <v>1</v>
      </c>
      <c r="G152" s="5">
        <v>5100</v>
      </c>
    </row>
    <row r="153" spans="2:7" x14ac:dyDescent="0.3">
      <c r="B153" s="1">
        <v>44090</v>
      </c>
      <c r="C153" s="2" t="s">
        <v>1</v>
      </c>
      <c r="D153" s="4" t="s">
        <v>8</v>
      </c>
      <c r="E153" s="4" t="s">
        <v>13</v>
      </c>
      <c r="F153" s="2">
        <v>5</v>
      </c>
      <c r="G153" s="5">
        <v>650</v>
      </c>
    </row>
    <row r="154" spans="2:7" x14ac:dyDescent="0.3">
      <c r="B154" s="1">
        <v>44090</v>
      </c>
      <c r="C154" s="2" t="s">
        <v>2</v>
      </c>
      <c r="D154" s="4" t="s">
        <v>7</v>
      </c>
      <c r="E154" s="4" t="s">
        <v>13</v>
      </c>
      <c r="F154" s="2">
        <v>3</v>
      </c>
      <c r="G154" s="5">
        <v>320</v>
      </c>
    </row>
    <row r="155" spans="2:7" x14ac:dyDescent="0.3">
      <c r="B155" s="1">
        <v>44090</v>
      </c>
      <c r="C155" s="2" t="s">
        <v>3</v>
      </c>
      <c r="D155" s="4" t="s">
        <v>7</v>
      </c>
      <c r="E155" s="4" t="s">
        <v>12</v>
      </c>
      <c r="F155" s="2">
        <v>1</v>
      </c>
      <c r="G155" s="5">
        <v>3500</v>
      </c>
    </row>
    <row r="156" spans="2:7" x14ac:dyDescent="0.3">
      <c r="B156" s="1">
        <v>44091</v>
      </c>
      <c r="C156" s="2" t="s">
        <v>1</v>
      </c>
      <c r="D156" s="4" t="s">
        <v>6</v>
      </c>
      <c r="E156" s="4" t="s">
        <v>13</v>
      </c>
      <c r="F156" s="2">
        <v>4</v>
      </c>
      <c r="G156" s="5">
        <v>2840</v>
      </c>
    </row>
    <row r="157" spans="2:7" x14ac:dyDescent="0.3">
      <c r="B157" s="1">
        <v>44091</v>
      </c>
      <c r="C157" s="2" t="s">
        <v>3</v>
      </c>
      <c r="D157" s="4" t="s">
        <v>7</v>
      </c>
      <c r="E157" s="4" t="s">
        <v>13</v>
      </c>
      <c r="F157" s="2">
        <v>4</v>
      </c>
      <c r="G157" s="5">
        <v>520</v>
      </c>
    </row>
    <row r="158" spans="2:7" x14ac:dyDescent="0.3">
      <c r="B158" s="1">
        <v>44091</v>
      </c>
      <c r="C158" s="2" t="s">
        <v>1</v>
      </c>
      <c r="D158" s="4" t="s">
        <v>5</v>
      </c>
      <c r="E158" s="4" t="s">
        <v>13</v>
      </c>
      <c r="F158" s="2">
        <v>3</v>
      </c>
      <c r="G158" s="5">
        <v>380</v>
      </c>
    </row>
    <row r="159" spans="2:7" x14ac:dyDescent="0.3">
      <c r="B159" s="1">
        <v>44091</v>
      </c>
      <c r="C159" s="2" t="s">
        <v>2</v>
      </c>
      <c r="D159" s="4" t="s">
        <v>6</v>
      </c>
      <c r="E159" s="4" t="s">
        <v>13</v>
      </c>
      <c r="F159" s="2">
        <v>3</v>
      </c>
      <c r="G159" s="5">
        <v>5550</v>
      </c>
    </row>
    <row r="160" spans="2:7" x14ac:dyDescent="0.3">
      <c r="B160" s="1">
        <v>44092</v>
      </c>
      <c r="C160" s="2" t="s">
        <v>3</v>
      </c>
      <c r="D160" s="4" t="s">
        <v>6</v>
      </c>
      <c r="E160" s="4" t="s">
        <v>12</v>
      </c>
      <c r="F160" s="2">
        <v>2</v>
      </c>
      <c r="G160" s="5">
        <v>8000</v>
      </c>
    </row>
    <row r="161" spans="2:7" x14ac:dyDescent="0.3">
      <c r="B161" s="1">
        <v>44092</v>
      </c>
      <c r="C161" s="2" t="s">
        <v>10</v>
      </c>
      <c r="D161" s="4" t="s">
        <v>6</v>
      </c>
      <c r="E161" s="4" t="s">
        <v>12</v>
      </c>
      <c r="F161" s="2">
        <v>2</v>
      </c>
      <c r="G161" s="5">
        <v>5100</v>
      </c>
    </row>
    <row r="162" spans="2:7" x14ac:dyDescent="0.3">
      <c r="B162" s="1">
        <v>44092</v>
      </c>
      <c r="C162" s="2" t="s">
        <v>1</v>
      </c>
      <c r="D162" s="4" t="s">
        <v>8</v>
      </c>
      <c r="E162" s="4" t="s">
        <v>13</v>
      </c>
      <c r="F162" s="2">
        <v>3</v>
      </c>
      <c r="G162" s="5">
        <v>650</v>
      </c>
    </row>
  </sheetData>
  <sortState xmlns:xlrd2="http://schemas.microsoft.com/office/spreadsheetml/2017/richdata2" ref="B6:G144">
    <sortCondition ref="B10"/>
  </sortState>
  <dataValidations count="3">
    <dataValidation type="list" allowBlank="1" showInputMessage="1" showErrorMessage="1" sqref="I3 I6" xr:uid="{CC82354C-FA87-42B1-B1A3-53710D5C9125}">
      <formula1>"Bianchi,Neri,Rossi,Verdi"</formula1>
    </dataValidation>
    <dataValidation type="list" allowBlank="1" showInputMessage="1" showErrorMessage="1" sqref="J6" xr:uid="{08FFED4D-4F2E-4FFF-967F-E4DC8674440E}">
      <formula1>"Fiuli,Lombardia,Trentino,Veneto"</formula1>
    </dataValidation>
    <dataValidation type="list" allowBlank="1" showInputMessage="1" showErrorMessage="1" sqref="K6" xr:uid="{A40C7C6F-C2C9-4EF5-8A50-F285FD98FC5A}">
      <formula1>"Cancelleria,Informatica"</formula1>
    </dataValidation>
  </dataValidation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055F-2948-47B1-9F67-79CE68398D48}">
  <sheetPr>
    <tabColor rgb="FFFF0000"/>
  </sheetPr>
  <dimension ref="B2:P162"/>
  <sheetViews>
    <sheetView topLeftCell="A16" zoomScale="90" zoomScaleNormal="90" workbookViewId="0">
      <selection activeCell="L25" sqref="L25"/>
    </sheetView>
  </sheetViews>
  <sheetFormatPr defaultRowHeight="14.4" x14ac:dyDescent="0.3"/>
  <cols>
    <col min="1" max="1" width="3.5546875" customWidth="1"/>
    <col min="2" max="2" width="26.88671875" bestFit="1" customWidth="1"/>
    <col min="3" max="3" width="26.88671875" customWidth="1"/>
    <col min="4" max="4" width="9.88671875" bestFit="1" customWidth="1"/>
    <col min="5" max="5" width="10.21875" bestFit="1" customWidth="1"/>
    <col min="6" max="6" width="11.109375" bestFit="1" customWidth="1"/>
    <col min="7" max="7" width="9.21875" style="7" customWidth="1"/>
    <col min="8" max="8" width="13.109375" bestFit="1" customWidth="1"/>
    <col min="10" max="10" width="9.88671875" bestFit="1" customWidth="1"/>
    <col min="11" max="12" width="11.5546875" bestFit="1" customWidth="1"/>
    <col min="13" max="13" width="10.5546875" bestFit="1" customWidth="1"/>
    <col min="14" max="14" width="11.5546875" customWidth="1"/>
    <col min="15" max="15" width="9.5546875" bestFit="1" customWidth="1"/>
    <col min="16" max="16" width="10.21875" bestFit="1" customWidth="1"/>
  </cols>
  <sheetData>
    <row r="2" spans="2:16" ht="39.6" x14ac:dyDescent="0.3">
      <c r="G2" s="7">
        <f>MONTH(B6)</f>
        <v>6</v>
      </c>
      <c r="K2" s="8" t="s">
        <v>0</v>
      </c>
      <c r="L2" s="8" t="s">
        <v>18</v>
      </c>
      <c r="M2" s="8" t="s">
        <v>17</v>
      </c>
      <c r="N2" s="8" t="s">
        <v>16</v>
      </c>
    </row>
    <row r="3" spans="2:16" x14ac:dyDescent="0.3">
      <c r="K3" s="9" t="s">
        <v>1</v>
      </c>
      <c r="L3" s="15">
        <f>SUMIF(D6:D162,K3,H6:H162)</f>
        <v>98810</v>
      </c>
      <c r="M3" s="2">
        <f>COUNTIF(D6:D162,K3)</f>
        <v>35</v>
      </c>
      <c r="N3" s="14">
        <f>AVERAGEIF(D6:D162,K3,H6:H162)</f>
        <v>2823.1428571428573</v>
      </c>
    </row>
    <row r="5" spans="2:16" ht="39.6" x14ac:dyDescent="0.3">
      <c r="B5" s="6" t="s">
        <v>14</v>
      </c>
      <c r="C5" s="6" t="s">
        <v>23</v>
      </c>
      <c r="D5" s="6" t="s">
        <v>0</v>
      </c>
      <c r="E5" s="6" t="s">
        <v>4</v>
      </c>
      <c r="F5" s="6" t="s">
        <v>11</v>
      </c>
      <c r="G5" s="6" t="s">
        <v>15</v>
      </c>
      <c r="H5" s="6" t="s">
        <v>9</v>
      </c>
      <c r="K5" s="8" t="s">
        <v>0</v>
      </c>
      <c r="L5" s="8" t="s">
        <v>4</v>
      </c>
      <c r="M5" s="8" t="s">
        <v>11</v>
      </c>
      <c r="N5" s="8" t="s">
        <v>18</v>
      </c>
      <c r="O5" s="8" t="s">
        <v>17</v>
      </c>
      <c r="P5" s="8" t="s">
        <v>16</v>
      </c>
    </row>
    <row r="6" spans="2:16" x14ac:dyDescent="0.3">
      <c r="B6" s="1">
        <v>44008</v>
      </c>
      <c r="C6" s="16" t="str">
        <f>IF(MONTH(B6)=6,"Giugno",IF(MONTH(B6)=7,"Luglio",IF(MONTH(B6)=8,"Agosto","Settembre")))</f>
        <v>Giugno</v>
      </c>
      <c r="D6" s="2" t="s">
        <v>3</v>
      </c>
      <c r="E6" s="4" t="s">
        <v>7</v>
      </c>
      <c r="F6" s="4" t="s">
        <v>13</v>
      </c>
      <c r="G6" s="2">
        <v>4</v>
      </c>
      <c r="H6" s="5">
        <v>750</v>
      </c>
      <c r="K6" s="9" t="s">
        <v>10</v>
      </c>
      <c r="L6" s="9" t="s">
        <v>6</v>
      </c>
      <c r="M6" s="9" t="s">
        <v>13</v>
      </c>
      <c r="N6" s="15">
        <f>SUMIFS(H6:H162,D6:D162,K6,E6:E162,L6,F6:F162,M6)</f>
        <v>6288</v>
      </c>
      <c r="O6" s="2">
        <f>COUNTIFS(D6:D162,K6,E6:E162,L6,F6:F162,M6)</f>
        <v>5</v>
      </c>
      <c r="P6" s="14">
        <f>AVERAGEIFS(H6:H162,D6:D162,K6,E6:E162,L6,F6:F162,M6)</f>
        <v>1257.5999999999999</v>
      </c>
    </row>
    <row r="7" spans="2:16" x14ac:dyDescent="0.3">
      <c r="B7" s="1">
        <v>44008</v>
      </c>
      <c r="C7" s="16" t="str">
        <f t="shared" ref="C7:C70" si="0">IF(MONTH(B7)=6,"Giugno",IF(MONTH(B7)=7,"Luglio",IF(MONTH(B7)=8,"Agosto","Settembre")))</f>
        <v>Giugno</v>
      </c>
      <c r="D7" s="2" t="s">
        <v>2</v>
      </c>
      <c r="E7" s="4" t="s">
        <v>6</v>
      </c>
      <c r="F7" s="4" t="s">
        <v>13</v>
      </c>
      <c r="G7" s="2">
        <v>5</v>
      </c>
      <c r="H7" s="5">
        <v>280</v>
      </c>
    </row>
    <row r="8" spans="2:16" x14ac:dyDescent="0.3">
      <c r="B8" s="1">
        <v>44008</v>
      </c>
      <c r="C8" s="16" t="str">
        <f t="shared" si="0"/>
        <v>Giugno</v>
      </c>
      <c r="D8" s="2" t="s">
        <v>2</v>
      </c>
      <c r="E8" s="4" t="s">
        <v>5</v>
      </c>
      <c r="F8" s="4" t="s">
        <v>13</v>
      </c>
      <c r="G8" s="2">
        <v>4</v>
      </c>
      <c r="H8" s="5">
        <v>1650</v>
      </c>
    </row>
    <row r="9" spans="2:16" x14ac:dyDescent="0.3">
      <c r="B9" s="1">
        <v>44011</v>
      </c>
      <c r="C9" s="16" t="str">
        <f t="shared" si="0"/>
        <v>Giugno</v>
      </c>
      <c r="D9" s="2" t="s">
        <v>3</v>
      </c>
      <c r="E9" s="4" t="s">
        <v>7</v>
      </c>
      <c r="F9" s="4" t="s">
        <v>12</v>
      </c>
      <c r="G9" s="2">
        <v>2</v>
      </c>
      <c r="H9" s="5">
        <v>2240</v>
      </c>
    </row>
    <row r="10" spans="2:16" x14ac:dyDescent="0.3">
      <c r="B10" s="1">
        <v>44011</v>
      </c>
      <c r="C10" s="16" t="str">
        <f t="shared" si="0"/>
        <v>Giugno</v>
      </c>
      <c r="D10" s="2" t="s">
        <v>1</v>
      </c>
      <c r="E10" s="4" t="s">
        <v>7</v>
      </c>
      <c r="F10" s="4" t="s">
        <v>12</v>
      </c>
      <c r="G10" s="2">
        <v>2</v>
      </c>
      <c r="H10" s="5">
        <v>10160</v>
      </c>
      <c r="K10" s="8" t="s">
        <v>5</v>
      </c>
      <c r="L10" s="8" t="s">
        <v>7</v>
      </c>
      <c r="M10" s="8" t="s">
        <v>8</v>
      </c>
      <c r="N10" s="8" t="s">
        <v>6</v>
      </c>
    </row>
    <row r="11" spans="2:16" x14ac:dyDescent="0.3">
      <c r="B11" s="1">
        <v>44011</v>
      </c>
      <c r="C11" s="16" t="str">
        <f t="shared" si="0"/>
        <v>Giugno</v>
      </c>
      <c r="D11" s="2" t="s">
        <v>2</v>
      </c>
      <c r="E11" s="4" t="s">
        <v>6</v>
      </c>
      <c r="F11" s="4" t="s">
        <v>13</v>
      </c>
      <c r="G11" s="2">
        <v>3</v>
      </c>
      <c r="H11" s="5">
        <v>302</v>
      </c>
      <c r="K11" s="15">
        <f>SUMIF($E$6:$E$162,K10,$H$6:$H$162)</f>
        <v>147605</v>
      </c>
      <c r="L11" s="15">
        <f t="shared" ref="L11:N11" si="1">SUMIF($E$6:$E$162,L10,$H$6:$H$162)</f>
        <v>120207</v>
      </c>
      <c r="M11" s="15">
        <f t="shared" si="1"/>
        <v>27732</v>
      </c>
      <c r="N11" s="15">
        <f t="shared" si="1"/>
        <v>192125</v>
      </c>
    </row>
    <row r="12" spans="2:16" x14ac:dyDescent="0.3">
      <c r="B12" s="1">
        <v>44011</v>
      </c>
      <c r="C12" s="16" t="str">
        <f t="shared" si="0"/>
        <v>Giugno</v>
      </c>
      <c r="D12" s="2" t="s">
        <v>2</v>
      </c>
      <c r="E12" s="4" t="s">
        <v>7</v>
      </c>
      <c r="F12" s="4" t="s">
        <v>13</v>
      </c>
      <c r="G12" s="2">
        <v>5</v>
      </c>
      <c r="H12" s="5">
        <v>840</v>
      </c>
    </row>
    <row r="13" spans="2:16" x14ac:dyDescent="0.3">
      <c r="B13" s="1">
        <v>44013</v>
      </c>
      <c r="C13" s="16" t="str">
        <f t="shared" si="0"/>
        <v>Luglio</v>
      </c>
      <c r="D13" s="2" t="s">
        <v>3</v>
      </c>
      <c r="E13" s="4" t="s">
        <v>8</v>
      </c>
      <c r="F13" s="4" t="s">
        <v>12</v>
      </c>
      <c r="G13" s="2">
        <v>2</v>
      </c>
      <c r="H13" s="5">
        <v>6420</v>
      </c>
    </row>
    <row r="14" spans="2:16" x14ac:dyDescent="0.3">
      <c r="B14" s="1">
        <v>44014</v>
      </c>
      <c r="C14" s="16" t="str">
        <f t="shared" si="0"/>
        <v>Luglio</v>
      </c>
      <c r="D14" s="2" t="s">
        <v>1</v>
      </c>
      <c r="E14" s="4" t="s">
        <v>6</v>
      </c>
      <c r="F14" s="4" t="s">
        <v>13</v>
      </c>
      <c r="G14" s="2">
        <v>3</v>
      </c>
      <c r="H14" s="5">
        <v>2840</v>
      </c>
      <c r="K14" s="8" t="s">
        <v>4</v>
      </c>
      <c r="L14" s="8" t="s">
        <v>18</v>
      </c>
      <c r="O14" s="7"/>
    </row>
    <row r="15" spans="2:16" x14ac:dyDescent="0.3">
      <c r="B15" s="1">
        <v>44015</v>
      </c>
      <c r="C15" s="16" t="str">
        <f t="shared" si="0"/>
        <v>Luglio</v>
      </c>
      <c r="D15" s="2" t="s">
        <v>3</v>
      </c>
      <c r="E15" s="4" t="s">
        <v>5</v>
      </c>
      <c r="F15" s="4" t="s">
        <v>13</v>
      </c>
      <c r="G15" s="2">
        <v>5</v>
      </c>
      <c r="H15" s="5">
        <v>1420</v>
      </c>
      <c r="K15" s="9" t="s">
        <v>6</v>
      </c>
      <c r="L15" s="18">
        <v>192125</v>
      </c>
    </row>
    <row r="16" spans="2:16" x14ac:dyDescent="0.3">
      <c r="B16" s="1">
        <v>44018</v>
      </c>
      <c r="C16" s="16" t="str">
        <f t="shared" si="0"/>
        <v>Luglio</v>
      </c>
      <c r="D16" s="2" t="s">
        <v>3</v>
      </c>
      <c r="E16" s="4" t="s">
        <v>6</v>
      </c>
      <c r="F16" s="4" t="s">
        <v>13</v>
      </c>
      <c r="G16" s="2">
        <v>4</v>
      </c>
      <c r="H16" s="5">
        <v>210</v>
      </c>
      <c r="K16" s="9" t="s">
        <v>7</v>
      </c>
      <c r="L16" s="18">
        <v>120207</v>
      </c>
    </row>
    <row r="17" spans="2:14" x14ac:dyDescent="0.3">
      <c r="B17" s="1">
        <v>44018</v>
      </c>
      <c r="C17" s="16" t="str">
        <f t="shared" si="0"/>
        <v>Luglio</v>
      </c>
      <c r="D17" s="2" t="s">
        <v>1</v>
      </c>
      <c r="E17" s="4" t="s">
        <v>7</v>
      </c>
      <c r="F17" s="4" t="s">
        <v>13</v>
      </c>
      <c r="G17" s="2">
        <v>3</v>
      </c>
      <c r="H17" s="5">
        <v>2900</v>
      </c>
      <c r="K17" s="9" t="s">
        <v>8</v>
      </c>
      <c r="L17" s="18">
        <v>27732</v>
      </c>
    </row>
    <row r="18" spans="2:14" x14ac:dyDescent="0.3">
      <c r="B18" s="1">
        <v>44018</v>
      </c>
      <c r="C18" s="16" t="str">
        <f t="shared" si="0"/>
        <v>Luglio</v>
      </c>
      <c r="D18" s="2" t="s">
        <v>2</v>
      </c>
      <c r="E18" s="4" t="s">
        <v>5</v>
      </c>
      <c r="F18" s="4" t="s">
        <v>13</v>
      </c>
      <c r="G18" s="2">
        <v>4</v>
      </c>
      <c r="H18" s="5">
        <v>350</v>
      </c>
      <c r="K18" s="9" t="s">
        <v>24</v>
      </c>
      <c r="L18" s="18">
        <v>147605</v>
      </c>
    </row>
    <row r="19" spans="2:14" x14ac:dyDescent="0.3">
      <c r="B19" s="1">
        <v>44019</v>
      </c>
      <c r="C19" s="16" t="str">
        <f t="shared" si="0"/>
        <v>Luglio</v>
      </c>
      <c r="D19" s="2" t="s">
        <v>10</v>
      </c>
      <c r="E19" s="4" t="s">
        <v>6</v>
      </c>
      <c r="F19" s="4" t="s">
        <v>13</v>
      </c>
      <c r="G19" s="2">
        <v>5</v>
      </c>
      <c r="H19" s="5">
        <v>1500</v>
      </c>
    </row>
    <row r="20" spans="2:14" x14ac:dyDescent="0.3">
      <c r="B20" s="1">
        <v>44019</v>
      </c>
      <c r="C20" s="16" t="str">
        <f t="shared" si="0"/>
        <v>Luglio</v>
      </c>
      <c r="D20" s="2" t="s">
        <v>2</v>
      </c>
      <c r="E20" s="4" t="s">
        <v>7</v>
      </c>
      <c r="F20" s="4" t="s">
        <v>12</v>
      </c>
      <c r="G20" s="2">
        <v>1</v>
      </c>
      <c r="H20" s="5">
        <v>5120</v>
      </c>
    </row>
    <row r="21" spans="2:14" x14ac:dyDescent="0.3">
      <c r="B21" s="1">
        <v>44020</v>
      </c>
      <c r="C21" s="16" t="str">
        <f t="shared" si="0"/>
        <v>Luglio</v>
      </c>
      <c r="D21" s="2" t="s">
        <v>3</v>
      </c>
      <c r="E21" s="4" t="s">
        <v>6</v>
      </c>
      <c r="F21" s="4" t="s">
        <v>13</v>
      </c>
      <c r="G21" s="2">
        <v>5</v>
      </c>
      <c r="H21" s="5">
        <v>1204</v>
      </c>
      <c r="K21" s="8" t="s">
        <v>68</v>
      </c>
      <c r="L21" s="8" t="s">
        <v>69</v>
      </c>
      <c r="M21" s="8" t="s">
        <v>70</v>
      </c>
      <c r="N21" s="8" t="s">
        <v>71</v>
      </c>
    </row>
    <row r="22" spans="2:14" x14ac:dyDescent="0.3">
      <c r="B22" s="1">
        <v>44021</v>
      </c>
      <c r="C22" s="16" t="str">
        <f t="shared" si="0"/>
        <v>Luglio</v>
      </c>
      <c r="D22" s="2" t="s">
        <v>1</v>
      </c>
      <c r="E22" s="4" t="s">
        <v>7</v>
      </c>
      <c r="F22" s="4" t="s">
        <v>12</v>
      </c>
      <c r="G22" s="2">
        <v>2</v>
      </c>
      <c r="H22" s="5">
        <v>3400</v>
      </c>
      <c r="J22" s="8" t="s">
        <v>3</v>
      </c>
      <c r="K22" s="18">
        <f>SUMIFS($H$6:$H$162,$C$6:$C$162,K21,$D$6:$D$162,$J$22)</f>
        <v>2990</v>
      </c>
      <c r="L22" s="18">
        <f t="shared" ref="L22:N22" si="2">SUMIFS($H$6:$H$162,$C$6:$C$162,L21,$D$6:$D$162,$J$22)</f>
        <v>79098</v>
      </c>
      <c r="M22" s="18">
        <f t="shared" si="2"/>
        <v>48840</v>
      </c>
      <c r="N22" s="18">
        <f t="shared" si="2"/>
        <v>39040</v>
      </c>
    </row>
    <row r="23" spans="2:14" x14ac:dyDescent="0.3">
      <c r="B23" s="1">
        <v>44022</v>
      </c>
      <c r="C23" s="16" t="str">
        <f t="shared" si="0"/>
        <v>Luglio</v>
      </c>
      <c r="D23" s="2" t="s">
        <v>2</v>
      </c>
      <c r="E23" s="4" t="s">
        <v>5</v>
      </c>
      <c r="F23" s="4" t="s">
        <v>13</v>
      </c>
      <c r="G23" s="2">
        <v>4</v>
      </c>
      <c r="H23" s="5">
        <v>3540</v>
      </c>
      <c r="J23" s="8" t="s">
        <v>2</v>
      </c>
      <c r="K23" s="18">
        <f>SUMIFS($H$6:$H$162,$C$6:$C$162,K21,$D$6:$D$162,$J$23)</f>
        <v>3072</v>
      </c>
      <c r="L23" s="18">
        <f t="shared" ref="L23:N23" si="3">SUMIFS($H$6:$H$162,$C$6:$C$162,L21,$D$6:$D$162,$J$23)</f>
        <v>40912</v>
      </c>
      <c r="M23" s="18">
        <f t="shared" si="3"/>
        <v>53022</v>
      </c>
      <c r="N23" s="18">
        <f t="shared" si="3"/>
        <v>36350</v>
      </c>
    </row>
    <row r="24" spans="2:14" x14ac:dyDescent="0.3">
      <c r="B24" s="1">
        <v>44025</v>
      </c>
      <c r="C24" s="16" t="str">
        <f t="shared" si="0"/>
        <v>Luglio</v>
      </c>
      <c r="D24" s="2" t="s">
        <v>10</v>
      </c>
      <c r="E24" s="4" t="s">
        <v>6</v>
      </c>
      <c r="F24" s="4" t="s">
        <v>13</v>
      </c>
      <c r="G24" s="2">
        <v>4</v>
      </c>
      <c r="H24" s="5">
        <v>1504</v>
      </c>
      <c r="J24" s="8" t="s">
        <v>1</v>
      </c>
      <c r="K24" s="18">
        <f>SUMIFS($H$6:$H$162,$C$6:$C$162,K21,$D$6:$D$162,$J$24)</f>
        <v>10160</v>
      </c>
      <c r="L24" s="18">
        <f t="shared" ref="L24:N24" si="4">SUMIFS($H$6:$H$162,$C$6:$C$162,L21,$D$6:$D$162,$J$24)</f>
        <v>43120</v>
      </c>
      <c r="M24" s="18">
        <f t="shared" si="4"/>
        <v>21340</v>
      </c>
      <c r="N24" s="18">
        <f t="shared" si="4"/>
        <v>24190</v>
      </c>
    </row>
    <row r="25" spans="2:14" x14ac:dyDescent="0.3">
      <c r="B25" s="1">
        <v>44025</v>
      </c>
      <c r="C25" s="16" t="str">
        <f t="shared" si="0"/>
        <v>Luglio</v>
      </c>
      <c r="D25" s="2" t="s">
        <v>2</v>
      </c>
      <c r="E25" s="4" t="s">
        <v>8</v>
      </c>
      <c r="F25" s="4" t="s">
        <v>13</v>
      </c>
      <c r="G25" s="2">
        <v>3</v>
      </c>
      <c r="H25" s="5">
        <v>330</v>
      </c>
      <c r="J25" s="8" t="s">
        <v>10</v>
      </c>
      <c r="K25" s="18">
        <f>SUMIFS($H$6:$H$162,$C$6:$C$162,K21,$D$6:$D$162,$J$25)</f>
        <v>0</v>
      </c>
      <c r="L25" s="18">
        <f t="shared" ref="L25:N25" si="5">SUMIFS($H$6:$H$162,$C$6:$C$162,L21,$D$6:$D$162,$J$25)</f>
        <v>18301</v>
      </c>
      <c r="M25" s="18">
        <f t="shared" si="5"/>
        <v>48234</v>
      </c>
      <c r="N25" s="18">
        <f t="shared" si="5"/>
        <v>19000</v>
      </c>
    </row>
    <row r="26" spans="2:14" x14ac:dyDescent="0.3">
      <c r="B26" s="1">
        <v>44026</v>
      </c>
      <c r="C26" s="16" t="str">
        <f t="shared" si="0"/>
        <v>Luglio</v>
      </c>
      <c r="D26" s="2" t="s">
        <v>3</v>
      </c>
      <c r="E26" s="4" t="s">
        <v>5</v>
      </c>
      <c r="F26" s="4" t="s">
        <v>12</v>
      </c>
      <c r="G26" s="2">
        <v>2</v>
      </c>
      <c r="H26" s="5">
        <v>6240</v>
      </c>
    </row>
    <row r="27" spans="2:14" x14ac:dyDescent="0.3">
      <c r="B27" s="1">
        <v>44027</v>
      </c>
      <c r="C27" s="16" t="str">
        <f t="shared" si="0"/>
        <v>Luglio</v>
      </c>
      <c r="D27" s="2" t="s">
        <v>3</v>
      </c>
      <c r="E27" s="4" t="s">
        <v>6</v>
      </c>
      <c r="F27" s="4" t="s">
        <v>13</v>
      </c>
      <c r="G27" s="2">
        <v>3</v>
      </c>
      <c r="H27" s="5">
        <v>1260</v>
      </c>
      <c r="L27" s="17"/>
    </row>
    <row r="28" spans="2:14" x14ac:dyDescent="0.3">
      <c r="B28" s="1">
        <v>44027</v>
      </c>
      <c r="C28" s="16" t="str">
        <f t="shared" si="0"/>
        <v>Luglio</v>
      </c>
      <c r="D28" s="2" t="s">
        <v>1</v>
      </c>
      <c r="E28" s="4" t="s">
        <v>5</v>
      </c>
      <c r="F28" s="4" t="s">
        <v>12</v>
      </c>
      <c r="G28" s="2">
        <v>1</v>
      </c>
      <c r="H28" s="5">
        <v>4800</v>
      </c>
      <c r="L28" s="17"/>
    </row>
    <row r="29" spans="2:14" x14ac:dyDescent="0.3">
      <c r="B29" s="1">
        <v>44027</v>
      </c>
      <c r="C29" s="16" t="str">
        <f t="shared" si="0"/>
        <v>Luglio</v>
      </c>
      <c r="D29" s="2" t="s">
        <v>2</v>
      </c>
      <c r="E29" s="4" t="s">
        <v>6</v>
      </c>
      <c r="F29" s="4" t="s">
        <v>13</v>
      </c>
      <c r="G29" s="2">
        <v>5</v>
      </c>
      <c r="H29" s="5">
        <v>1520</v>
      </c>
      <c r="L29" s="17"/>
    </row>
    <row r="30" spans="2:14" x14ac:dyDescent="0.3">
      <c r="B30" s="1">
        <v>44028</v>
      </c>
      <c r="C30" s="16" t="str">
        <f t="shared" si="0"/>
        <v>Luglio</v>
      </c>
      <c r="D30" s="2" t="s">
        <v>10</v>
      </c>
      <c r="E30" s="4" t="s">
        <v>7</v>
      </c>
      <c r="F30" s="4" t="s">
        <v>13</v>
      </c>
      <c r="G30" s="2">
        <v>3</v>
      </c>
      <c r="H30" s="5">
        <v>985</v>
      </c>
      <c r="L30" s="17"/>
    </row>
    <row r="31" spans="2:14" x14ac:dyDescent="0.3">
      <c r="B31" s="1">
        <v>44028</v>
      </c>
      <c r="C31" s="16" t="str">
        <f t="shared" si="0"/>
        <v>Luglio</v>
      </c>
      <c r="D31" s="2" t="s">
        <v>1</v>
      </c>
      <c r="E31" s="4" t="s">
        <v>6</v>
      </c>
      <c r="F31" s="4" t="s">
        <v>12</v>
      </c>
      <c r="G31" s="2">
        <v>2</v>
      </c>
      <c r="H31" s="5">
        <v>1680</v>
      </c>
    </row>
    <row r="32" spans="2:14" x14ac:dyDescent="0.3">
      <c r="B32" s="1">
        <v>44028</v>
      </c>
      <c r="C32" s="16" t="str">
        <f t="shared" si="0"/>
        <v>Luglio</v>
      </c>
      <c r="D32" s="2" t="s">
        <v>2</v>
      </c>
      <c r="E32" s="4" t="s">
        <v>6</v>
      </c>
      <c r="F32" s="4" t="s">
        <v>13</v>
      </c>
      <c r="G32" s="2">
        <v>5</v>
      </c>
      <c r="H32" s="5">
        <v>1200</v>
      </c>
    </row>
    <row r="33" spans="2:8" x14ac:dyDescent="0.3">
      <c r="B33" s="1">
        <v>44029</v>
      </c>
      <c r="C33" s="16" t="str">
        <f t="shared" si="0"/>
        <v>Luglio</v>
      </c>
      <c r="D33" s="2" t="s">
        <v>3</v>
      </c>
      <c r="E33" s="4" t="s">
        <v>7</v>
      </c>
      <c r="F33" s="4" t="s">
        <v>13</v>
      </c>
      <c r="G33" s="2">
        <v>3</v>
      </c>
      <c r="H33" s="5">
        <v>750</v>
      </c>
    </row>
    <row r="34" spans="2:8" x14ac:dyDescent="0.3">
      <c r="B34" s="1">
        <v>44029</v>
      </c>
      <c r="C34" s="16" t="str">
        <f t="shared" si="0"/>
        <v>Luglio</v>
      </c>
      <c r="D34" s="2" t="s">
        <v>10</v>
      </c>
      <c r="E34" s="4" t="s">
        <v>6</v>
      </c>
      <c r="F34" s="4" t="s">
        <v>13</v>
      </c>
      <c r="G34" s="2">
        <v>4</v>
      </c>
      <c r="H34" s="5">
        <v>280</v>
      </c>
    </row>
    <row r="35" spans="2:8" x14ac:dyDescent="0.3">
      <c r="B35" s="1">
        <v>44029</v>
      </c>
      <c r="C35" s="16" t="str">
        <f t="shared" si="0"/>
        <v>Luglio</v>
      </c>
      <c r="D35" s="2" t="s">
        <v>1</v>
      </c>
      <c r="E35" s="4" t="s">
        <v>7</v>
      </c>
      <c r="F35" s="4" t="s">
        <v>12</v>
      </c>
      <c r="G35" s="2">
        <v>1</v>
      </c>
      <c r="H35" s="5">
        <v>10160</v>
      </c>
    </row>
    <row r="36" spans="2:8" x14ac:dyDescent="0.3">
      <c r="B36" s="1">
        <v>44029</v>
      </c>
      <c r="C36" s="16" t="str">
        <f t="shared" si="0"/>
        <v>Luglio</v>
      </c>
      <c r="D36" s="2" t="s">
        <v>2</v>
      </c>
      <c r="E36" s="4" t="s">
        <v>5</v>
      </c>
      <c r="F36" s="4" t="s">
        <v>13</v>
      </c>
      <c r="G36" s="2">
        <v>3</v>
      </c>
      <c r="H36" s="5">
        <v>1650</v>
      </c>
    </row>
    <row r="37" spans="2:8" x14ac:dyDescent="0.3">
      <c r="B37" s="1">
        <v>44030</v>
      </c>
      <c r="C37" s="16" t="str">
        <f t="shared" si="0"/>
        <v>Luglio</v>
      </c>
      <c r="D37" s="2" t="s">
        <v>2</v>
      </c>
      <c r="E37" s="4" t="s">
        <v>6</v>
      </c>
      <c r="F37" s="4" t="s">
        <v>13</v>
      </c>
      <c r="G37" s="2">
        <v>3</v>
      </c>
      <c r="H37" s="5">
        <v>302</v>
      </c>
    </row>
    <row r="38" spans="2:8" x14ac:dyDescent="0.3">
      <c r="B38" s="1">
        <v>44032</v>
      </c>
      <c r="C38" s="16" t="str">
        <f t="shared" si="0"/>
        <v>Luglio</v>
      </c>
      <c r="D38" s="2" t="s">
        <v>3</v>
      </c>
      <c r="E38" s="4" t="s">
        <v>7</v>
      </c>
      <c r="F38" s="4" t="s">
        <v>12</v>
      </c>
      <c r="G38" s="2">
        <v>2</v>
      </c>
      <c r="H38" s="5">
        <v>2240</v>
      </c>
    </row>
    <row r="39" spans="2:8" x14ac:dyDescent="0.3">
      <c r="B39" s="1">
        <v>44032</v>
      </c>
      <c r="C39" s="16" t="str">
        <f t="shared" si="0"/>
        <v>Luglio</v>
      </c>
      <c r="D39" s="2" t="s">
        <v>3</v>
      </c>
      <c r="E39" s="4" t="s">
        <v>8</v>
      </c>
      <c r="F39" s="4" t="s">
        <v>12</v>
      </c>
      <c r="G39" s="2">
        <v>1</v>
      </c>
      <c r="H39" s="5">
        <v>6420</v>
      </c>
    </row>
    <row r="40" spans="2:8" x14ac:dyDescent="0.3">
      <c r="B40" s="1">
        <v>44032</v>
      </c>
      <c r="C40" s="16" t="str">
        <f t="shared" si="0"/>
        <v>Luglio</v>
      </c>
      <c r="D40" s="2" t="s">
        <v>2</v>
      </c>
      <c r="E40" s="4" t="s">
        <v>7</v>
      </c>
      <c r="F40" s="4" t="s">
        <v>13</v>
      </c>
      <c r="G40" s="2">
        <v>3</v>
      </c>
      <c r="H40" s="5">
        <v>840</v>
      </c>
    </row>
    <row r="41" spans="2:8" x14ac:dyDescent="0.3">
      <c r="B41" s="1">
        <v>44033</v>
      </c>
      <c r="C41" s="16" t="str">
        <f t="shared" si="0"/>
        <v>Luglio</v>
      </c>
      <c r="D41" s="2" t="s">
        <v>3</v>
      </c>
      <c r="E41" s="4" t="s">
        <v>5</v>
      </c>
      <c r="F41" s="4" t="s">
        <v>13</v>
      </c>
      <c r="G41" s="2">
        <v>5</v>
      </c>
      <c r="H41" s="5">
        <v>1420</v>
      </c>
    </row>
    <row r="42" spans="2:8" x14ac:dyDescent="0.3">
      <c r="B42" s="1">
        <v>44033</v>
      </c>
      <c r="C42" s="16" t="str">
        <f t="shared" si="0"/>
        <v>Luglio</v>
      </c>
      <c r="D42" s="2" t="s">
        <v>1</v>
      </c>
      <c r="E42" s="4" t="s">
        <v>6</v>
      </c>
      <c r="F42" s="4" t="s">
        <v>13</v>
      </c>
      <c r="G42" s="2">
        <v>4</v>
      </c>
      <c r="H42" s="5">
        <v>2840</v>
      </c>
    </row>
    <row r="43" spans="2:8" x14ac:dyDescent="0.3">
      <c r="B43" s="1">
        <v>44033</v>
      </c>
      <c r="C43" s="16" t="str">
        <f t="shared" si="0"/>
        <v>Luglio</v>
      </c>
      <c r="D43" s="2" t="s">
        <v>2</v>
      </c>
      <c r="E43" s="4" t="s">
        <v>5</v>
      </c>
      <c r="F43" s="4" t="s">
        <v>13</v>
      </c>
      <c r="G43" s="2">
        <v>4</v>
      </c>
      <c r="H43" s="5">
        <v>350</v>
      </c>
    </row>
    <row r="44" spans="2:8" x14ac:dyDescent="0.3">
      <c r="B44" s="1">
        <v>44034</v>
      </c>
      <c r="C44" s="16" t="str">
        <f t="shared" si="0"/>
        <v>Luglio</v>
      </c>
      <c r="D44" s="2" t="s">
        <v>3</v>
      </c>
      <c r="E44" s="4" t="s">
        <v>6</v>
      </c>
      <c r="F44" s="4" t="s">
        <v>13</v>
      </c>
      <c r="G44" s="2">
        <v>4</v>
      </c>
      <c r="H44" s="5">
        <v>440</v>
      </c>
    </row>
    <row r="45" spans="2:8" x14ac:dyDescent="0.3">
      <c r="B45" s="1">
        <v>44034</v>
      </c>
      <c r="C45" s="16" t="str">
        <f t="shared" si="0"/>
        <v>Luglio</v>
      </c>
      <c r="D45" s="2" t="s">
        <v>10</v>
      </c>
      <c r="E45" s="4" t="s">
        <v>6</v>
      </c>
      <c r="F45" s="4" t="s">
        <v>13</v>
      </c>
      <c r="G45" s="2">
        <v>5</v>
      </c>
      <c r="H45" s="5">
        <v>1500</v>
      </c>
    </row>
    <row r="46" spans="2:8" x14ac:dyDescent="0.3">
      <c r="B46" s="1">
        <v>44034</v>
      </c>
      <c r="C46" s="16" t="str">
        <f t="shared" si="0"/>
        <v>Luglio</v>
      </c>
      <c r="D46" s="2" t="s">
        <v>1</v>
      </c>
      <c r="E46" s="4" t="s">
        <v>7</v>
      </c>
      <c r="F46" s="4" t="s">
        <v>13</v>
      </c>
      <c r="G46" s="2">
        <v>5</v>
      </c>
      <c r="H46" s="5">
        <v>2900</v>
      </c>
    </row>
    <row r="47" spans="2:8" x14ac:dyDescent="0.3">
      <c r="B47" s="1">
        <v>44034</v>
      </c>
      <c r="C47" s="16" t="str">
        <f t="shared" si="0"/>
        <v>Luglio</v>
      </c>
      <c r="D47" s="2" t="s">
        <v>2</v>
      </c>
      <c r="E47" s="4" t="s">
        <v>7</v>
      </c>
      <c r="F47" s="4" t="s">
        <v>12</v>
      </c>
      <c r="G47" s="2">
        <v>2</v>
      </c>
      <c r="H47" s="5">
        <v>5120</v>
      </c>
    </row>
    <row r="48" spans="2:8" x14ac:dyDescent="0.3">
      <c r="B48" s="1">
        <v>44035</v>
      </c>
      <c r="C48" s="16" t="str">
        <f t="shared" si="0"/>
        <v>Luglio</v>
      </c>
      <c r="D48" s="2" t="s">
        <v>3</v>
      </c>
      <c r="E48" s="4" t="s">
        <v>6</v>
      </c>
      <c r="F48" s="4" t="s">
        <v>13</v>
      </c>
      <c r="G48" s="2">
        <v>3</v>
      </c>
      <c r="H48" s="5">
        <v>1204</v>
      </c>
    </row>
    <row r="49" spans="2:8" x14ac:dyDescent="0.3">
      <c r="B49" s="1">
        <v>44035</v>
      </c>
      <c r="C49" s="16" t="str">
        <f t="shared" si="0"/>
        <v>Luglio</v>
      </c>
      <c r="D49" s="2" t="s">
        <v>1</v>
      </c>
      <c r="E49" s="4" t="s">
        <v>7</v>
      </c>
      <c r="F49" s="4" t="s">
        <v>12</v>
      </c>
      <c r="G49" s="2">
        <v>2</v>
      </c>
      <c r="H49" s="5">
        <v>3400</v>
      </c>
    </row>
    <row r="50" spans="2:8" x14ac:dyDescent="0.3">
      <c r="B50" s="1">
        <v>44035</v>
      </c>
      <c r="C50" s="16" t="str">
        <f t="shared" si="0"/>
        <v>Luglio</v>
      </c>
      <c r="D50" s="2" t="s">
        <v>2</v>
      </c>
      <c r="E50" s="4" t="s">
        <v>5</v>
      </c>
      <c r="F50" s="4" t="s">
        <v>13</v>
      </c>
      <c r="G50" s="2">
        <v>3</v>
      </c>
      <c r="H50" s="5">
        <v>3540</v>
      </c>
    </row>
    <row r="51" spans="2:8" x14ac:dyDescent="0.3">
      <c r="B51" s="1">
        <v>44036</v>
      </c>
      <c r="C51" s="16" t="str">
        <f t="shared" si="0"/>
        <v>Luglio</v>
      </c>
      <c r="D51" s="2" t="s">
        <v>3</v>
      </c>
      <c r="E51" s="4" t="s">
        <v>5</v>
      </c>
      <c r="F51" s="4" t="s">
        <v>12</v>
      </c>
      <c r="G51" s="2">
        <v>1</v>
      </c>
      <c r="H51" s="5">
        <v>6240</v>
      </c>
    </row>
    <row r="52" spans="2:8" x14ac:dyDescent="0.3">
      <c r="B52" s="1">
        <v>44036</v>
      </c>
      <c r="C52" s="16" t="str">
        <f t="shared" si="0"/>
        <v>Luglio</v>
      </c>
      <c r="D52" s="2" t="s">
        <v>10</v>
      </c>
      <c r="E52" s="4" t="s">
        <v>6</v>
      </c>
      <c r="F52" s="4" t="s">
        <v>13</v>
      </c>
      <c r="G52" s="2">
        <v>4</v>
      </c>
      <c r="H52" s="5">
        <v>1504</v>
      </c>
    </row>
    <row r="53" spans="2:8" x14ac:dyDescent="0.3">
      <c r="B53" s="1">
        <v>44036</v>
      </c>
      <c r="C53" s="16" t="str">
        <f t="shared" si="0"/>
        <v>Luglio</v>
      </c>
      <c r="D53" s="2" t="s">
        <v>1</v>
      </c>
      <c r="E53" s="4" t="s">
        <v>5</v>
      </c>
      <c r="F53" s="4" t="s">
        <v>13</v>
      </c>
      <c r="G53" s="2">
        <v>4</v>
      </c>
      <c r="H53" s="5">
        <v>840</v>
      </c>
    </row>
    <row r="54" spans="2:8" x14ac:dyDescent="0.3">
      <c r="B54" s="1">
        <v>44036</v>
      </c>
      <c r="C54" s="16" t="str">
        <f t="shared" si="0"/>
        <v>Luglio</v>
      </c>
      <c r="D54" s="2" t="s">
        <v>2</v>
      </c>
      <c r="E54" s="4" t="s">
        <v>8</v>
      </c>
      <c r="F54" s="4" t="s">
        <v>13</v>
      </c>
      <c r="G54" s="2">
        <v>3</v>
      </c>
      <c r="H54" s="5">
        <v>210</v>
      </c>
    </row>
    <row r="55" spans="2:8" x14ac:dyDescent="0.3">
      <c r="B55" s="1">
        <v>44037</v>
      </c>
      <c r="C55" s="16" t="str">
        <f t="shared" si="0"/>
        <v>Luglio</v>
      </c>
      <c r="D55" s="2" t="s">
        <v>3</v>
      </c>
      <c r="E55" s="4" t="s">
        <v>7</v>
      </c>
      <c r="F55" s="4" t="s">
        <v>13</v>
      </c>
      <c r="G55" s="2">
        <v>5</v>
      </c>
      <c r="H55" s="5">
        <v>1390</v>
      </c>
    </row>
    <row r="56" spans="2:8" x14ac:dyDescent="0.3">
      <c r="B56" s="1">
        <v>44037</v>
      </c>
      <c r="C56" s="16" t="str">
        <f t="shared" si="0"/>
        <v>Luglio</v>
      </c>
      <c r="D56" s="2" t="s">
        <v>2</v>
      </c>
      <c r="E56" s="4" t="s">
        <v>6</v>
      </c>
      <c r="F56" s="4" t="s">
        <v>13</v>
      </c>
      <c r="G56" s="2">
        <v>4</v>
      </c>
      <c r="H56" s="5">
        <v>490</v>
      </c>
    </row>
    <row r="57" spans="2:8" x14ac:dyDescent="0.3">
      <c r="B57" s="1">
        <v>44039</v>
      </c>
      <c r="C57" s="16" t="str">
        <f t="shared" si="0"/>
        <v>Luglio</v>
      </c>
      <c r="D57" s="2" t="s">
        <v>3</v>
      </c>
      <c r="E57" s="4" t="s">
        <v>6</v>
      </c>
      <c r="F57" s="4" t="s">
        <v>12</v>
      </c>
      <c r="G57" s="2">
        <v>1</v>
      </c>
      <c r="H57" s="5">
        <v>11360</v>
      </c>
    </row>
    <row r="58" spans="2:8" x14ac:dyDescent="0.3">
      <c r="B58" s="1">
        <v>44039</v>
      </c>
      <c r="C58" s="16" t="str">
        <f t="shared" si="0"/>
        <v>Luglio</v>
      </c>
      <c r="D58" s="2" t="s">
        <v>3</v>
      </c>
      <c r="E58" s="4" t="s">
        <v>6</v>
      </c>
      <c r="F58" s="4" t="s">
        <v>12</v>
      </c>
      <c r="G58" s="2">
        <v>1</v>
      </c>
      <c r="H58" s="5">
        <v>3440</v>
      </c>
    </row>
    <row r="59" spans="2:8" x14ac:dyDescent="0.3">
      <c r="B59" s="1">
        <v>44039</v>
      </c>
      <c r="C59" s="16" t="str">
        <f t="shared" si="0"/>
        <v>Luglio</v>
      </c>
      <c r="D59" s="2" t="s">
        <v>1</v>
      </c>
      <c r="E59" s="4" t="s">
        <v>8</v>
      </c>
      <c r="F59" s="4" t="s">
        <v>13</v>
      </c>
      <c r="G59" s="2">
        <v>5</v>
      </c>
      <c r="H59" s="5">
        <v>750</v>
      </c>
    </row>
    <row r="60" spans="2:8" x14ac:dyDescent="0.3">
      <c r="B60" s="1">
        <v>44039</v>
      </c>
      <c r="C60" s="16" t="str">
        <f t="shared" si="0"/>
        <v>Luglio</v>
      </c>
      <c r="D60" s="2" t="s">
        <v>2</v>
      </c>
      <c r="E60" s="4" t="s">
        <v>7</v>
      </c>
      <c r="F60" s="4" t="s">
        <v>13</v>
      </c>
      <c r="G60" s="2">
        <v>3</v>
      </c>
      <c r="H60" s="5">
        <v>2540</v>
      </c>
    </row>
    <row r="61" spans="2:8" x14ac:dyDescent="0.3">
      <c r="B61" s="1">
        <v>44039</v>
      </c>
      <c r="C61" s="16" t="str">
        <f t="shared" si="0"/>
        <v>Luglio</v>
      </c>
      <c r="D61" s="2" t="s">
        <v>2</v>
      </c>
      <c r="E61" s="4" t="s">
        <v>7</v>
      </c>
      <c r="F61" s="4" t="s">
        <v>13</v>
      </c>
      <c r="G61" s="2">
        <v>4</v>
      </c>
      <c r="H61" s="5">
        <v>920</v>
      </c>
    </row>
    <row r="62" spans="2:8" x14ac:dyDescent="0.3">
      <c r="B62" s="1">
        <v>44040</v>
      </c>
      <c r="C62" s="16" t="str">
        <f t="shared" si="0"/>
        <v>Luglio</v>
      </c>
      <c r="D62" s="2" t="s">
        <v>3</v>
      </c>
      <c r="E62" s="4" t="s">
        <v>7</v>
      </c>
      <c r="F62" s="4" t="s">
        <v>12</v>
      </c>
      <c r="G62" s="2">
        <v>1</v>
      </c>
      <c r="H62" s="5">
        <v>10160</v>
      </c>
    </row>
    <row r="63" spans="2:8" x14ac:dyDescent="0.3">
      <c r="B63" s="1">
        <v>44040</v>
      </c>
      <c r="C63" s="16" t="str">
        <f t="shared" si="0"/>
        <v>Luglio</v>
      </c>
      <c r="D63" s="2" t="s">
        <v>3</v>
      </c>
      <c r="E63" s="4" t="s">
        <v>5</v>
      </c>
      <c r="F63" s="4" t="s">
        <v>13</v>
      </c>
      <c r="G63" s="2">
        <v>5</v>
      </c>
      <c r="H63" s="5">
        <v>1580</v>
      </c>
    </row>
    <row r="64" spans="2:8" x14ac:dyDescent="0.3">
      <c r="B64" s="1">
        <v>44040</v>
      </c>
      <c r="C64" s="16" t="str">
        <f t="shared" si="0"/>
        <v>Luglio</v>
      </c>
      <c r="D64" s="2" t="s">
        <v>10</v>
      </c>
      <c r="E64" s="4" t="s">
        <v>7</v>
      </c>
      <c r="F64" s="4" t="s">
        <v>13</v>
      </c>
      <c r="G64" s="2">
        <v>5</v>
      </c>
      <c r="H64" s="5">
        <v>2548</v>
      </c>
    </row>
    <row r="65" spans="2:8" x14ac:dyDescent="0.3">
      <c r="B65" s="1">
        <v>44040</v>
      </c>
      <c r="C65" s="16" t="str">
        <f t="shared" si="0"/>
        <v>Luglio</v>
      </c>
      <c r="D65" s="2" t="s">
        <v>1</v>
      </c>
      <c r="E65" s="4" t="s">
        <v>6</v>
      </c>
      <c r="F65" s="4" t="s">
        <v>13</v>
      </c>
      <c r="G65" s="2">
        <v>3</v>
      </c>
      <c r="H65" s="5">
        <v>2555</v>
      </c>
    </row>
    <row r="66" spans="2:8" x14ac:dyDescent="0.3">
      <c r="B66" s="1">
        <v>44040</v>
      </c>
      <c r="C66" s="16" t="str">
        <f t="shared" si="0"/>
        <v>Luglio</v>
      </c>
      <c r="D66" s="2" t="s">
        <v>2</v>
      </c>
      <c r="E66" s="4" t="s">
        <v>6</v>
      </c>
      <c r="F66" s="4" t="s">
        <v>13</v>
      </c>
      <c r="G66" s="2">
        <v>3</v>
      </c>
      <c r="H66" s="5">
        <v>1560</v>
      </c>
    </row>
    <row r="67" spans="2:8" x14ac:dyDescent="0.3">
      <c r="B67" s="1">
        <v>44041</v>
      </c>
      <c r="C67" s="16" t="str">
        <f t="shared" si="0"/>
        <v>Luglio</v>
      </c>
      <c r="D67" s="2" t="s">
        <v>3</v>
      </c>
      <c r="E67" s="4" t="s">
        <v>7</v>
      </c>
      <c r="F67" s="4" t="s">
        <v>12</v>
      </c>
      <c r="G67" s="2">
        <v>2</v>
      </c>
      <c r="H67" s="5">
        <v>7400</v>
      </c>
    </row>
    <row r="68" spans="2:8" x14ac:dyDescent="0.3">
      <c r="B68" s="1">
        <v>44041</v>
      </c>
      <c r="C68" s="16" t="str">
        <f t="shared" si="0"/>
        <v>Luglio</v>
      </c>
      <c r="D68" s="2" t="s">
        <v>3</v>
      </c>
      <c r="E68" s="4" t="s">
        <v>5</v>
      </c>
      <c r="F68" s="4" t="s">
        <v>12</v>
      </c>
      <c r="G68" s="2">
        <v>2</v>
      </c>
      <c r="H68" s="5">
        <v>5800</v>
      </c>
    </row>
    <row r="69" spans="2:8" x14ac:dyDescent="0.3">
      <c r="B69" s="1">
        <v>44041</v>
      </c>
      <c r="C69" s="16" t="str">
        <f t="shared" si="0"/>
        <v>Luglio</v>
      </c>
      <c r="D69" s="2" t="s">
        <v>1</v>
      </c>
      <c r="E69" s="4" t="s">
        <v>6</v>
      </c>
      <c r="F69" s="4" t="s">
        <v>13</v>
      </c>
      <c r="G69" s="2">
        <v>5</v>
      </c>
      <c r="H69" s="5">
        <v>1500</v>
      </c>
    </row>
    <row r="70" spans="2:8" x14ac:dyDescent="0.3">
      <c r="B70" s="1">
        <v>44041</v>
      </c>
      <c r="C70" s="16" t="str">
        <f t="shared" si="0"/>
        <v>Luglio</v>
      </c>
      <c r="D70" s="2" t="s">
        <v>2</v>
      </c>
      <c r="E70" s="4" t="s">
        <v>8</v>
      </c>
      <c r="F70" s="4" t="s">
        <v>13</v>
      </c>
      <c r="G70" s="2">
        <v>4</v>
      </c>
      <c r="H70" s="5">
        <v>460</v>
      </c>
    </row>
    <row r="71" spans="2:8" x14ac:dyDescent="0.3">
      <c r="B71" s="1">
        <v>44041</v>
      </c>
      <c r="C71" s="16" t="str">
        <f t="shared" ref="C71:C134" si="6">IF(MONTH(B71)=6,"Giugno",IF(MONTH(B71)=7,"Luglio",IF(MONTH(B71)=8,"Agosto","Settembre")))</f>
        <v>Luglio</v>
      </c>
      <c r="D71" s="2" t="s">
        <v>2</v>
      </c>
      <c r="E71" s="4" t="s">
        <v>6</v>
      </c>
      <c r="F71" s="4" t="s">
        <v>13</v>
      </c>
      <c r="G71" s="2">
        <v>3</v>
      </c>
      <c r="H71" s="5">
        <v>700</v>
      </c>
    </row>
    <row r="72" spans="2:8" x14ac:dyDescent="0.3">
      <c r="B72" s="1">
        <v>44043</v>
      </c>
      <c r="C72" s="16" t="str">
        <f t="shared" si="6"/>
        <v>Luglio</v>
      </c>
      <c r="D72" s="3" t="s">
        <v>10</v>
      </c>
      <c r="E72" s="4" t="s">
        <v>5</v>
      </c>
      <c r="F72" s="4" t="s">
        <v>12</v>
      </c>
      <c r="G72" s="2">
        <v>2</v>
      </c>
      <c r="H72" s="5">
        <v>8480</v>
      </c>
    </row>
    <row r="73" spans="2:8" x14ac:dyDescent="0.3">
      <c r="B73" s="1">
        <v>44043</v>
      </c>
      <c r="C73" s="16" t="str">
        <f t="shared" si="6"/>
        <v>Luglio</v>
      </c>
      <c r="D73" s="2" t="s">
        <v>2</v>
      </c>
      <c r="E73" s="4" t="s">
        <v>5</v>
      </c>
      <c r="F73" s="4" t="s">
        <v>13</v>
      </c>
      <c r="G73" s="2">
        <v>4</v>
      </c>
      <c r="H73" s="5">
        <v>2800</v>
      </c>
    </row>
    <row r="74" spans="2:8" x14ac:dyDescent="0.3">
      <c r="B74" s="1">
        <v>44043</v>
      </c>
      <c r="C74" s="16" t="str">
        <f t="shared" si="6"/>
        <v>Luglio</v>
      </c>
      <c r="D74" s="2" t="s">
        <v>2</v>
      </c>
      <c r="E74" s="4" t="s">
        <v>5</v>
      </c>
      <c r="F74" s="4" t="s">
        <v>13</v>
      </c>
      <c r="G74" s="2">
        <v>4</v>
      </c>
      <c r="H74" s="5">
        <v>4560</v>
      </c>
    </row>
    <row r="75" spans="2:8" x14ac:dyDescent="0.3">
      <c r="B75" s="1">
        <v>44043</v>
      </c>
      <c r="C75" s="16" t="str">
        <f t="shared" si="6"/>
        <v>Luglio</v>
      </c>
      <c r="D75" s="2" t="s">
        <v>2</v>
      </c>
      <c r="E75" s="4" t="s">
        <v>6</v>
      </c>
      <c r="F75" s="4" t="s">
        <v>13</v>
      </c>
      <c r="G75" s="2">
        <v>5</v>
      </c>
      <c r="H75" s="5">
        <v>1590</v>
      </c>
    </row>
    <row r="76" spans="2:8" x14ac:dyDescent="0.3">
      <c r="B76" s="1">
        <v>44043</v>
      </c>
      <c r="C76" s="16" t="str">
        <f t="shared" si="6"/>
        <v>Luglio</v>
      </c>
      <c r="D76" s="2" t="s">
        <v>3</v>
      </c>
      <c r="E76" s="4" t="s">
        <v>6</v>
      </c>
      <c r="F76" s="4" t="s">
        <v>13</v>
      </c>
      <c r="G76" s="2">
        <v>5</v>
      </c>
      <c r="H76" s="5">
        <v>2500</v>
      </c>
    </row>
    <row r="77" spans="2:8" x14ac:dyDescent="0.3">
      <c r="B77" s="1">
        <v>44043</v>
      </c>
      <c r="C77" s="16" t="str">
        <f t="shared" si="6"/>
        <v>Luglio</v>
      </c>
      <c r="D77" s="2" t="s">
        <v>1</v>
      </c>
      <c r="E77" s="4" t="s">
        <v>5</v>
      </c>
      <c r="F77" s="4" t="s">
        <v>13</v>
      </c>
      <c r="G77" s="2">
        <v>3</v>
      </c>
      <c r="H77" s="5">
        <v>2555</v>
      </c>
    </row>
    <row r="78" spans="2:8" x14ac:dyDescent="0.3">
      <c r="B78" s="1">
        <v>44043</v>
      </c>
      <c r="C78" s="16" t="str">
        <f t="shared" si="6"/>
        <v>Luglio</v>
      </c>
      <c r="D78" s="2" t="s">
        <v>2</v>
      </c>
      <c r="E78" s="4" t="s">
        <v>6</v>
      </c>
      <c r="F78" s="4" t="s">
        <v>13</v>
      </c>
      <c r="G78" s="2">
        <v>3</v>
      </c>
      <c r="H78" s="5">
        <v>1220</v>
      </c>
    </row>
    <row r="79" spans="2:8" x14ac:dyDescent="0.3">
      <c r="B79" s="1">
        <v>44046</v>
      </c>
      <c r="C79" s="16" t="str">
        <f t="shared" si="6"/>
        <v>Agosto</v>
      </c>
      <c r="D79" s="2" t="s">
        <v>3</v>
      </c>
      <c r="E79" s="4" t="s">
        <v>7</v>
      </c>
      <c r="F79" s="4" t="s">
        <v>13</v>
      </c>
      <c r="G79" s="2">
        <v>3</v>
      </c>
      <c r="H79" s="5">
        <v>1580</v>
      </c>
    </row>
    <row r="80" spans="2:8" x14ac:dyDescent="0.3">
      <c r="B80" s="1">
        <v>44046</v>
      </c>
      <c r="C80" s="16" t="str">
        <f t="shared" si="6"/>
        <v>Agosto</v>
      </c>
      <c r="D80" s="2" t="s">
        <v>2</v>
      </c>
      <c r="E80" s="4" t="s">
        <v>8</v>
      </c>
      <c r="F80" s="4" t="s">
        <v>12</v>
      </c>
      <c r="G80" s="2">
        <v>2</v>
      </c>
      <c r="H80" s="5">
        <v>10192</v>
      </c>
    </row>
    <row r="81" spans="2:8" x14ac:dyDescent="0.3">
      <c r="B81" s="1">
        <v>44046</v>
      </c>
      <c r="C81" s="16" t="str">
        <f t="shared" si="6"/>
        <v>Agosto</v>
      </c>
      <c r="D81" s="2" t="s">
        <v>2</v>
      </c>
      <c r="E81" s="4" t="s">
        <v>7</v>
      </c>
      <c r="F81" s="4" t="s">
        <v>13</v>
      </c>
      <c r="G81" s="2">
        <v>4</v>
      </c>
      <c r="H81" s="5">
        <v>460</v>
      </c>
    </row>
    <row r="82" spans="2:8" x14ac:dyDescent="0.3">
      <c r="B82" s="1">
        <v>44047</v>
      </c>
      <c r="C82" s="16" t="str">
        <f t="shared" si="6"/>
        <v>Agosto</v>
      </c>
      <c r="D82" s="2" t="s">
        <v>10</v>
      </c>
      <c r="E82" s="4" t="s">
        <v>7</v>
      </c>
      <c r="F82" s="4" t="s">
        <v>12</v>
      </c>
      <c r="G82" s="2">
        <v>1</v>
      </c>
      <c r="H82" s="5">
        <v>5844</v>
      </c>
    </row>
    <row r="83" spans="2:8" x14ac:dyDescent="0.3">
      <c r="B83" s="1">
        <v>44047</v>
      </c>
      <c r="C83" s="16" t="str">
        <f t="shared" si="6"/>
        <v>Agosto</v>
      </c>
      <c r="D83" s="2" t="s">
        <v>1</v>
      </c>
      <c r="E83" s="4" t="s">
        <v>6</v>
      </c>
      <c r="F83" s="4" t="s">
        <v>12</v>
      </c>
      <c r="G83" s="2">
        <v>2</v>
      </c>
      <c r="H83" s="5">
        <v>6000</v>
      </c>
    </row>
    <row r="84" spans="2:8" x14ac:dyDescent="0.3">
      <c r="B84" s="1">
        <v>44047</v>
      </c>
      <c r="C84" s="16" t="str">
        <f t="shared" si="6"/>
        <v>Agosto</v>
      </c>
      <c r="D84" s="2" t="s">
        <v>2</v>
      </c>
      <c r="E84" s="4" t="s">
        <v>6</v>
      </c>
      <c r="F84" s="4" t="s">
        <v>13</v>
      </c>
      <c r="G84" s="2">
        <v>4</v>
      </c>
      <c r="H84" s="5">
        <v>700</v>
      </c>
    </row>
    <row r="85" spans="2:8" x14ac:dyDescent="0.3">
      <c r="B85" s="1">
        <v>44048</v>
      </c>
      <c r="C85" s="16" t="str">
        <f t="shared" si="6"/>
        <v>Agosto</v>
      </c>
      <c r="D85" s="2" t="s">
        <v>3</v>
      </c>
      <c r="E85" s="4" t="s">
        <v>5</v>
      </c>
      <c r="F85" s="4" t="s">
        <v>13</v>
      </c>
      <c r="G85" s="2">
        <v>5</v>
      </c>
      <c r="H85" s="5">
        <v>550</v>
      </c>
    </row>
    <row r="86" spans="2:8" x14ac:dyDescent="0.3">
      <c r="B86" s="1">
        <v>44048</v>
      </c>
      <c r="C86" s="16" t="str">
        <f t="shared" si="6"/>
        <v>Agosto</v>
      </c>
      <c r="D86" s="2" t="s">
        <v>2</v>
      </c>
      <c r="E86" s="4" t="s">
        <v>7</v>
      </c>
      <c r="F86" s="4" t="s">
        <v>13</v>
      </c>
      <c r="G86" s="2">
        <v>5</v>
      </c>
      <c r="H86" s="5">
        <v>2800</v>
      </c>
    </row>
    <row r="87" spans="2:8" x14ac:dyDescent="0.3">
      <c r="B87" s="1">
        <v>44049</v>
      </c>
      <c r="C87" s="16" t="str">
        <f t="shared" si="6"/>
        <v>Agosto</v>
      </c>
      <c r="D87" s="2" t="s">
        <v>10</v>
      </c>
      <c r="E87" s="4" t="s">
        <v>5</v>
      </c>
      <c r="F87" s="4" t="s">
        <v>13</v>
      </c>
      <c r="G87" s="2">
        <v>5</v>
      </c>
      <c r="H87" s="5">
        <v>1590</v>
      </c>
    </row>
    <row r="88" spans="2:8" x14ac:dyDescent="0.3">
      <c r="B88" s="1">
        <v>44049</v>
      </c>
      <c r="C88" s="16" t="str">
        <f t="shared" si="6"/>
        <v>Agosto</v>
      </c>
      <c r="D88" s="2" t="s">
        <v>2</v>
      </c>
      <c r="E88" s="4" t="s">
        <v>6</v>
      </c>
      <c r="F88" s="4" t="s">
        <v>13</v>
      </c>
      <c r="G88" s="2">
        <v>3</v>
      </c>
      <c r="H88" s="5">
        <v>2800</v>
      </c>
    </row>
    <row r="89" spans="2:8" x14ac:dyDescent="0.3">
      <c r="B89" s="1">
        <v>44049</v>
      </c>
      <c r="C89" s="16" t="str">
        <f t="shared" si="6"/>
        <v>Agosto</v>
      </c>
      <c r="D89" s="2" t="s">
        <v>2</v>
      </c>
      <c r="E89" s="4" t="s">
        <v>5</v>
      </c>
      <c r="F89" s="4" t="s">
        <v>13</v>
      </c>
      <c r="G89" s="2">
        <v>5</v>
      </c>
      <c r="H89" s="5">
        <v>1590</v>
      </c>
    </row>
    <row r="90" spans="2:8" x14ac:dyDescent="0.3">
      <c r="B90" s="1">
        <v>44050</v>
      </c>
      <c r="C90" s="16" t="str">
        <f t="shared" si="6"/>
        <v>Agosto</v>
      </c>
      <c r="D90" s="3" t="s">
        <v>3</v>
      </c>
      <c r="E90" s="4" t="s">
        <v>5</v>
      </c>
      <c r="F90" s="4" t="s">
        <v>12</v>
      </c>
      <c r="G90" s="2">
        <v>1</v>
      </c>
      <c r="H90" s="5">
        <v>8000</v>
      </c>
    </row>
    <row r="91" spans="2:8" x14ac:dyDescent="0.3">
      <c r="B91" s="1">
        <v>44050</v>
      </c>
      <c r="C91" s="16" t="str">
        <f t="shared" si="6"/>
        <v>Agosto</v>
      </c>
      <c r="D91" s="3" t="s">
        <v>10</v>
      </c>
      <c r="E91" s="4" t="s">
        <v>5</v>
      </c>
      <c r="F91" s="4" t="s">
        <v>12</v>
      </c>
      <c r="G91" s="2">
        <v>2</v>
      </c>
      <c r="H91" s="5">
        <v>8800</v>
      </c>
    </row>
    <row r="92" spans="2:8" x14ac:dyDescent="0.3">
      <c r="B92" s="1">
        <v>44050</v>
      </c>
      <c r="C92" s="16" t="str">
        <f t="shared" si="6"/>
        <v>Agosto</v>
      </c>
      <c r="D92" s="2" t="s">
        <v>1</v>
      </c>
      <c r="E92" s="4" t="s">
        <v>6</v>
      </c>
      <c r="F92" s="4" t="s">
        <v>13</v>
      </c>
      <c r="G92" s="2">
        <v>5</v>
      </c>
      <c r="H92" s="5">
        <v>2500</v>
      </c>
    </row>
    <row r="93" spans="2:8" x14ac:dyDescent="0.3">
      <c r="B93" s="1">
        <v>44050</v>
      </c>
      <c r="C93" s="16" t="str">
        <f t="shared" si="6"/>
        <v>Agosto</v>
      </c>
      <c r="D93" s="2" t="s">
        <v>2</v>
      </c>
      <c r="E93" s="4" t="s">
        <v>6</v>
      </c>
      <c r="F93" s="4" t="s">
        <v>13</v>
      </c>
      <c r="G93" s="2">
        <v>4</v>
      </c>
      <c r="H93" s="5">
        <v>1220</v>
      </c>
    </row>
    <row r="94" spans="2:8" x14ac:dyDescent="0.3">
      <c r="B94" s="1">
        <v>44053</v>
      </c>
      <c r="C94" s="16" t="str">
        <f t="shared" si="6"/>
        <v>Agosto</v>
      </c>
      <c r="D94" s="2" t="s">
        <v>3</v>
      </c>
      <c r="E94" s="4" t="s">
        <v>5</v>
      </c>
      <c r="F94" s="4" t="s">
        <v>12</v>
      </c>
      <c r="G94" s="2">
        <v>1</v>
      </c>
      <c r="H94" s="5">
        <v>5800</v>
      </c>
    </row>
    <row r="95" spans="2:8" x14ac:dyDescent="0.3">
      <c r="B95" s="1">
        <v>44053</v>
      </c>
      <c r="C95" s="16" t="str">
        <f t="shared" si="6"/>
        <v>Agosto</v>
      </c>
      <c r="D95" s="2" t="s">
        <v>1</v>
      </c>
      <c r="E95" s="4" t="s">
        <v>6</v>
      </c>
      <c r="F95" s="4" t="s">
        <v>13</v>
      </c>
      <c r="G95" s="2">
        <v>4</v>
      </c>
      <c r="H95" s="5">
        <v>1500</v>
      </c>
    </row>
    <row r="96" spans="2:8" x14ac:dyDescent="0.3">
      <c r="B96" s="1">
        <v>44053</v>
      </c>
      <c r="C96" s="16" t="str">
        <f t="shared" si="6"/>
        <v>Agosto</v>
      </c>
      <c r="D96" s="2" t="s">
        <v>2</v>
      </c>
      <c r="E96" s="4" t="s">
        <v>7</v>
      </c>
      <c r="F96" s="4" t="s">
        <v>13</v>
      </c>
      <c r="G96" s="2">
        <v>5</v>
      </c>
      <c r="H96" s="5">
        <v>9500</v>
      </c>
    </row>
    <row r="97" spans="2:8" x14ac:dyDescent="0.3">
      <c r="B97" s="1">
        <v>44054</v>
      </c>
      <c r="C97" s="16" t="str">
        <f t="shared" si="6"/>
        <v>Agosto</v>
      </c>
      <c r="D97" s="2" t="s">
        <v>2</v>
      </c>
      <c r="E97" s="4" t="s">
        <v>6</v>
      </c>
      <c r="F97" s="4" t="s">
        <v>13</v>
      </c>
      <c r="G97" s="2">
        <v>5</v>
      </c>
      <c r="H97" s="5">
        <v>3200</v>
      </c>
    </row>
    <row r="98" spans="2:8" x14ac:dyDescent="0.3">
      <c r="B98" s="1">
        <v>44055</v>
      </c>
      <c r="C98" s="16" t="str">
        <f t="shared" si="6"/>
        <v>Agosto</v>
      </c>
      <c r="D98" s="2" t="s">
        <v>2</v>
      </c>
      <c r="E98" s="4" t="s">
        <v>5</v>
      </c>
      <c r="F98" s="4" t="s">
        <v>13</v>
      </c>
      <c r="G98" s="2">
        <v>3</v>
      </c>
      <c r="H98" s="5">
        <v>2800</v>
      </c>
    </row>
    <row r="99" spans="2:8" x14ac:dyDescent="0.3">
      <c r="B99" s="1">
        <v>44056</v>
      </c>
      <c r="C99" s="16" t="str">
        <f t="shared" si="6"/>
        <v>Agosto</v>
      </c>
      <c r="D99" s="3" t="s">
        <v>10</v>
      </c>
      <c r="E99" s="4" t="s">
        <v>5</v>
      </c>
      <c r="F99" s="4" t="s">
        <v>12</v>
      </c>
      <c r="G99" s="2">
        <v>1</v>
      </c>
      <c r="H99" s="5">
        <v>7700</v>
      </c>
    </row>
    <row r="100" spans="2:8" x14ac:dyDescent="0.3">
      <c r="B100" s="1">
        <v>44057</v>
      </c>
      <c r="C100" s="16" t="str">
        <f t="shared" si="6"/>
        <v>Agosto</v>
      </c>
      <c r="D100" s="2" t="s">
        <v>3</v>
      </c>
      <c r="E100" s="4" t="s">
        <v>6</v>
      </c>
      <c r="F100" s="4" t="s">
        <v>13</v>
      </c>
      <c r="G100" s="2">
        <v>3</v>
      </c>
      <c r="H100" s="5">
        <v>2500</v>
      </c>
    </row>
    <row r="101" spans="2:8" x14ac:dyDescent="0.3">
      <c r="B101" s="1">
        <v>44061</v>
      </c>
      <c r="C101" s="16" t="str">
        <f t="shared" si="6"/>
        <v>Agosto</v>
      </c>
      <c r="D101" s="2" t="s">
        <v>3</v>
      </c>
      <c r="E101" s="4" t="s">
        <v>6</v>
      </c>
      <c r="F101" s="4" t="s">
        <v>12</v>
      </c>
      <c r="G101" s="2">
        <v>1</v>
      </c>
      <c r="H101" s="5">
        <v>11360</v>
      </c>
    </row>
    <row r="102" spans="2:8" x14ac:dyDescent="0.3">
      <c r="B102" s="1">
        <v>44061</v>
      </c>
      <c r="C102" s="16" t="str">
        <f t="shared" si="6"/>
        <v>Agosto</v>
      </c>
      <c r="D102" s="2" t="s">
        <v>10</v>
      </c>
      <c r="E102" s="4" t="s">
        <v>6</v>
      </c>
      <c r="F102" s="4" t="s">
        <v>12</v>
      </c>
      <c r="G102" s="2">
        <v>1</v>
      </c>
      <c r="H102" s="5">
        <v>8800</v>
      </c>
    </row>
    <row r="103" spans="2:8" x14ac:dyDescent="0.3">
      <c r="B103" s="1">
        <v>44061</v>
      </c>
      <c r="C103" s="16" t="str">
        <f t="shared" si="6"/>
        <v>Agosto</v>
      </c>
      <c r="D103" s="2" t="s">
        <v>1</v>
      </c>
      <c r="E103" s="4" t="s">
        <v>8</v>
      </c>
      <c r="F103" s="4" t="s">
        <v>13</v>
      </c>
      <c r="G103" s="2">
        <v>5</v>
      </c>
      <c r="H103" s="5">
        <v>750</v>
      </c>
    </row>
    <row r="104" spans="2:8" x14ac:dyDescent="0.3">
      <c r="B104" s="1">
        <v>44061</v>
      </c>
      <c r="C104" s="16" t="str">
        <f t="shared" si="6"/>
        <v>Agosto</v>
      </c>
      <c r="D104" s="2" t="s">
        <v>2</v>
      </c>
      <c r="E104" s="4" t="s">
        <v>7</v>
      </c>
      <c r="F104" s="4" t="s">
        <v>13</v>
      </c>
      <c r="G104" s="2">
        <v>4</v>
      </c>
      <c r="H104" s="5">
        <v>2540</v>
      </c>
    </row>
    <row r="105" spans="2:8" x14ac:dyDescent="0.3">
      <c r="B105" s="1">
        <v>44062</v>
      </c>
      <c r="C105" s="16" t="str">
        <f t="shared" si="6"/>
        <v>Agosto</v>
      </c>
      <c r="D105" s="2" t="s">
        <v>3</v>
      </c>
      <c r="E105" s="4" t="s">
        <v>7</v>
      </c>
      <c r="F105" s="4" t="s">
        <v>12</v>
      </c>
      <c r="G105" s="2">
        <v>1</v>
      </c>
      <c r="H105" s="5">
        <v>5400</v>
      </c>
    </row>
    <row r="106" spans="2:8" x14ac:dyDescent="0.3">
      <c r="B106" s="1">
        <v>44062</v>
      </c>
      <c r="C106" s="16" t="str">
        <f t="shared" si="6"/>
        <v>Agosto</v>
      </c>
      <c r="D106" s="2" t="s">
        <v>1</v>
      </c>
      <c r="E106" s="4" t="s">
        <v>6</v>
      </c>
      <c r="F106" s="4" t="s">
        <v>13</v>
      </c>
      <c r="G106" s="2">
        <v>4</v>
      </c>
      <c r="H106" s="5">
        <v>6840</v>
      </c>
    </row>
    <row r="107" spans="2:8" x14ac:dyDescent="0.3">
      <c r="B107" s="1">
        <v>44062</v>
      </c>
      <c r="C107" s="16" t="str">
        <f t="shared" si="6"/>
        <v>Agosto</v>
      </c>
      <c r="D107" s="2" t="s">
        <v>2</v>
      </c>
      <c r="E107" s="4" t="s">
        <v>7</v>
      </c>
      <c r="F107" s="4" t="s">
        <v>13</v>
      </c>
      <c r="G107" s="2">
        <v>4</v>
      </c>
      <c r="H107" s="5">
        <v>3260</v>
      </c>
    </row>
    <row r="108" spans="2:8" x14ac:dyDescent="0.3">
      <c r="B108" s="1">
        <v>44062</v>
      </c>
      <c r="C108" s="16" t="str">
        <f t="shared" si="6"/>
        <v>Agosto</v>
      </c>
      <c r="D108" s="2" t="s">
        <v>2</v>
      </c>
      <c r="E108" s="4" t="s">
        <v>6</v>
      </c>
      <c r="F108" s="4" t="s">
        <v>13</v>
      </c>
      <c r="G108" s="2">
        <v>4</v>
      </c>
      <c r="H108" s="5">
        <v>3500</v>
      </c>
    </row>
    <row r="109" spans="2:8" x14ac:dyDescent="0.3">
      <c r="B109" s="1">
        <v>44067</v>
      </c>
      <c r="C109" s="16" t="str">
        <f t="shared" si="6"/>
        <v>Agosto</v>
      </c>
      <c r="D109" s="3" t="s">
        <v>3</v>
      </c>
      <c r="E109" s="4" t="s">
        <v>5</v>
      </c>
      <c r="F109" s="4" t="s">
        <v>12</v>
      </c>
      <c r="G109" s="2">
        <v>1</v>
      </c>
      <c r="H109" s="5">
        <v>800</v>
      </c>
    </row>
    <row r="110" spans="2:8" x14ac:dyDescent="0.3">
      <c r="B110" s="1">
        <v>44067</v>
      </c>
      <c r="C110" s="16" t="str">
        <f t="shared" si="6"/>
        <v>Agosto</v>
      </c>
      <c r="D110" s="2" t="s">
        <v>1</v>
      </c>
      <c r="E110" s="4" t="s">
        <v>6</v>
      </c>
      <c r="F110" s="4" t="s">
        <v>13</v>
      </c>
      <c r="G110" s="2">
        <v>4</v>
      </c>
      <c r="H110" s="5">
        <v>1500</v>
      </c>
    </row>
    <row r="111" spans="2:8" x14ac:dyDescent="0.3">
      <c r="B111" s="1">
        <v>44067</v>
      </c>
      <c r="C111" s="16" t="str">
        <f t="shared" si="6"/>
        <v>Agosto</v>
      </c>
      <c r="D111" s="2" t="s">
        <v>2</v>
      </c>
      <c r="E111" s="4" t="s">
        <v>5</v>
      </c>
      <c r="F111" s="4" t="s">
        <v>13</v>
      </c>
      <c r="G111" s="2">
        <v>4</v>
      </c>
      <c r="H111" s="5">
        <v>1800</v>
      </c>
    </row>
    <row r="112" spans="2:8" x14ac:dyDescent="0.3">
      <c r="B112" s="1">
        <v>44068</v>
      </c>
      <c r="C112" s="16" t="str">
        <f t="shared" si="6"/>
        <v>Agosto</v>
      </c>
      <c r="D112" s="3" t="s">
        <v>10</v>
      </c>
      <c r="E112" s="4" t="s">
        <v>5</v>
      </c>
      <c r="F112" s="4" t="s">
        <v>12</v>
      </c>
      <c r="G112" s="2">
        <v>2</v>
      </c>
      <c r="H112" s="5">
        <v>7800</v>
      </c>
    </row>
    <row r="113" spans="2:8" x14ac:dyDescent="0.3">
      <c r="B113" s="1">
        <v>44068</v>
      </c>
      <c r="C113" s="16" t="str">
        <f t="shared" si="6"/>
        <v>Agosto</v>
      </c>
      <c r="D113" s="2" t="s">
        <v>2</v>
      </c>
      <c r="E113" s="4" t="s">
        <v>6</v>
      </c>
      <c r="F113" s="4" t="s">
        <v>13</v>
      </c>
      <c r="G113" s="2">
        <v>5</v>
      </c>
      <c r="H113" s="5">
        <v>110</v>
      </c>
    </row>
    <row r="114" spans="2:8" x14ac:dyDescent="0.3">
      <c r="B114" s="1">
        <v>44069</v>
      </c>
      <c r="C114" s="16" t="str">
        <f t="shared" si="6"/>
        <v>Agosto</v>
      </c>
      <c r="D114" s="2" t="s">
        <v>3</v>
      </c>
      <c r="E114" s="4" t="s">
        <v>5</v>
      </c>
      <c r="F114" s="4" t="s">
        <v>12</v>
      </c>
      <c r="G114" s="2">
        <v>1</v>
      </c>
      <c r="H114" s="5">
        <v>1850</v>
      </c>
    </row>
    <row r="115" spans="2:8" x14ac:dyDescent="0.3">
      <c r="B115" s="1">
        <v>44069</v>
      </c>
      <c r="C115" s="16" t="str">
        <f t="shared" si="6"/>
        <v>Agosto</v>
      </c>
      <c r="D115" s="2" t="s">
        <v>1</v>
      </c>
      <c r="E115" s="4" t="s">
        <v>6</v>
      </c>
      <c r="F115" s="4" t="s">
        <v>13</v>
      </c>
      <c r="G115" s="2">
        <v>5</v>
      </c>
      <c r="H115" s="5">
        <v>2000</v>
      </c>
    </row>
    <row r="116" spans="2:8" x14ac:dyDescent="0.3">
      <c r="B116" s="1">
        <v>44069</v>
      </c>
      <c r="C116" s="16" t="str">
        <f t="shared" si="6"/>
        <v>Agosto</v>
      </c>
      <c r="D116" s="2" t="s">
        <v>2</v>
      </c>
      <c r="E116" s="4" t="s">
        <v>7</v>
      </c>
      <c r="F116" s="4" t="s">
        <v>13</v>
      </c>
      <c r="G116" s="2">
        <v>4</v>
      </c>
      <c r="H116" s="5">
        <v>520</v>
      </c>
    </row>
    <row r="117" spans="2:8" x14ac:dyDescent="0.3">
      <c r="B117" s="1">
        <v>44070</v>
      </c>
      <c r="C117" s="16" t="str">
        <f t="shared" si="6"/>
        <v>Agosto</v>
      </c>
      <c r="D117" s="2" t="s">
        <v>2</v>
      </c>
      <c r="E117" s="4" t="s">
        <v>6</v>
      </c>
      <c r="F117" s="4" t="s">
        <v>13</v>
      </c>
      <c r="G117" s="2">
        <v>3</v>
      </c>
      <c r="H117" s="5">
        <v>690</v>
      </c>
    </row>
    <row r="118" spans="2:8" x14ac:dyDescent="0.3">
      <c r="B118" s="1">
        <v>44070</v>
      </c>
      <c r="C118" s="16" t="str">
        <f t="shared" si="6"/>
        <v>Agosto</v>
      </c>
      <c r="D118" s="2" t="s">
        <v>3</v>
      </c>
      <c r="E118" s="4" t="s">
        <v>6</v>
      </c>
      <c r="F118" s="4" t="s">
        <v>13</v>
      </c>
      <c r="G118" s="2">
        <v>3</v>
      </c>
      <c r="H118" s="5">
        <v>2500</v>
      </c>
    </row>
    <row r="119" spans="2:8" x14ac:dyDescent="0.3">
      <c r="B119" s="1">
        <v>44070</v>
      </c>
      <c r="C119" s="16" t="str">
        <f t="shared" si="6"/>
        <v>Agosto</v>
      </c>
      <c r="D119" s="3" t="s">
        <v>10</v>
      </c>
      <c r="E119" s="4" t="s">
        <v>5</v>
      </c>
      <c r="F119" s="4" t="s">
        <v>12</v>
      </c>
      <c r="G119" s="2">
        <v>2</v>
      </c>
      <c r="H119" s="5">
        <v>7700</v>
      </c>
    </row>
    <row r="120" spans="2:8" x14ac:dyDescent="0.3">
      <c r="B120" s="1">
        <v>44070</v>
      </c>
      <c r="C120" s="16" t="str">
        <f t="shared" si="6"/>
        <v>Agosto</v>
      </c>
      <c r="D120" s="2" t="s">
        <v>2</v>
      </c>
      <c r="E120" s="4" t="s">
        <v>5</v>
      </c>
      <c r="F120" s="4" t="s">
        <v>13</v>
      </c>
      <c r="G120" s="2">
        <v>3</v>
      </c>
      <c r="H120" s="5">
        <v>2800</v>
      </c>
    </row>
    <row r="121" spans="2:8" x14ac:dyDescent="0.3">
      <c r="B121" s="1">
        <v>44074</v>
      </c>
      <c r="C121" s="16" t="str">
        <f t="shared" si="6"/>
        <v>Agosto</v>
      </c>
      <c r="D121" s="2" t="s">
        <v>3</v>
      </c>
      <c r="E121" s="4" t="s">
        <v>6</v>
      </c>
      <c r="F121" s="4" t="s">
        <v>12</v>
      </c>
      <c r="G121" s="2">
        <v>2</v>
      </c>
      <c r="H121" s="5">
        <v>8500</v>
      </c>
    </row>
    <row r="122" spans="2:8" x14ac:dyDescent="0.3">
      <c r="B122" s="1">
        <v>44074</v>
      </c>
      <c r="C122" s="16" t="str">
        <f t="shared" si="6"/>
        <v>Agosto</v>
      </c>
      <c r="D122" s="2" t="s">
        <v>1</v>
      </c>
      <c r="E122" s="4" t="s">
        <v>8</v>
      </c>
      <c r="F122" s="4" t="s">
        <v>13</v>
      </c>
      <c r="G122" s="2">
        <v>5</v>
      </c>
      <c r="H122" s="5">
        <v>250</v>
      </c>
    </row>
    <row r="123" spans="2:8" x14ac:dyDescent="0.3">
      <c r="B123" s="1">
        <v>44074</v>
      </c>
      <c r="C123" s="16" t="str">
        <f t="shared" si="6"/>
        <v>Agosto</v>
      </c>
      <c r="D123" s="2" t="s">
        <v>2</v>
      </c>
      <c r="E123" s="4" t="s">
        <v>7</v>
      </c>
      <c r="F123" s="4" t="s">
        <v>13</v>
      </c>
      <c r="G123" s="2">
        <v>3</v>
      </c>
      <c r="H123" s="5">
        <v>2540</v>
      </c>
    </row>
    <row r="124" spans="2:8" x14ac:dyDescent="0.3">
      <c r="B124" s="1">
        <v>44075</v>
      </c>
      <c r="C124" s="16" t="str">
        <f t="shared" si="6"/>
        <v>Settembre</v>
      </c>
      <c r="D124" s="2" t="s">
        <v>10</v>
      </c>
      <c r="E124" s="4" t="s">
        <v>6</v>
      </c>
      <c r="F124" s="4" t="s">
        <v>12</v>
      </c>
      <c r="G124" s="2">
        <v>2</v>
      </c>
      <c r="H124" s="5">
        <v>650</v>
      </c>
    </row>
    <row r="125" spans="2:8" x14ac:dyDescent="0.3">
      <c r="B125" s="1">
        <v>44076</v>
      </c>
      <c r="C125" s="16" t="str">
        <f t="shared" si="6"/>
        <v>Settembre</v>
      </c>
      <c r="D125" s="2" t="s">
        <v>10</v>
      </c>
      <c r="E125" s="4" t="s">
        <v>5</v>
      </c>
      <c r="F125" s="4" t="s">
        <v>13</v>
      </c>
      <c r="G125" s="2">
        <v>4</v>
      </c>
      <c r="H125" s="5">
        <v>2400</v>
      </c>
    </row>
    <row r="126" spans="2:8" x14ac:dyDescent="0.3">
      <c r="B126" s="1">
        <v>44076</v>
      </c>
      <c r="C126" s="16" t="str">
        <f t="shared" si="6"/>
        <v>Settembre</v>
      </c>
      <c r="D126" s="2" t="s">
        <v>2</v>
      </c>
      <c r="E126" s="4" t="s">
        <v>7</v>
      </c>
      <c r="F126" s="4" t="s">
        <v>13</v>
      </c>
      <c r="G126" s="2">
        <v>3</v>
      </c>
      <c r="H126" s="5">
        <v>320</v>
      </c>
    </row>
    <row r="127" spans="2:8" x14ac:dyDescent="0.3">
      <c r="B127" s="1">
        <v>44076</v>
      </c>
      <c r="C127" s="16" t="str">
        <f t="shared" si="6"/>
        <v>Settembre</v>
      </c>
      <c r="D127" s="2" t="s">
        <v>2</v>
      </c>
      <c r="E127" s="4" t="s">
        <v>5</v>
      </c>
      <c r="F127" s="4" t="s">
        <v>13</v>
      </c>
      <c r="G127" s="2">
        <v>3</v>
      </c>
      <c r="H127" s="5">
        <v>6500</v>
      </c>
    </row>
    <row r="128" spans="2:8" x14ac:dyDescent="0.3">
      <c r="B128" s="1">
        <v>44077</v>
      </c>
      <c r="C128" s="16" t="str">
        <f t="shared" si="6"/>
        <v>Settembre</v>
      </c>
      <c r="D128" s="2" t="s">
        <v>1</v>
      </c>
      <c r="E128" s="4" t="s">
        <v>6</v>
      </c>
      <c r="F128" s="4" t="s">
        <v>13</v>
      </c>
      <c r="G128" s="2">
        <v>3</v>
      </c>
      <c r="H128" s="5">
        <v>5000</v>
      </c>
    </row>
    <row r="129" spans="2:8" x14ac:dyDescent="0.3">
      <c r="B129" s="1">
        <v>44077</v>
      </c>
      <c r="C129" s="16" t="str">
        <f t="shared" si="6"/>
        <v>Settembre</v>
      </c>
      <c r="D129" s="2" t="s">
        <v>2</v>
      </c>
      <c r="E129" s="4" t="s">
        <v>6</v>
      </c>
      <c r="F129" s="4" t="s">
        <v>13</v>
      </c>
      <c r="G129" s="2">
        <v>3</v>
      </c>
      <c r="H129" s="5">
        <v>3500</v>
      </c>
    </row>
    <row r="130" spans="2:8" x14ac:dyDescent="0.3">
      <c r="B130" s="1">
        <v>44078</v>
      </c>
      <c r="C130" s="16" t="str">
        <f t="shared" si="6"/>
        <v>Settembre</v>
      </c>
      <c r="D130" s="3" t="s">
        <v>3</v>
      </c>
      <c r="E130" s="4" t="s">
        <v>5</v>
      </c>
      <c r="F130" s="4" t="s">
        <v>12</v>
      </c>
      <c r="G130" s="2">
        <v>1</v>
      </c>
      <c r="H130" s="5">
        <v>3500</v>
      </c>
    </row>
    <row r="131" spans="2:8" x14ac:dyDescent="0.3">
      <c r="B131" s="1">
        <v>44078</v>
      </c>
      <c r="C131" s="16" t="str">
        <f t="shared" si="6"/>
        <v>Settembre</v>
      </c>
      <c r="D131" s="2" t="s">
        <v>1</v>
      </c>
      <c r="E131" s="4" t="s">
        <v>6</v>
      </c>
      <c r="F131" s="4" t="s">
        <v>13</v>
      </c>
      <c r="G131" s="2">
        <v>5</v>
      </c>
      <c r="H131" s="5">
        <v>1500</v>
      </c>
    </row>
    <row r="132" spans="2:8" x14ac:dyDescent="0.3">
      <c r="B132" s="1">
        <v>44078</v>
      </c>
      <c r="C132" s="16" t="str">
        <f t="shared" si="6"/>
        <v>Settembre</v>
      </c>
      <c r="D132" s="2" t="s">
        <v>2</v>
      </c>
      <c r="E132" s="4" t="s">
        <v>5</v>
      </c>
      <c r="F132" s="4" t="s">
        <v>13</v>
      </c>
      <c r="G132" s="2">
        <v>3</v>
      </c>
      <c r="H132" s="5">
        <v>1800</v>
      </c>
    </row>
    <row r="133" spans="2:8" x14ac:dyDescent="0.3">
      <c r="B133" s="1">
        <v>44081</v>
      </c>
      <c r="C133" s="16" t="str">
        <f t="shared" si="6"/>
        <v>Settembre</v>
      </c>
      <c r="D133" s="2" t="s">
        <v>3</v>
      </c>
      <c r="E133" s="4" t="s">
        <v>6</v>
      </c>
      <c r="F133" s="4" t="s">
        <v>12</v>
      </c>
      <c r="G133" s="2">
        <v>1</v>
      </c>
      <c r="H133" s="5">
        <v>8000</v>
      </c>
    </row>
    <row r="134" spans="2:8" x14ac:dyDescent="0.3">
      <c r="B134" s="1">
        <v>44081</v>
      </c>
      <c r="C134" s="16" t="str">
        <f t="shared" si="6"/>
        <v>Settembre</v>
      </c>
      <c r="D134" s="2" t="s">
        <v>10</v>
      </c>
      <c r="E134" s="4" t="s">
        <v>6</v>
      </c>
      <c r="F134" s="4" t="s">
        <v>12</v>
      </c>
      <c r="G134" s="2">
        <v>2</v>
      </c>
      <c r="H134" s="5">
        <v>5100</v>
      </c>
    </row>
    <row r="135" spans="2:8" x14ac:dyDescent="0.3">
      <c r="B135" s="1">
        <v>44081</v>
      </c>
      <c r="C135" s="16" t="str">
        <f t="shared" ref="C135:C162" si="7">IF(MONTH(B135)=6,"Giugno",IF(MONTH(B135)=7,"Luglio",IF(MONTH(B135)=8,"Agosto","Settembre")))</f>
        <v>Settembre</v>
      </c>
      <c r="D135" s="2" t="s">
        <v>1</v>
      </c>
      <c r="E135" s="4" t="s">
        <v>8</v>
      </c>
      <c r="F135" s="4" t="s">
        <v>13</v>
      </c>
      <c r="G135" s="2">
        <v>4</v>
      </c>
      <c r="H135" s="5">
        <v>650</v>
      </c>
    </row>
    <row r="136" spans="2:8" x14ac:dyDescent="0.3">
      <c r="B136" s="1">
        <v>44082</v>
      </c>
      <c r="C136" s="16" t="str">
        <f t="shared" si="7"/>
        <v>Settembre</v>
      </c>
      <c r="D136" s="2" t="s">
        <v>2</v>
      </c>
      <c r="E136" s="4" t="s">
        <v>7</v>
      </c>
      <c r="F136" s="4" t="s">
        <v>13</v>
      </c>
      <c r="G136" s="2">
        <v>5</v>
      </c>
      <c r="H136" s="5">
        <v>320</v>
      </c>
    </row>
    <row r="137" spans="2:8" x14ac:dyDescent="0.3">
      <c r="B137" s="1">
        <v>44083</v>
      </c>
      <c r="C137" s="16" t="str">
        <f t="shared" si="7"/>
        <v>Settembre</v>
      </c>
      <c r="D137" s="2" t="s">
        <v>3</v>
      </c>
      <c r="E137" s="4" t="s">
        <v>7</v>
      </c>
      <c r="F137" s="4" t="s">
        <v>12</v>
      </c>
      <c r="G137" s="2">
        <v>2</v>
      </c>
      <c r="H137" s="5">
        <v>3500</v>
      </c>
    </row>
    <row r="138" spans="2:8" x14ac:dyDescent="0.3">
      <c r="B138" s="1">
        <v>44083</v>
      </c>
      <c r="C138" s="16" t="str">
        <f t="shared" si="7"/>
        <v>Settembre</v>
      </c>
      <c r="D138" s="2" t="s">
        <v>1</v>
      </c>
      <c r="E138" s="4" t="s">
        <v>6</v>
      </c>
      <c r="F138" s="4" t="s">
        <v>13</v>
      </c>
      <c r="G138" s="2">
        <v>3</v>
      </c>
      <c r="H138" s="5">
        <v>2840</v>
      </c>
    </row>
    <row r="139" spans="2:8" x14ac:dyDescent="0.3">
      <c r="B139" s="1">
        <v>44084</v>
      </c>
      <c r="C139" s="16" t="str">
        <f t="shared" si="7"/>
        <v>Settembre</v>
      </c>
      <c r="D139" s="2" t="s">
        <v>3</v>
      </c>
      <c r="E139" s="4" t="s">
        <v>7</v>
      </c>
      <c r="F139" s="4" t="s">
        <v>13</v>
      </c>
      <c r="G139" s="2">
        <v>3</v>
      </c>
      <c r="H139" s="5">
        <v>520</v>
      </c>
    </row>
    <row r="140" spans="2:8" x14ac:dyDescent="0.3">
      <c r="B140" s="1">
        <v>44084</v>
      </c>
      <c r="C140" s="16" t="str">
        <f t="shared" si="7"/>
        <v>Settembre</v>
      </c>
      <c r="D140" s="2" t="s">
        <v>1</v>
      </c>
      <c r="E140" s="4" t="s">
        <v>5</v>
      </c>
      <c r="F140" s="4" t="s">
        <v>13</v>
      </c>
      <c r="G140" s="2">
        <v>3</v>
      </c>
      <c r="H140" s="5">
        <v>380</v>
      </c>
    </row>
    <row r="141" spans="2:8" x14ac:dyDescent="0.3">
      <c r="B141" s="1">
        <v>44084</v>
      </c>
      <c r="C141" s="16" t="str">
        <f t="shared" si="7"/>
        <v>Settembre</v>
      </c>
      <c r="D141" s="2" t="s">
        <v>2</v>
      </c>
      <c r="E141" s="4" t="s">
        <v>6</v>
      </c>
      <c r="F141" s="4" t="s">
        <v>13</v>
      </c>
      <c r="G141" s="2">
        <v>5</v>
      </c>
      <c r="H141" s="5">
        <v>5550</v>
      </c>
    </row>
    <row r="142" spans="2:8" x14ac:dyDescent="0.3">
      <c r="B142" s="1">
        <v>44085</v>
      </c>
      <c r="C142" s="16" t="str">
        <f t="shared" si="7"/>
        <v>Settembre</v>
      </c>
      <c r="D142" s="3" t="s">
        <v>10</v>
      </c>
      <c r="E142" s="4" t="s">
        <v>5</v>
      </c>
      <c r="F142" s="4" t="s">
        <v>12</v>
      </c>
      <c r="G142" s="2">
        <v>2</v>
      </c>
      <c r="H142" s="5">
        <v>650</v>
      </c>
    </row>
    <row r="143" spans="2:8" x14ac:dyDescent="0.3">
      <c r="B143" s="1">
        <v>44085</v>
      </c>
      <c r="C143" s="16" t="str">
        <f t="shared" si="7"/>
        <v>Settembre</v>
      </c>
      <c r="D143" s="2" t="s">
        <v>1</v>
      </c>
      <c r="E143" s="4" t="s">
        <v>5</v>
      </c>
      <c r="F143" s="4" t="s">
        <v>13</v>
      </c>
      <c r="G143" s="2">
        <v>4</v>
      </c>
      <c r="H143" s="5">
        <v>2800</v>
      </c>
    </row>
    <row r="144" spans="2:8" x14ac:dyDescent="0.3">
      <c r="B144" s="1">
        <v>44085</v>
      </c>
      <c r="C144" s="16" t="str">
        <f t="shared" si="7"/>
        <v>Settembre</v>
      </c>
      <c r="D144" s="2" t="s">
        <v>2</v>
      </c>
      <c r="E144" s="4" t="s">
        <v>6</v>
      </c>
      <c r="F144" s="4" t="s">
        <v>13</v>
      </c>
      <c r="G144" s="2">
        <v>4</v>
      </c>
      <c r="H144" s="5">
        <v>690</v>
      </c>
    </row>
    <row r="145" spans="2:8" x14ac:dyDescent="0.3">
      <c r="B145" s="1">
        <v>44088</v>
      </c>
      <c r="C145" s="16" t="str">
        <f t="shared" si="7"/>
        <v>Settembre</v>
      </c>
      <c r="D145" s="2" t="s">
        <v>2</v>
      </c>
      <c r="E145" s="4" t="s">
        <v>5</v>
      </c>
      <c r="F145" s="4" t="s">
        <v>13</v>
      </c>
      <c r="G145" s="2">
        <v>5</v>
      </c>
      <c r="H145" s="5">
        <v>6500</v>
      </c>
    </row>
    <row r="146" spans="2:8" x14ac:dyDescent="0.3">
      <c r="B146" s="1">
        <v>44088</v>
      </c>
      <c r="C146" s="16" t="str">
        <f t="shared" si="7"/>
        <v>Settembre</v>
      </c>
      <c r="D146" s="2" t="s">
        <v>1</v>
      </c>
      <c r="E146" s="4" t="s">
        <v>6</v>
      </c>
      <c r="F146" s="4" t="s">
        <v>13</v>
      </c>
      <c r="G146" s="2">
        <v>4</v>
      </c>
      <c r="H146" s="5">
        <v>5000</v>
      </c>
    </row>
    <row r="147" spans="2:8" x14ac:dyDescent="0.3">
      <c r="B147" s="1">
        <v>44088</v>
      </c>
      <c r="C147" s="16" t="str">
        <f t="shared" si="7"/>
        <v>Settembre</v>
      </c>
      <c r="D147" s="2" t="s">
        <v>2</v>
      </c>
      <c r="E147" s="4" t="s">
        <v>6</v>
      </c>
      <c r="F147" s="4" t="s">
        <v>13</v>
      </c>
      <c r="G147" s="2">
        <v>3</v>
      </c>
      <c r="H147" s="5">
        <v>3500</v>
      </c>
    </row>
    <row r="148" spans="2:8" x14ac:dyDescent="0.3">
      <c r="B148" s="1">
        <v>44088</v>
      </c>
      <c r="C148" s="16" t="str">
        <f t="shared" si="7"/>
        <v>Settembre</v>
      </c>
      <c r="D148" s="3" t="s">
        <v>3</v>
      </c>
      <c r="E148" s="4" t="s">
        <v>5</v>
      </c>
      <c r="F148" s="4" t="s">
        <v>12</v>
      </c>
      <c r="G148" s="2">
        <v>2</v>
      </c>
      <c r="H148" s="5">
        <v>3500</v>
      </c>
    </row>
    <row r="149" spans="2:8" x14ac:dyDescent="0.3">
      <c r="B149" s="1">
        <v>44089</v>
      </c>
      <c r="C149" s="16" t="str">
        <f t="shared" si="7"/>
        <v>Settembre</v>
      </c>
      <c r="D149" s="2" t="s">
        <v>1</v>
      </c>
      <c r="E149" s="4" t="s">
        <v>6</v>
      </c>
      <c r="F149" s="4" t="s">
        <v>13</v>
      </c>
      <c r="G149" s="2">
        <v>4</v>
      </c>
      <c r="H149" s="5">
        <v>1500</v>
      </c>
    </row>
    <row r="150" spans="2:8" x14ac:dyDescent="0.3">
      <c r="B150" s="1">
        <v>44089</v>
      </c>
      <c r="C150" s="16" t="str">
        <f t="shared" si="7"/>
        <v>Settembre</v>
      </c>
      <c r="D150" s="2" t="s">
        <v>2</v>
      </c>
      <c r="E150" s="4" t="s">
        <v>5</v>
      </c>
      <c r="F150" s="4" t="s">
        <v>13</v>
      </c>
      <c r="G150" s="2">
        <v>4</v>
      </c>
      <c r="H150" s="5">
        <v>1800</v>
      </c>
    </row>
    <row r="151" spans="2:8" x14ac:dyDescent="0.3">
      <c r="B151" s="1">
        <v>44089</v>
      </c>
      <c r="C151" s="16" t="str">
        <f t="shared" si="7"/>
        <v>Settembre</v>
      </c>
      <c r="D151" s="2" t="s">
        <v>3</v>
      </c>
      <c r="E151" s="4" t="s">
        <v>6</v>
      </c>
      <c r="F151" s="4" t="s">
        <v>12</v>
      </c>
      <c r="G151" s="2">
        <v>2</v>
      </c>
      <c r="H151" s="5">
        <v>8000</v>
      </c>
    </row>
    <row r="152" spans="2:8" x14ac:dyDescent="0.3">
      <c r="B152" s="1">
        <v>44090</v>
      </c>
      <c r="C152" s="16" t="str">
        <f t="shared" si="7"/>
        <v>Settembre</v>
      </c>
      <c r="D152" s="2" t="s">
        <v>10</v>
      </c>
      <c r="E152" s="4" t="s">
        <v>6</v>
      </c>
      <c r="F152" s="4" t="s">
        <v>12</v>
      </c>
      <c r="G152" s="2">
        <v>1</v>
      </c>
      <c r="H152" s="5">
        <v>5100</v>
      </c>
    </row>
    <row r="153" spans="2:8" x14ac:dyDescent="0.3">
      <c r="B153" s="1">
        <v>44090</v>
      </c>
      <c r="C153" s="16" t="str">
        <f t="shared" si="7"/>
        <v>Settembre</v>
      </c>
      <c r="D153" s="2" t="s">
        <v>1</v>
      </c>
      <c r="E153" s="4" t="s">
        <v>8</v>
      </c>
      <c r="F153" s="4" t="s">
        <v>13</v>
      </c>
      <c r="G153" s="2">
        <v>5</v>
      </c>
      <c r="H153" s="5">
        <v>650</v>
      </c>
    </row>
    <row r="154" spans="2:8" x14ac:dyDescent="0.3">
      <c r="B154" s="1">
        <v>44090</v>
      </c>
      <c r="C154" s="16" t="str">
        <f t="shared" si="7"/>
        <v>Settembre</v>
      </c>
      <c r="D154" s="2" t="s">
        <v>2</v>
      </c>
      <c r="E154" s="4" t="s">
        <v>7</v>
      </c>
      <c r="F154" s="4" t="s">
        <v>13</v>
      </c>
      <c r="G154" s="2">
        <v>3</v>
      </c>
      <c r="H154" s="5">
        <v>320</v>
      </c>
    </row>
    <row r="155" spans="2:8" x14ac:dyDescent="0.3">
      <c r="B155" s="1">
        <v>44090</v>
      </c>
      <c r="C155" s="16" t="str">
        <f t="shared" si="7"/>
        <v>Settembre</v>
      </c>
      <c r="D155" s="2" t="s">
        <v>3</v>
      </c>
      <c r="E155" s="4" t="s">
        <v>7</v>
      </c>
      <c r="F155" s="4" t="s">
        <v>12</v>
      </c>
      <c r="G155" s="2">
        <v>1</v>
      </c>
      <c r="H155" s="5">
        <v>3500</v>
      </c>
    </row>
    <row r="156" spans="2:8" x14ac:dyDescent="0.3">
      <c r="B156" s="1">
        <v>44091</v>
      </c>
      <c r="C156" s="16" t="str">
        <f t="shared" si="7"/>
        <v>Settembre</v>
      </c>
      <c r="D156" s="2" t="s">
        <v>1</v>
      </c>
      <c r="E156" s="4" t="s">
        <v>6</v>
      </c>
      <c r="F156" s="4" t="s">
        <v>13</v>
      </c>
      <c r="G156" s="2">
        <v>4</v>
      </c>
      <c r="H156" s="5">
        <v>2840</v>
      </c>
    </row>
    <row r="157" spans="2:8" x14ac:dyDescent="0.3">
      <c r="B157" s="1">
        <v>44091</v>
      </c>
      <c r="C157" s="16" t="str">
        <f t="shared" si="7"/>
        <v>Settembre</v>
      </c>
      <c r="D157" s="2" t="s">
        <v>3</v>
      </c>
      <c r="E157" s="4" t="s">
        <v>7</v>
      </c>
      <c r="F157" s="4" t="s">
        <v>13</v>
      </c>
      <c r="G157" s="2">
        <v>4</v>
      </c>
      <c r="H157" s="5">
        <v>520</v>
      </c>
    </row>
    <row r="158" spans="2:8" x14ac:dyDescent="0.3">
      <c r="B158" s="1">
        <v>44091</v>
      </c>
      <c r="C158" s="16" t="str">
        <f t="shared" si="7"/>
        <v>Settembre</v>
      </c>
      <c r="D158" s="2" t="s">
        <v>1</v>
      </c>
      <c r="E158" s="4" t="s">
        <v>5</v>
      </c>
      <c r="F158" s="4" t="s">
        <v>13</v>
      </c>
      <c r="G158" s="2">
        <v>3</v>
      </c>
      <c r="H158" s="5">
        <v>380</v>
      </c>
    </row>
    <row r="159" spans="2:8" x14ac:dyDescent="0.3">
      <c r="B159" s="1">
        <v>44091</v>
      </c>
      <c r="C159" s="16" t="str">
        <f t="shared" si="7"/>
        <v>Settembre</v>
      </c>
      <c r="D159" s="2" t="s">
        <v>2</v>
      </c>
      <c r="E159" s="4" t="s">
        <v>6</v>
      </c>
      <c r="F159" s="4" t="s">
        <v>13</v>
      </c>
      <c r="G159" s="2">
        <v>3</v>
      </c>
      <c r="H159" s="5">
        <v>5550</v>
      </c>
    </row>
    <row r="160" spans="2:8" x14ac:dyDescent="0.3">
      <c r="B160" s="1">
        <v>44092</v>
      </c>
      <c r="C160" s="16" t="str">
        <f t="shared" si="7"/>
        <v>Settembre</v>
      </c>
      <c r="D160" s="2" t="s">
        <v>3</v>
      </c>
      <c r="E160" s="4" t="s">
        <v>6</v>
      </c>
      <c r="F160" s="4" t="s">
        <v>12</v>
      </c>
      <c r="G160" s="2">
        <v>2</v>
      </c>
      <c r="H160" s="5">
        <v>8000</v>
      </c>
    </row>
    <row r="161" spans="2:8" x14ac:dyDescent="0.3">
      <c r="B161" s="1">
        <v>44092</v>
      </c>
      <c r="C161" s="16" t="str">
        <f t="shared" si="7"/>
        <v>Settembre</v>
      </c>
      <c r="D161" s="2" t="s">
        <v>10</v>
      </c>
      <c r="E161" s="4" t="s">
        <v>6</v>
      </c>
      <c r="F161" s="4" t="s">
        <v>12</v>
      </c>
      <c r="G161" s="2">
        <v>2</v>
      </c>
      <c r="H161" s="5">
        <v>5100</v>
      </c>
    </row>
    <row r="162" spans="2:8" x14ac:dyDescent="0.3">
      <c r="B162" s="1">
        <v>44092</v>
      </c>
      <c r="C162" s="16" t="str">
        <f t="shared" si="7"/>
        <v>Settembre</v>
      </c>
      <c r="D162" s="2" t="s">
        <v>1</v>
      </c>
      <c r="E162" s="4" t="s">
        <v>8</v>
      </c>
      <c r="F162" s="4" t="s">
        <v>13</v>
      </c>
      <c r="G162" s="2">
        <v>3</v>
      </c>
      <c r="H162" s="5">
        <v>650</v>
      </c>
    </row>
  </sheetData>
  <dataValidations disablePrompts="1" count="3">
    <dataValidation type="list" allowBlank="1" showInputMessage="1" showErrorMessage="1" sqref="M6" xr:uid="{3657F1AC-364F-44BB-A2C7-A8FF594A4609}">
      <formula1>"Cancelleria,Informatica"</formula1>
    </dataValidation>
    <dataValidation type="list" allowBlank="1" showInputMessage="1" showErrorMessage="1" sqref="L6" xr:uid="{A51FCB86-FFA0-41F6-9913-0DEBFF5C4455}">
      <formula1>"Fiuli,Lombardia,Trentino,Veneto"</formula1>
    </dataValidation>
    <dataValidation type="list" allowBlank="1" showInputMessage="1" showErrorMessage="1" sqref="K3 K6" xr:uid="{F058D3BA-3AEC-42FB-8FB7-E865468303B1}">
      <formula1>"Bianchi,Neri,Rossi,Verdi"</formula1>
    </dataValidation>
  </dataValidation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A73BD-2DAB-4475-9545-16C892C136D8}">
  <dimension ref="B10:M34"/>
  <sheetViews>
    <sheetView topLeftCell="A11" workbookViewId="0">
      <selection activeCell="F26" sqref="F26"/>
    </sheetView>
  </sheetViews>
  <sheetFormatPr defaultRowHeight="14.4" x14ac:dyDescent="0.3"/>
  <cols>
    <col min="1" max="1" width="4.77734375" customWidth="1"/>
    <col min="2" max="2" width="8.5546875" style="28" bestFit="1" customWidth="1"/>
    <col min="3" max="3" width="55.109375" customWidth="1"/>
    <col min="4" max="4" width="10.5546875" bestFit="1" customWidth="1"/>
    <col min="5" max="5" width="11.21875" customWidth="1"/>
    <col min="6" max="6" width="15.6640625" bestFit="1" customWidth="1"/>
    <col min="7" max="7" width="13.5546875" customWidth="1"/>
    <col min="8" max="8" width="7.88671875" bestFit="1" customWidth="1"/>
    <col min="9" max="9" width="20.109375" bestFit="1" customWidth="1"/>
    <col min="10" max="10" width="18.5546875" bestFit="1" customWidth="1"/>
    <col min="11" max="11" width="14.88671875" bestFit="1" customWidth="1"/>
    <col min="12" max="12" width="13.21875" bestFit="1" customWidth="1"/>
  </cols>
  <sheetData>
    <row r="10" spans="2:11" x14ac:dyDescent="0.3">
      <c r="C10" s="29" t="s">
        <v>25</v>
      </c>
    </row>
    <row r="11" spans="2:11" x14ac:dyDescent="0.3">
      <c r="C11" s="29" t="str">
        <f ca="1">"Del "&amp;TEXT(TODAY(),"gg/mm/aaaa")</f>
        <v>Del 19/10/2022</v>
      </c>
    </row>
    <row r="12" spans="2:11" x14ac:dyDescent="0.3">
      <c r="C12" s="11"/>
      <c r="D12" s="29"/>
    </row>
    <row r="13" spans="2:11" x14ac:dyDescent="0.3">
      <c r="C13" s="11"/>
      <c r="D13" s="29"/>
    </row>
    <row r="14" spans="2:11" x14ac:dyDescent="0.3">
      <c r="C14" s="11"/>
      <c r="D14" s="29"/>
      <c r="I14" s="29"/>
      <c r="K14" s="30"/>
    </row>
    <row r="15" spans="2:11" x14ac:dyDescent="0.3">
      <c r="C15" s="31"/>
    </row>
    <row r="16" spans="2:11" ht="15.6" x14ac:dyDescent="0.3">
      <c r="B16" s="32" t="s">
        <v>26</v>
      </c>
      <c r="C16" s="33" t="s">
        <v>27</v>
      </c>
      <c r="D16" s="34" t="s">
        <v>28</v>
      </c>
      <c r="E16" s="34" t="s">
        <v>29</v>
      </c>
      <c r="F16" s="34" t="s">
        <v>30</v>
      </c>
      <c r="H16" s="35" t="s">
        <v>31</v>
      </c>
      <c r="I16" s="35" t="s">
        <v>32</v>
      </c>
      <c r="J16" s="35" t="s">
        <v>33</v>
      </c>
      <c r="K16" s="35" t="s">
        <v>34</v>
      </c>
    </row>
    <row r="17" spans="2:13" ht="15.6" x14ac:dyDescent="0.3">
      <c r="B17" s="36" t="s">
        <v>35</v>
      </c>
      <c r="C17" s="37" t="str">
        <f>IFERROR(VLOOKUP(B17,$H$17:$K$29,2,FALSE)&amp;" "&amp;VLOOKUP(B17,$H$17:$K$29,3,FALSE),"")</f>
        <v>Snowboard EVIL</v>
      </c>
      <c r="D17" s="38">
        <v>13</v>
      </c>
      <c r="E17" s="39">
        <f>IFERROR(VLOOKUP(B17,$H$17:$K$29,4,FALSE),"")</f>
        <v>620</v>
      </c>
      <c r="F17" s="40">
        <f>IFERROR(D17*E17,"")</f>
        <v>8060</v>
      </c>
      <c r="H17" s="41" t="s">
        <v>36</v>
      </c>
      <c r="I17" s="42" t="s">
        <v>37</v>
      </c>
      <c r="J17" s="9" t="s">
        <v>38</v>
      </c>
      <c r="K17" s="43">
        <v>578</v>
      </c>
    </row>
    <row r="18" spans="2:13" s="44" customFormat="1" ht="15.6" x14ac:dyDescent="0.3">
      <c r="B18" s="36" t="s">
        <v>39</v>
      </c>
      <c r="C18" s="37" t="str">
        <f t="shared" ref="C18:C24" si="0">IFERROR(VLOOKUP(B18,$H$17:$K$29,2,FALSE)&amp;" "&amp;VLOOKUP(B18,$H$17:$K$29,3,FALSE),"")</f>
        <v>Giacche Snowboard ROUTER</v>
      </c>
      <c r="D18" s="38">
        <v>6</v>
      </c>
      <c r="E18" s="39">
        <f t="shared" ref="E18:E24" si="1">IFERROR(VLOOKUP(B18,$H$17:$K$29,4,FALSE),"")</f>
        <v>187</v>
      </c>
      <c r="F18" s="40">
        <f t="shared" ref="F18:F24" si="2">IFERROR(D18*E18,"")</f>
        <v>1122</v>
      </c>
      <c r="G18"/>
      <c r="H18" s="41" t="s">
        <v>35</v>
      </c>
      <c r="I18" s="42" t="s">
        <v>37</v>
      </c>
      <c r="J18" s="9" t="s">
        <v>40</v>
      </c>
      <c r="K18" s="43">
        <v>620</v>
      </c>
      <c r="L18"/>
      <c r="M18"/>
    </row>
    <row r="19" spans="2:13" s="44" customFormat="1" ht="15.6" x14ac:dyDescent="0.3">
      <c r="B19" s="36" t="s">
        <v>41</v>
      </c>
      <c r="C19" s="37" t="str">
        <f t="shared" si="0"/>
        <v>Giacche Snowboard MAIMED</v>
      </c>
      <c r="D19" s="38">
        <v>37</v>
      </c>
      <c r="E19" s="39">
        <f t="shared" si="1"/>
        <v>158.5</v>
      </c>
      <c r="F19" s="40">
        <f t="shared" si="2"/>
        <v>5864.5</v>
      </c>
      <c r="G19"/>
      <c r="H19" s="41" t="s">
        <v>42</v>
      </c>
      <c r="I19" s="42" t="s">
        <v>43</v>
      </c>
      <c r="J19" s="9" t="s">
        <v>44</v>
      </c>
      <c r="K19" s="43">
        <v>261.5</v>
      </c>
      <c r="L19"/>
      <c r="M19"/>
    </row>
    <row r="20" spans="2:13" ht="15.6" x14ac:dyDescent="0.3">
      <c r="B20" s="45"/>
      <c r="C20" s="37" t="str">
        <f t="shared" si="0"/>
        <v/>
      </c>
      <c r="D20" s="38"/>
      <c r="E20" s="39" t="str">
        <f t="shared" si="1"/>
        <v/>
      </c>
      <c r="F20" s="40" t="str">
        <f t="shared" si="2"/>
        <v/>
      </c>
      <c r="H20" s="41" t="s">
        <v>45</v>
      </c>
      <c r="I20" s="42" t="s">
        <v>43</v>
      </c>
      <c r="J20" s="9" t="s">
        <v>46</v>
      </c>
      <c r="K20" s="43">
        <v>214</v>
      </c>
    </row>
    <row r="21" spans="2:13" ht="15.6" x14ac:dyDescent="0.3">
      <c r="B21" s="45"/>
      <c r="C21" s="37" t="str">
        <f t="shared" si="0"/>
        <v/>
      </c>
      <c r="D21" s="38"/>
      <c r="E21" s="39" t="str">
        <f t="shared" si="1"/>
        <v/>
      </c>
      <c r="F21" s="40" t="str">
        <f t="shared" si="2"/>
        <v/>
      </c>
      <c r="G21" s="46"/>
      <c r="H21" s="41" t="s">
        <v>39</v>
      </c>
      <c r="I21" s="42" t="s">
        <v>43</v>
      </c>
      <c r="J21" s="9" t="s">
        <v>47</v>
      </c>
      <c r="K21" s="43">
        <v>187</v>
      </c>
      <c r="L21" s="46"/>
      <c r="M21" s="46"/>
    </row>
    <row r="22" spans="2:13" ht="15.6" x14ac:dyDescent="0.3">
      <c r="B22" s="45"/>
      <c r="C22" s="37" t="str">
        <f t="shared" si="0"/>
        <v/>
      </c>
      <c r="D22" s="38"/>
      <c r="E22" s="39" t="str">
        <f t="shared" si="1"/>
        <v/>
      </c>
      <c r="F22" s="40" t="str">
        <f t="shared" si="2"/>
        <v/>
      </c>
      <c r="G22" s="46"/>
      <c r="H22" s="41" t="s">
        <v>48</v>
      </c>
      <c r="I22" s="42" t="s">
        <v>43</v>
      </c>
      <c r="J22" s="9" t="s">
        <v>49</v>
      </c>
      <c r="K22" s="43">
        <v>299</v>
      </c>
    </row>
    <row r="23" spans="2:13" ht="15.6" x14ac:dyDescent="0.3">
      <c r="B23" s="45"/>
      <c r="C23" s="37" t="str">
        <f t="shared" si="0"/>
        <v/>
      </c>
      <c r="D23" s="38"/>
      <c r="E23" s="39" t="str">
        <f t="shared" si="1"/>
        <v/>
      </c>
      <c r="F23" s="40" t="str">
        <f t="shared" si="2"/>
        <v/>
      </c>
      <c r="G23" s="46"/>
      <c r="H23" s="41" t="s">
        <v>41</v>
      </c>
      <c r="I23" s="42" t="s">
        <v>43</v>
      </c>
      <c r="J23" s="9" t="s">
        <v>50</v>
      </c>
      <c r="K23" s="43">
        <v>158.5</v>
      </c>
    </row>
    <row r="24" spans="2:13" ht="15.6" x14ac:dyDescent="0.3">
      <c r="B24" s="45"/>
      <c r="C24" s="37" t="str">
        <f t="shared" si="0"/>
        <v/>
      </c>
      <c r="D24" s="38"/>
      <c r="E24" s="39" t="str">
        <f t="shared" si="1"/>
        <v/>
      </c>
      <c r="F24" s="40" t="str">
        <f t="shared" si="2"/>
        <v/>
      </c>
      <c r="G24" s="46"/>
      <c r="H24" s="41" t="s">
        <v>51</v>
      </c>
      <c r="I24" s="42" t="s">
        <v>52</v>
      </c>
      <c r="J24" s="9" t="s">
        <v>53</v>
      </c>
      <c r="K24" s="43">
        <v>183.5</v>
      </c>
    </row>
    <row r="25" spans="2:13" ht="15.6" x14ac:dyDescent="0.3">
      <c r="G25" s="46"/>
      <c r="H25" s="41" t="s">
        <v>54</v>
      </c>
      <c r="I25" s="42" t="s">
        <v>52</v>
      </c>
      <c r="J25" s="9" t="s">
        <v>55</v>
      </c>
      <c r="K25" s="43">
        <v>168</v>
      </c>
    </row>
    <row r="26" spans="2:13" ht="15.6" x14ac:dyDescent="0.3">
      <c r="E26" s="47" t="s">
        <v>56</v>
      </c>
      <c r="F26" s="40">
        <f>SUM(F17:F24)</f>
        <v>15046.5</v>
      </c>
      <c r="G26" s="46"/>
      <c r="H26" s="41" t="s">
        <v>57</v>
      </c>
      <c r="I26" s="42" t="s">
        <v>52</v>
      </c>
      <c r="J26" s="9" t="s">
        <v>58</v>
      </c>
      <c r="K26" s="43">
        <v>140.5</v>
      </c>
    </row>
    <row r="27" spans="2:13" ht="15.6" x14ac:dyDescent="0.3">
      <c r="D27" s="30"/>
      <c r="E27" s="47" t="s">
        <v>59</v>
      </c>
      <c r="F27" s="40">
        <f>F26*0.22</f>
        <v>3310.23</v>
      </c>
      <c r="G27" s="30"/>
      <c r="H27" s="41" t="s">
        <v>60</v>
      </c>
      <c r="I27" s="42" t="s">
        <v>61</v>
      </c>
      <c r="J27" s="9" t="s">
        <v>62</v>
      </c>
      <c r="K27" s="43">
        <v>197</v>
      </c>
    </row>
    <row r="28" spans="2:13" x14ac:dyDescent="0.3">
      <c r="G28" s="30"/>
      <c r="H28" s="41" t="s">
        <v>63</v>
      </c>
      <c r="I28" s="42" t="s">
        <v>61</v>
      </c>
      <c r="J28" s="9" t="s">
        <v>64</v>
      </c>
      <c r="K28" s="43">
        <v>230</v>
      </c>
    </row>
    <row r="29" spans="2:13" ht="15.6" x14ac:dyDescent="0.3">
      <c r="E29" s="48" t="s">
        <v>65</v>
      </c>
      <c r="F29" s="40">
        <f>SUM(F26:F27)</f>
        <v>18356.73</v>
      </c>
      <c r="G29" s="30"/>
      <c r="H29" s="41" t="s">
        <v>66</v>
      </c>
      <c r="I29" s="42" t="s">
        <v>61</v>
      </c>
      <c r="J29" s="9" t="s">
        <v>67</v>
      </c>
      <c r="K29" s="43">
        <v>195.5</v>
      </c>
    </row>
    <row r="30" spans="2:13" x14ac:dyDescent="0.3">
      <c r="E30" s="30"/>
      <c r="F30" s="30"/>
      <c r="G30" s="30"/>
    </row>
    <row r="31" spans="2:13" x14ac:dyDescent="0.3">
      <c r="E31" s="30"/>
      <c r="F31" s="30"/>
      <c r="G31" s="30"/>
    </row>
    <row r="34" spans="7:7" x14ac:dyDescent="0.3">
      <c r="G34" s="49"/>
    </row>
  </sheetData>
  <dataValidations count="1">
    <dataValidation type="list" allowBlank="1" showInputMessage="1" showErrorMessage="1" sqref="D12:D14" xr:uid="{9395CF46-F1B5-44ED-8DF2-29177519C6F6}">
      <formula1>"C1,C2,C3,C4,C5"</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E9BC-6DA9-4EDA-968D-A01711D7EADC}">
  <dimension ref="B10:M34"/>
  <sheetViews>
    <sheetView topLeftCell="A13" workbookViewId="0">
      <selection activeCell="F26" sqref="F26"/>
    </sheetView>
  </sheetViews>
  <sheetFormatPr defaultRowHeight="14.4" x14ac:dyDescent="0.3"/>
  <cols>
    <col min="1" max="1" width="4.77734375" customWidth="1"/>
    <col min="2" max="2" width="8.5546875" style="28" bestFit="1" customWidth="1"/>
    <col min="3" max="3" width="55.109375" customWidth="1"/>
    <col min="4" max="4" width="10.5546875" bestFit="1" customWidth="1"/>
    <col min="5" max="5" width="11.21875" customWidth="1"/>
    <col min="6" max="6" width="15.6640625" bestFit="1" customWidth="1"/>
    <col min="7" max="7" width="13.5546875" customWidth="1"/>
    <col min="8" max="8" width="7.88671875" bestFit="1" customWidth="1"/>
    <col min="9" max="9" width="20.109375" bestFit="1" customWidth="1"/>
    <col min="10" max="10" width="18.5546875" bestFit="1" customWidth="1"/>
    <col min="11" max="11" width="14.88671875" bestFit="1" customWidth="1"/>
    <col min="12" max="12" width="13.21875" bestFit="1" customWidth="1"/>
  </cols>
  <sheetData>
    <row r="10" spans="2:11" x14ac:dyDescent="0.3">
      <c r="C10" s="29" t="s">
        <v>25</v>
      </c>
    </row>
    <row r="11" spans="2:11" x14ac:dyDescent="0.3">
      <c r="C11" s="29" t="str">
        <f ca="1">"Del "&amp;TEXT(TODAY(),"gg/mm/aaaa")</f>
        <v>Del 19/10/2022</v>
      </c>
    </row>
    <row r="12" spans="2:11" x14ac:dyDescent="0.3">
      <c r="C12" s="11"/>
      <c r="D12" s="29"/>
    </row>
    <row r="13" spans="2:11" x14ac:dyDescent="0.3">
      <c r="C13" s="11"/>
      <c r="D13" s="29"/>
    </row>
    <row r="14" spans="2:11" x14ac:dyDescent="0.3">
      <c r="C14" s="11"/>
      <c r="D14" s="29"/>
      <c r="I14" s="29"/>
      <c r="K14" s="30"/>
    </row>
    <row r="15" spans="2:11" x14ac:dyDescent="0.3">
      <c r="C15" s="31"/>
    </row>
    <row r="16" spans="2:11" ht="15.6" x14ac:dyDescent="0.3">
      <c r="B16" s="32" t="s">
        <v>26</v>
      </c>
      <c r="C16" s="33" t="s">
        <v>27</v>
      </c>
      <c r="D16" s="34" t="s">
        <v>28</v>
      </c>
      <c r="E16" s="34" t="s">
        <v>29</v>
      </c>
      <c r="F16" s="34" t="s">
        <v>30</v>
      </c>
      <c r="H16" s="35" t="s">
        <v>31</v>
      </c>
      <c r="I16" s="35" t="s">
        <v>32</v>
      </c>
      <c r="J16" s="35" t="s">
        <v>33</v>
      </c>
      <c r="K16" s="35" t="s">
        <v>34</v>
      </c>
    </row>
    <row r="17" spans="2:13" ht="15.6" x14ac:dyDescent="0.3">
      <c r="B17" s="36" t="s">
        <v>35</v>
      </c>
      <c r="C17" s="37" t="str">
        <f>VLOOKUP(B17,$H$17:$K$29,2,FALSE)&amp;" "&amp;VLOOKUP(B17,$H$17:$K$29,3,FALSE)</f>
        <v>Snowboard EVIL</v>
      </c>
      <c r="D17" s="38">
        <v>13</v>
      </c>
      <c r="E17" s="39">
        <f>VLOOKUP(B17,$H$17:$K$29,4,FALSE)</f>
        <v>620</v>
      </c>
      <c r="F17" s="40">
        <f>D17*E17</f>
        <v>8060</v>
      </c>
      <c r="H17" s="41" t="s">
        <v>36</v>
      </c>
      <c r="I17" s="42" t="s">
        <v>37</v>
      </c>
      <c r="J17" s="9" t="s">
        <v>38</v>
      </c>
      <c r="K17" s="43">
        <v>578</v>
      </c>
    </row>
    <row r="18" spans="2:13" s="44" customFormat="1" ht="15.6" x14ac:dyDescent="0.3">
      <c r="B18" s="36" t="s">
        <v>39</v>
      </c>
      <c r="C18" s="37" t="str">
        <f t="shared" ref="C18:C23" si="0">VLOOKUP(B18,$H$17:$K$29,2,FALSE)&amp;" "&amp;VLOOKUP(B18,$H$17:$K$29,3,FALSE)</f>
        <v>Giacche Snowboard ROUTER</v>
      </c>
      <c r="D18" s="38">
        <v>6</v>
      </c>
      <c r="E18" s="39">
        <f t="shared" ref="E18:E24" si="1">VLOOKUP(B18,$H$17:$K$29,4,FALSE)</f>
        <v>187</v>
      </c>
      <c r="F18" s="40">
        <f t="shared" ref="F18:F24" si="2">D18*E18</f>
        <v>1122</v>
      </c>
      <c r="G18"/>
      <c r="H18" s="41" t="s">
        <v>35</v>
      </c>
      <c r="I18" s="42" t="s">
        <v>37</v>
      </c>
      <c r="J18" s="9" t="s">
        <v>40</v>
      </c>
      <c r="K18" s="43">
        <v>620</v>
      </c>
      <c r="L18"/>
      <c r="M18"/>
    </row>
    <row r="19" spans="2:13" s="44" customFormat="1" ht="15.6" x14ac:dyDescent="0.3">
      <c r="B19" s="36" t="s">
        <v>41</v>
      </c>
      <c r="C19" s="37" t="str">
        <f t="shared" si="0"/>
        <v>Giacche Snowboard MAIMED</v>
      </c>
      <c r="D19" s="38">
        <v>37</v>
      </c>
      <c r="E19" s="39">
        <f t="shared" si="1"/>
        <v>158.5</v>
      </c>
      <c r="F19" s="40">
        <f t="shared" si="2"/>
        <v>5864.5</v>
      </c>
      <c r="G19"/>
      <c r="H19" s="41" t="s">
        <v>42</v>
      </c>
      <c r="I19" s="42" t="s">
        <v>43</v>
      </c>
      <c r="J19" s="9" t="s">
        <v>44</v>
      </c>
      <c r="K19" s="43">
        <v>261.5</v>
      </c>
      <c r="L19"/>
      <c r="M19"/>
    </row>
    <row r="20" spans="2:13" ht="15.6" x14ac:dyDescent="0.3">
      <c r="B20" s="45"/>
      <c r="C20" s="37" t="e">
        <f t="shared" si="0"/>
        <v>#N/A</v>
      </c>
      <c r="D20" s="38"/>
      <c r="E20" s="39" t="e">
        <f t="shared" si="1"/>
        <v>#N/A</v>
      </c>
      <c r="F20" s="40" t="e">
        <f t="shared" si="2"/>
        <v>#N/A</v>
      </c>
      <c r="H20" s="41" t="s">
        <v>45</v>
      </c>
      <c r="I20" s="42" t="s">
        <v>43</v>
      </c>
      <c r="J20" s="9" t="s">
        <v>46</v>
      </c>
      <c r="K20" s="43">
        <v>214</v>
      </c>
    </row>
    <row r="21" spans="2:13" ht="15.6" x14ac:dyDescent="0.3">
      <c r="B21" s="45"/>
      <c r="C21" s="37" t="e">
        <f t="shared" si="0"/>
        <v>#N/A</v>
      </c>
      <c r="D21" s="38"/>
      <c r="E21" s="39" t="e">
        <f t="shared" si="1"/>
        <v>#N/A</v>
      </c>
      <c r="F21" s="40" t="e">
        <f t="shared" si="2"/>
        <v>#N/A</v>
      </c>
      <c r="G21" s="46"/>
      <c r="H21" s="41" t="s">
        <v>39</v>
      </c>
      <c r="I21" s="42" t="s">
        <v>43</v>
      </c>
      <c r="J21" s="9" t="s">
        <v>47</v>
      </c>
      <c r="K21" s="43">
        <v>187</v>
      </c>
      <c r="L21" s="46"/>
      <c r="M21" s="46"/>
    </row>
    <row r="22" spans="2:13" ht="15.6" x14ac:dyDescent="0.3">
      <c r="B22" s="45"/>
      <c r="C22" s="37" t="e">
        <f t="shared" si="0"/>
        <v>#N/A</v>
      </c>
      <c r="D22" s="38"/>
      <c r="E22" s="39" t="e">
        <f t="shared" si="1"/>
        <v>#N/A</v>
      </c>
      <c r="F22" s="40" t="e">
        <f t="shared" si="2"/>
        <v>#N/A</v>
      </c>
      <c r="G22" s="46"/>
      <c r="H22" s="41" t="s">
        <v>48</v>
      </c>
      <c r="I22" s="42" t="s">
        <v>43</v>
      </c>
      <c r="J22" s="9" t="s">
        <v>49</v>
      </c>
      <c r="K22" s="43">
        <v>299</v>
      </c>
    </row>
    <row r="23" spans="2:13" ht="15.6" x14ac:dyDescent="0.3">
      <c r="B23" s="45"/>
      <c r="C23" s="37" t="e">
        <f t="shared" si="0"/>
        <v>#N/A</v>
      </c>
      <c r="D23" s="38"/>
      <c r="E23" s="39" t="e">
        <f t="shared" si="1"/>
        <v>#N/A</v>
      </c>
      <c r="F23" s="40" t="e">
        <f t="shared" si="2"/>
        <v>#N/A</v>
      </c>
      <c r="G23" s="46"/>
      <c r="H23" s="41" t="s">
        <v>41</v>
      </c>
      <c r="I23" s="42" t="s">
        <v>43</v>
      </c>
      <c r="J23" s="9" t="s">
        <v>50</v>
      </c>
      <c r="K23" s="43">
        <v>158.5</v>
      </c>
    </row>
    <row r="24" spans="2:13" ht="15.6" x14ac:dyDescent="0.3">
      <c r="B24" s="45"/>
      <c r="C24" s="37" t="e">
        <f>VLOOKUP(B24,$H$17:$K$29,2,FALSE)&amp;" "&amp;VLOOKUP(B24,$H$17:$K$29,3,FALSE)</f>
        <v>#N/A</v>
      </c>
      <c r="D24" s="38"/>
      <c r="E24" s="39" t="e">
        <f t="shared" si="1"/>
        <v>#N/A</v>
      </c>
      <c r="F24" s="40" t="e">
        <f t="shared" si="2"/>
        <v>#N/A</v>
      </c>
      <c r="G24" s="46"/>
      <c r="H24" s="41" t="s">
        <v>51</v>
      </c>
      <c r="I24" s="42" t="s">
        <v>52</v>
      </c>
      <c r="J24" s="9" t="s">
        <v>53</v>
      </c>
      <c r="K24" s="43">
        <v>183.5</v>
      </c>
    </row>
    <row r="25" spans="2:13" ht="15.6" x14ac:dyDescent="0.3">
      <c r="G25" s="46"/>
      <c r="H25" s="41" t="s">
        <v>54</v>
      </c>
      <c r="I25" s="42" t="s">
        <v>52</v>
      </c>
      <c r="J25" s="9" t="s">
        <v>55</v>
      </c>
      <c r="K25" s="43">
        <v>168</v>
      </c>
    </row>
    <row r="26" spans="2:13" ht="15.6" x14ac:dyDescent="0.3">
      <c r="E26" s="47" t="s">
        <v>56</v>
      </c>
      <c r="F26" s="40">
        <f>_xlfn.AGGREGATE(9,6,F17:F24)</f>
        <v>15046.5</v>
      </c>
      <c r="G26" s="46"/>
      <c r="H26" s="41" t="s">
        <v>57</v>
      </c>
      <c r="I26" s="42" t="s">
        <v>52</v>
      </c>
      <c r="J26" s="9" t="s">
        <v>58</v>
      </c>
      <c r="K26" s="43">
        <v>140.5</v>
      </c>
    </row>
    <row r="27" spans="2:13" ht="15.6" x14ac:dyDescent="0.3">
      <c r="D27" s="30"/>
      <c r="E27" s="47" t="s">
        <v>59</v>
      </c>
      <c r="F27" s="40">
        <f>F26*0.22</f>
        <v>3310.23</v>
      </c>
      <c r="G27" s="30"/>
      <c r="H27" s="41" t="s">
        <v>60</v>
      </c>
      <c r="I27" s="42" t="s">
        <v>61</v>
      </c>
      <c r="J27" s="9" t="s">
        <v>62</v>
      </c>
      <c r="K27" s="43">
        <v>197</v>
      </c>
    </row>
    <row r="28" spans="2:13" x14ac:dyDescent="0.3">
      <c r="G28" s="30"/>
      <c r="H28" s="41" t="s">
        <v>63</v>
      </c>
      <c r="I28" s="42" t="s">
        <v>61</v>
      </c>
      <c r="J28" s="9" t="s">
        <v>64</v>
      </c>
      <c r="K28" s="43">
        <v>230</v>
      </c>
    </row>
    <row r="29" spans="2:13" ht="15.6" x14ac:dyDescent="0.3">
      <c r="E29" s="48" t="s">
        <v>65</v>
      </c>
      <c r="F29" s="40">
        <f>SUM(F26:F27)</f>
        <v>18356.73</v>
      </c>
      <c r="G29" s="30"/>
      <c r="H29" s="41" t="s">
        <v>66</v>
      </c>
      <c r="I29" s="42" t="s">
        <v>61</v>
      </c>
      <c r="J29" s="9" t="s">
        <v>67</v>
      </c>
      <c r="K29" s="43">
        <v>195.5</v>
      </c>
    </row>
    <row r="30" spans="2:13" x14ac:dyDescent="0.3">
      <c r="E30" s="30"/>
      <c r="F30" s="30"/>
      <c r="G30" s="30"/>
    </row>
    <row r="31" spans="2:13" x14ac:dyDescent="0.3">
      <c r="E31" s="30"/>
      <c r="F31" s="30"/>
      <c r="G31" s="30"/>
    </row>
    <row r="34" spans="7:7" x14ac:dyDescent="0.3">
      <c r="G34" s="49"/>
    </row>
  </sheetData>
  <dataValidations count="1">
    <dataValidation type="list" allowBlank="1" showInputMessage="1" showErrorMessage="1" sqref="D12:D14" xr:uid="{8EC6B6C4-D811-4391-B2E1-7E3FD8816D96}">
      <formula1>"C1,C2,C3,C4,C5"</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CCB5-A3D5-4FAA-987E-3DCB11792C7B}">
  <dimension ref="A1:D32"/>
  <sheetViews>
    <sheetView topLeftCell="A17" workbookViewId="0">
      <selection sqref="A1:O8"/>
    </sheetView>
  </sheetViews>
  <sheetFormatPr defaultRowHeight="14.4" x14ac:dyDescent="0.3"/>
  <cols>
    <col min="1" max="1" width="15.77734375" bestFit="1" customWidth="1"/>
    <col min="2" max="2" width="15.5546875" bestFit="1" customWidth="1"/>
    <col min="3" max="4" width="10.77734375" bestFit="1" customWidth="1"/>
    <col min="7" max="7" width="15.77734375" bestFit="1" customWidth="1"/>
    <col min="8" max="8" width="15.5546875" bestFit="1" customWidth="1"/>
    <col min="9" max="10" width="10.77734375" bestFit="1" customWidth="1"/>
  </cols>
  <sheetData>
    <row r="1" spans="1:4" x14ac:dyDescent="0.3">
      <c r="A1" s="10" t="s">
        <v>21</v>
      </c>
      <c r="B1" s="10" t="s">
        <v>22</v>
      </c>
    </row>
    <row r="2" spans="1:4" x14ac:dyDescent="0.3">
      <c r="A2" s="10" t="s">
        <v>19</v>
      </c>
      <c r="B2" t="s">
        <v>13</v>
      </c>
      <c r="C2" t="s">
        <v>12</v>
      </c>
      <c r="D2" t="s">
        <v>20</v>
      </c>
    </row>
    <row r="3" spans="1:4" x14ac:dyDescent="0.3">
      <c r="A3" s="11" t="s">
        <v>3</v>
      </c>
      <c r="B3" s="12">
        <v>22298</v>
      </c>
      <c r="C3" s="12">
        <v>147670</v>
      </c>
      <c r="D3" s="12">
        <v>169968</v>
      </c>
    </row>
    <row r="4" spans="1:4" x14ac:dyDescent="0.3">
      <c r="A4" s="13" t="s">
        <v>5</v>
      </c>
      <c r="B4" s="17">
        <v>4970</v>
      </c>
      <c r="C4" s="17">
        <v>41730</v>
      </c>
      <c r="D4" s="17">
        <v>46700</v>
      </c>
    </row>
    <row r="5" spans="1:4" x14ac:dyDescent="0.3">
      <c r="A5" s="13" t="s">
        <v>7</v>
      </c>
      <c r="B5" s="17">
        <v>5510</v>
      </c>
      <c r="C5" s="17">
        <v>34440</v>
      </c>
      <c r="D5" s="17">
        <v>39950</v>
      </c>
    </row>
    <row r="6" spans="1:4" x14ac:dyDescent="0.3">
      <c r="A6" s="13" t="s">
        <v>8</v>
      </c>
      <c r="B6" s="17"/>
      <c r="C6" s="17">
        <v>12840</v>
      </c>
      <c r="D6" s="17">
        <v>12840</v>
      </c>
    </row>
    <row r="7" spans="1:4" x14ac:dyDescent="0.3">
      <c r="A7" s="13" t="s">
        <v>6</v>
      </c>
      <c r="B7" s="17">
        <v>11818</v>
      </c>
      <c r="C7" s="17">
        <v>58660</v>
      </c>
      <c r="D7" s="17">
        <v>70478</v>
      </c>
    </row>
    <row r="8" spans="1:4" x14ac:dyDescent="0.3">
      <c r="A8" s="11" t="s">
        <v>10</v>
      </c>
      <c r="B8" s="17">
        <v>13811</v>
      </c>
      <c r="C8" s="17">
        <v>71724</v>
      </c>
      <c r="D8" s="17">
        <v>85535</v>
      </c>
    </row>
    <row r="9" spans="1:4" x14ac:dyDescent="0.3">
      <c r="A9" s="13" t="s">
        <v>5</v>
      </c>
      <c r="B9" s="17">
        <v>3990</v>
      </c>
      <c r="C9" s="17">
        <v>41130</v>
      </c>
      <c r="D9" s="17">
        <v>45120</v>
      </c>
    </row>
    <row r="10" spans="1:4" x14ac:dyDescent="0.3">
      <c r="A10" s="13" t="s">
        <v>7</v>
      </c>
      <c r="B10" s="17">
        <v>3533</v>
      </c>
      <c r="C10" s="17">
        <v>5844</v>
      </c>
      <c r="D10" s="17">
        <v>9377</v>
      </c>
    </row>
    <row r="11" spans="1:4" x14ac:dyDescent="0.3">
      <c r="A11" s="13" t="s">
        <v>6</v>
      </c>
      <c r="B11" s="17">
        <v>6288</v>
      </c>
      <c r="C11" s="17">
        <v>24750</v>
      </c>
      <c r="D11" s="17">
        <v>31038</v>
      </c>
    </row>
    <row r="12" spans="1:4" x14ac:dyDescent="0.3">
      <c r="A12" s="11" t="s">
        <v>1</v>
      </c>
      <c r="B12" s="17">
        <v>59210</v>
      </c>
      <c r="C12" s="17">
        <v>39600</v>
      </c>
      <c r="D12" s="17">
        <v>98810</v>
      </c>
    </row>
    <row r="13" spans="1:4" x14ac:dyDescent="0.3">
      <c r="A13" s="13" t="s">
        <v>5</v>
      </c>
      <c r="B13" s="17">
        <v>6955</v>
      </c>
      <c r="C13" s="17">
        <v>4800</v>
      </c>
      <c r="D13" s="17">
        <v>11755</v>
      </c>
    </row>
    <row r="14" spans="1:4" x14ac:dyDescent="0.3">
      <c r="A14" s="13" t="s">
        <v>7</v>
      </c>
      <c r="B14" s="17">
        <v>5800</v>
      </c>
      <c r="C14" s="17">
        <v>27120</v>
      </c>
      <c r="D14" s="17">
        <v>32920</v>
      </c>
    </row>
    <row r="15" spans="1:4" x14ac:dyDescent="0.3">
      <c r="A15" s="13" t="s">
        <v>8</v>
      </c>
      <c r="B15" s="17">
        <v>3700</v>
      </c>
      <c r="C15" s="17"/>
      <c r="D15" s="17">
        <v>3700</v>
      </c>
    </row>
    <row r="16" spans="1:4" x14ac:dyDescent="0.3">
      <c r="A16" s="13" t="s">
        <v>6</v>
      </c>
      <c r="B16" s="17">
        <v>42755</v>
      </c>
      <c r="C16" s="17">
        <v>7680</v>
      </c>
      <c r="D16" s="17">
        <v>50435</v>
      </c>
    </row>
    <row r="17" spans="1:4" x14ac:dyDescent="0.3">
      <c r="A17" s="11" t="s">
        <v>2</v>
      </c>
      <c r="B17" s="17">
        <v>112924</v>
      </c>
      <c r="C17" s="17">
        <v>20432</v>
      </c>
      <c r="D17" s="17">
        <v>133356</v>
      </c>
    </row>
    <row r="18" spans="1:4" x14ac:dyDescent="0.3">
      <c r="A18" s="13" t="s">
        <v>5</v>
      </c>
      <c r="B18" s="17">
        <v>44030</v>
      </c>
      <c r="C18" s="17"/>
      <c r="D18" s="17">
        <v>44030</v>
      </c>
    </row>
    <row r="19" spans="1:4" x14ac:dyDescent="0.3">
      <c r="A19" s="13" t="s">
        <v>7</v>
      </c>
      <c r="B19" s="17">
        <v>27720</v>
      </c>
      <c r="C19" s="17">
        <v>10240</v>
      </c>
      <c r="D19" s="17">
        <v>37960</v>
      </c>
    </row>
    <row r="20" spans="1:4" x14ac:dyDescent="0.3">
      <c r="A20" s="13" t="s">
        <v>8</v>
      </c>
      <c r="B20" s="17">
        <v>1000</v>
      </c>
      <c r="C20" s="17">
        <v>10192</v>
      </c>
      <c r="D20" s="17">
        <v>11192</v>
      </c>
    </row>
    <row r="21" spans="1:4" x14ac:dyDescent="0.3">
      <c r="A21" s="13" t="s">
        <v>6</v>
      </c>
      <c r="B21" s="17">
        <v>40174</v>
      </c>
      <c r="C21" s="17"/>
      <c r="D21" s="17">
        <v>40174</v>
      </c>
    </row>
    <row r="22" spans="1:4" x14ac:dyDescent="0.3">
      <c r="A22" s="11" t="s">
        <v>20</v>
      </c>
      <c r="B22" s="17">
        <v>208243</v>
      </c>
      <c r="C22" s="17">
        <v>279426</v>
      </c>
      <c r="D22" s="17">
        <v>487669</v>
      </c>
    </row>
    <row r="26" spans="1:4" x14ac:dyDescent="0.3">
      <c r="A26" s="10" t="s">
        <v>21</v>
      </c>
      <c r="B26" s="10" t="s">
        <v>22</v>
      </c>
    </row>
    <row r="27" spans="1:4" x14ac:dyDescent="0.3">
      <c r="A27" s="10" t="s">
        <v>19</v>
      </c>
      <c r="B27" t="s">
        <v>13</v>
      </c>
      <c r="C27" t="s">
        <v>12</v>
      </c>
      <c r="D27" t="s">
        <v>20</v>
      </c>
    </row>
    <row r="28" spans="1:4" x14ac:dyDescent="0.3">
      <c r="A28" s="11" t="s">
        <v>5</v>
      </c>
      <c r="B28" s="17">
        <v>59945</v>
      </c>
      <c r="C28" s="17">
        <v>87660</v>
      </c>
      <c r="D28" s="17">
        <v>147605</v>
      </c>
    </row>
    <row r="29" spans="1:4" x14ac:dyDescent="0.3">
      <c r="A29" s="11" t="s">
        <v>7</v>
      </c>
      <c r="B29" s="17">
        <v>42563</v>
      </c>
      <c r="C29" s="17">
        <v>77644</v>
      </c>
      <c r="D29" s="17">
        <v>120207</v>
      </c>
    </row>
    <row r="30" spans="1:4" x14ac:dyDescent="0.3">
      <c r="A30" s="11" t="s">
        <v>8</v>
      </c>
      <c r="B30" s="17">
        <v>4700</v>
      </c>
      <c r="C30" s="17">
        <v>23032</v>
      </c>
      <c r="D30" s="17">
        <v>27732</v>
      </c>
    </row>
    <row r="31" spans="1:4" x14ac:dyDescent="0.3">
      <c r="A31" s="11" t="s">
        <v>6</v>
      </c>
      <c r="B31" s="17">
        <v>101035</v>
      </c>
      <c r="C31" s="17">
        <v>91090</v>
      </c>
      <c r="D31" s="17">
        <v>192125</v>
      </c>
    </row>
    <row r="32" spans="1:4" x14ac:dyDescent="0.3">
      <c r="A32" s="11" t="s">
        <v>20</v>
      </c>
      <c r="B32" s="17">
        <v>208243</v>
      </c>
      <c r="C32" s="17">
        <v>279426</v>
      </c>
      <c r="D32" s="17">
        <v>487669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FC6A4-7BE1-46C7-8188-07E2C39F50BB}">
  <dimension ref="A1:AE41"/>
  <sheetViews>
    <sheetView showGridLines="0" tabSelected="1" topLeftCell="A21" zoomScale="80" zoomScaleNormal="80" workbookViewId="0">
      <selection activeCell="N46" sqref="N46"/>
    </sheetView>
  </sheetViews>
  <sheetFormatPr defaultRowHeight="14.4" x14ac:dyDescent="0.3"/>
  <sheetData>
    <row r="1" spans="1:31" ht="14.4" customHeight="1" x14ac:dyDescent="0.3">
      <c r="A1" s="50" t="s">
        <v>72</v>
      </c>
      <c r="B1" s="51"/>
      <c r="C1" s="51"/>
      <c r="D1" s="51"/>
      <c r="E1" s="51"/>
      <c r="F1" s="51"/>
      <c r="G1" s="51"/>
      <c r="H1" s="51"/>
      <c r="I1" s="51"/>
      <c r="J1" s="51"/>
      <c r="K1" s="51"/>
      <c r="L1" s="51"/>
      <c r="M1" s="51"/>
      <c r="N1" s="51"/>
      <c r="O1" s="52"/>
      <c r="P1" s="25"/>
      <c r="Q1" s="26"/>
      <c r="R1" s="26"/>
      <c r="S1" s="26"/>
      <c r="T1" s="26"/>
      <c r="U1" s="26"/>
      <c r="V1" s="26"/>
      <c r="W1" s="26"/>
      <c r="X1" s="26"/>
      <c r="Y1" s="26"/>
      <c r="Z1" s="26"/>
      <c r="AA1" s="26"/>
      <c r="AB1" s="26"/>
      <c r="AC1" s="26"/>
      <c r="AD1" s="26"/>
      <c r="AE1" s="27"/>
    </row>
    <row r="2" spans="1:31" ht="14.4" customHeight="1" x14ac:dyDescent="0.3">
      <c r="A2" s="53"/>
      <c r="B2" s="54"/>
      <c r="C2" s="54"/>
      <c r="D2" s="54"/>
      <c r="E2" s="54"/>
      <c r="F2" s="54"/>
      <c r="G2" s="54"/>
      <c r="H2" s="54"/>
      <c r="I2" s="54"/>
      <c r="J2" s="54"/>
      <c r="K2" s="54"/>
      <c r="L2" s="54"/>
      <c r="M2" s="54"/>
      <c r="N2" s="54"/>
      <c r="O2" s="55"/>
      <c r="P2" s="19"/>
      <c r="Q2" s="20"/>
      <c r="R2" s="20"/>
      <c r="S2" s="20"/>
      <c r="T2" s="20"/>
      <c r="U2" s="20"/>
      <c r="V2" s="20"/>
      <c r="W2" s="20"/>
      <c r="X2" s="20"/>
      <c r="Y2" s="20"/>
      <c r="Z2" s="20"/>
      <c r="AA2" s="20"/>
      <c r="AB2" s="20"/>
      <c r="AC2" s="20"/>
      <c r="AD2" s="20"/>
      <c r="AE2" s="21"/>
    </row>
    <row r="3" spans="1:31" ht="14.4" customHeight="1" x14ac:dyDescent="0.3">
      <c r="A3" s="53"/>
      <c r="B3" s="54"/>
      <c r="C3" s="54"/>
      <c r="D3" s="54"/>
      <c r="E3" s="54"/>
      <c r="F3" s="54"/>
      <c r="G3" s="54"/>
      <c r="H3" s="54"/>
      <c r="I3" s="54"/>
      <c r="J3" s="54"/>
      <c r="K3" s="54"/>
      <c r="L3" s="54"/>
      <c r="M3" s="54"/>
      <c r="N3" s="54"/>
      <c r="O3" s="55"/>
      <c r="P3" s="19"/>
      <c r="Q3" s="20"/>
      <c r="R3" s="20"/>
      <c r="S3" s="20"/>
      <c r="T3" s="20"/>
      <c r="U3" s="20"/>
      <c r="V3" s="20"/>
      <c r="W3" s="20"/>
      <c r="X3" s="20"/>
      <c r="Y3" s="20"/>
      <c r="Z3" s="20"/>
      <c r="AA3" s="20"/>
      <c r="AB3" s="20"/>
      <c r="AC3" s="20"/>
      <c r="AD3" s="20"/>
      <c r="AE3" s="21"/>
    </row>
    <row r="4" spans="1:31" ht="14.4" customHeight="1" x14ac:dyDescent="0.3">
      <c r="A4" s="53"/>
      <c r="B4" s="54"/>
      <c r="C4" s="54"/>
      <c r="D4" s="54"/>
      <c r="E4" s="54"/>
      <c r="F4" s="54"/>
      <c r="G4" s="54"/>
      <c r="H4" s="54"/>
      <c r="I4" s="54"/>
      <c r="J4" s="54"/>
      <c r="K4" s="54"/>
      <c r="L4" s="54"/>
      <c r="M4" s="54"/>
      <c r="N4" s="54"/>
      <c r="O4" s="55"/>
      <c r="P4" s="19"/>
      <c r="Q4" s="20"/>
      <c r="R4" s="20"/>
      <c r="S4" s="20"/>
      <c r="T4" s="20"/>
      <c r="U4" s="20"/>
      <c r="V4" s="20"/>
      <c r="W4" s="20"/>
      <c r="X4" s="20"/>
      <c r="Y4" s="20"/>
      <c r="Z4" s="20"/>
      <c r="AA4" s="20"/>
      <c r="AB4" s="20"/>
      <c r="AC4" s="20"/>
      <c r="AD4" s="20"/>
      <c r="AE4" s="21"/>
    </row>
    <row r="5" spans="1:31" ht="14.4" customHeight="1" x14ac:dyDescent="0.3">
      <c r="A5" s="53"/>
      <c r="B5" s="54"/>
      <c r="C5" s="54"/>
      <c r="D5" s="54"/>
      <c r="E5" s="54"/>
      <c r="F5" s="54"/>
      <c r="G5" s="54"/>
      <c r="H5" s="54"/>
      <c r="I5" s="54"/>
      <c r="J5" s="54"/>
      <c r="K5" s="54"/>
      <c r="L5" s="54"/>
      <c r="M5" s="54"/>
      <c r="N5" s="54"/>
      <c r="O5" s="55"/>
      <c r="P5" s="19"/>
      <c r="Q5" s="20"/>
      <c r="R5" s="20"/>
      <c r="S5" s="20"/>
      <c r="T5" s="20"/>
      <c r="U5" s="20"/>
      <c r="V5" s="20"/>
      <c r="W5" s="20"/>
      <c r="X5" s="20"/>
      <c r="Y5" s="20"/>
      <c r="Z5" s="20"/>
      <c r="AA5" s="20"/>
      <c r="AB5" s="20"/>
      <c r="AC5" s="20"/>
      <c r="AD5" s="20"/>
      <c r="AE5" s="21"/>
    </row>
    <row r="6" spans="1:31" ht="14.4" customHeight="1" x14ac:dyDescent="0.3">
      <c r="A6" s="53"/>
      <c r="B6" s="54"/>
      <c r="C6" s="54"/>
      <c r="D6" s="54"/>
      <c r="E6" s="54"/>
      <c r="F6" s="54"/>
      <c r="G6" s="54"/>
      <c r="H6" s="54"/>
      <c r="I6" s="54"/>
      <c r="J6" s="54"/>
      <c r="K6" s="54"/>
      <c r="L6" s="54"/>
      <c r="M6" s="54"/>
      <c r="N6" s="54"/>
      <c r="O6" s="55"/>
      <c r="P6" s="19"/>
      <c r="Q6" s="20"/>
      <c r="R6" s="20"/>
      <c r="S6" s="20"/>
      <c r="T6" s="20"/>
      <c r="U6" s="20"/>
      <c r="V6" s="20"/>
      <c r="W6" s="20"/>
      <c r="X6" s="20"/>
      <c r="Y6" s="20"/>
      <c r="Z6" s="20"/>
      <c r="AA6" s="20"/>
      <c r="AB6" s="20"/>
      <c r="AC6" s="20"/>
      <c r="AD6" s="20"/>
      <c r="AE6" s="21"/>
    </row>
    <row r="7" spans="1:31" ht="14.4" customHeight="1" x14ac:dyDescent="0.3">
      <c r="A7" s="53"/>
      <c r="B7" s="54"/>
      <c r="C7" s="54"/>
      <c r="D7" s="54"/>
      <c r="E7" s="54"/>
      <c r="F7" s="54"/>
      <c r="G7" s="54"/>
      <c r="H7" s="54"/>
      <c r="I7" s="54"/>
      <c r="J7" s="54"/>
      <c r="K7" s="54"/>
      <c r="L7" s="54"/>
      <c r="M7" s="54"/>
      <c r="N7" s="54"/>
      <c r="O7" s="55"/>
      <c r="P7" s="19"/>
      <c r="Q7" s="20"/>
      <c r="R7" s="20"/>
      <c r="S7" s="20"/>
      <c r="T7" s="20"/>
      <c r="U7" s="20"/>
      <c r="V7" s="20"/>
      <c r="W7" s="20"/>
      <c r="X7" s="20"/>
      <c r="Y7" s="20"/>
      <c r="Z7" s="20"/>
      <c r="AA7" s="20"/>
      <c r="AB7" s="20"/>
      <c r="AC7" s="20"/>
      <c r="AD7" s="20"/>
      <c r="AE7" s="21"/>
    </row>
    <row r="8" spans="1:31" ht="14.4" customHeight="1" x14ac:dyDescent="0.3">
      <c r="A8" s="53"/>
      <c r="B8" s="54"/>
      <c r="C8" s="54"/>
      <c r="D8" s="54"/>
      <c r="E8" s="54"/>
      <c r="F8" s="54"/>
      <c r="G8" s="54"/>
      <c r="H8" s="54"/>
      <c r="I8" s="54"/>
      <c r="J8" s="54"/>
      <c r="K8" s="54"/>
      <c r="L8" s="54"/>
      <c r="M8" s="54"/>
      <c r="N8" s="54"/>
      <c r="O8" s="55"/>
      <c r="P8" s="19"/>
      <c r="Q8" s="20"/>
      <c r="R8" s="20"/>
      <c r="S8" s="20"/>
      <c r="T8" s="20"/>
      <c r="U8" s="20"/>
      <c r="V8" s="20"/>
      <c r="W8" s="20"/>
      <c r="X8" s="20"/>
      <c r="Y8" s="20"/>
      <c r="Z8" s="20"/>
      <c r="AA8" s="20"/>
      <c r="AB8" s="20"/>
      <c r="AC8" s="20"/>
      <c r="AD8" s="20"/>
      <c r="AE8" s="21"/>
    </row>
    <row r="9" spans="1:31" x14ac:dyDescent="0.3">
      <c r="A9" s="19"/>
      <c r="B9" s="20"/>
      <c r="C9" s="20"/>
      <c r="D9" s="20"/>
      <c r="E9" s="20"/>
      <c r="F9" s="20"/>
      <c r="G9" s="20"/>
      <c r="H9" s="20"/>
      <c r="I9" s="20"/>
      <c r="J9" s="20"/>
      <c r="K9" s="20"/>
      <c r="L9" s="20"/>
      <c r="M9" s="20"/>
      <c r="N9" s="20"/>
      <c r="O9" s="21"/>
      <c r="P9" s="19"/>
      <c r="Q9" s="20"/>
      <c r="R9" s="20"/>
      <c r="S9" s="20"/>
      <c r="T9" s="20"/>
      <c r="U9" s="20"/>
      <c r="V9" s="20"/>
      <c r="W9" s="20"/>
      <c r="X9" s="20"/>
      <c r="Y9" s="20"/>
      <c r="Z9" s="20"/>
      <c r="AA9" s="20"/>
      <c r="AB9" s="20"/>
      <c r="AC9" s="20"/>
      <c r="AD9" s="20"/>
      <c r="AE9" s="21"/>
    </row>
    <row r="10" spans="1:31" x14ac:dyDescent="0.3">
      <c r="A10" s="19"/>
      <c r="B10" s="20"/>
      <c r="C10" s="20"/>
      <c r="D10" s="20"/>
      <c r="E10" s="20"/>
      <c r="F10" s="20"/>
      <c r="G10" s="20"/>
      <c r="H10" s="20"/>
      <c r="I10" s="20"/>
      <c r="J10" s="20"/>
      <c r="K10" s="20"/>
      <c r="L10" s="20"/>
      <c r="M10" s="20"/>
      <c r="N10" s="20"/>
      <c r="O10" s="21"/>
      <c r="P10" s="19"/>
      <c r="Q10" s="20"/>
      <c r="R10" s="20"/>
      <c r="S10" s="20"/>
      <c r="T10" s="20"/>
      <c r="U10" s="20"/>
      <c r="V10" s="20"/>
      <c r="W10" s="20"/>
      <c r="X10" s="20"/>
      <c r="Y10" s="20"/>
      <c r="Z10" s="20"/>
      <c r="AA10" s="20"/>
      <c r="AB10" s="20"/>
      <c r="AC10" s="20"/>
      <c r="AD10" s="20"/>
      <c r="AE10" s="21"/>
    </row>
    <row r="11" spans="1:31" x14ac:dyDescent="0.3">
      <c r="A11" s="19"/>
      <c r="B11" s="20"/>
      <c r="C11" s="20"/>
      <c r="D11" s="20"/>
      <c r="E11" s="20"/>
      <c r="F11" s="20"/>
      <c r="G11" s="20"/>
      <c r="H11" s="20"/>
      <c r="I11" s="20"/>
      <c r="J11" s="20"/>
      <c r="K11" s="20"/>
      <c r="L11" s="20"/>
      <c r="M11" s="20"/>
      <c r="N11" s="20"/>
      <c r="O11" s="21"/>
      <c r="P11" s="19"/>
      <c r="Q11" s="20"/>
      <c r="R11" s="20"/>
      <c r="S11" s="20"/>
      <c r="T11" s="20"/>
      <c r="U11" s="20"/>
      <c r="V11" s="20"/>
      <c r="W11" s="20"/>
      <c r="X11" s="20"/>
      <c r="Y11" s="20"/>
      <c r="Z11" s="20"/>
      <c r="AA11" s="20"/>
      <c r="AB11" s="20"/>
      <c r="AC11" s="20"/>
      <c r="AD11" s="20"/>
      <c r="AE11" s="21"/>
    </row>
    <row r="12" spans="1:31" x14ac:dyDescent="0.3">
      <c r="A12" s="19"/>
      <c r="B12" s="20"/>
      <c r="C12" s="20"/>
      <c r="D12" s="20"/>
      <c r="E12" s="20"/>
      <c r="F12" s="20"/>
      <c r="G12" s="20"/>
      <c r="H12" s="20"/>
      <c r="I12" s="20"/>
      <c r="J12" s="20"/>
      <c r="K12" s="20"/>
      <c r="L12" s="20"/>
      <c r="M12" s="20"/>
      <c r="N12" s="20"/>
      <c r="O12" s="21"/>
      <c r="P12" s="19"/>
      <c r="Q12" s="20"/>
      <c r="R12" s="20"/>
      <c r="S12" s="20"/>
      <c r="T12" s="20"/>
      <c r="U12" s="20"/>
      <c r="V12" s="20"/>
      <c r="W12" s="20"/>
      <c r="X12" s="20"/>
      <c r="Y12" s="20"/>
      <c r="Z12" s="20"/>
      <c r="AA12" s="20"/>
      <c r="AB12" s="20"/>
      <c r="AC12" s="20"/>
      <c r="AD12" s="20"/>
      <c r="AE12" s="21"/>
    </row>
    <row r="13" spans="1:31" x14ac:dyDescent="0.3">
      <c r="A13" s="19"/>
      <c r="B13" s="20"/>
      <c r="C13" s="20"/>
      <c r="D13" s="20"/>
      <c r="E13" s="20"/>
      <c r="F13" s="20"/>
      <c r="G13" s="20"/>
      <c r="H13" s="20"/>
      <c r="I13" s="20"/>
      <c r="J13" s="20"/>
      <c r="K13" s="20"/>
      <c r="L13" s="20"/>
      <c r="M13" s="20"/>
      <c r="N13" s="20"/>
      <c r="O13" s="21"/>
      <c r="P13" s="19"/>
      <c r="Q13" s="20"/>
      <c r="R13" s="20"/>
      <c r="S13" s="20"/>
      <c r="T13" s="20"/>
      <c r="U13" s="20"/>
      <c r="V13" s="20"/>
      <c r="W13" s="20"/>
      <c r="X13" s="20"/>
      <c r="Y13" s="20"/>
      <c r="Z13" s="20"/>
      <c r="AA13" s="20"/>
      <c r="AB13" s="20"/>
      <c r="AC13" s="20"/>
      <c r="AD13" s="20"/>
      <c r="AE13" s="21"/>
    </row>
    <row r="14" spans="1:31" x14ac:dyDescent="0.3">
      <c r="A14" s="19"/>
      <c r="B14" s="20"/>
      <c r="C14" s="20"/>
      <c r="D14" s="20"/>
      <c r="E14" s="20"/>
      <c r="F14" s="20"/>
      <c r="G14" s="20"/>
      <c r="H14" s="20"/>
      <c r="I14" s="20"/>
      <c r="J14" s="20"/>
      <c r="K14" s="20"/>
      <c r="L14" s="20"/>
      <c r="M14" s="20"/>
      <c r="N14" s="20"/>
      <c r="O14" s="21"/>
      <c r="P14" s="19"/>
      <c r="Q14" s="20"/>
      <c r="R14" s="20"/>
      <c r="S14" s="20"/>
      <c r="T14" s="20"/>
      <c r="U14" s="20"/>
      <c r="V14" s="20"/>
      <c r="W14" s="20"/>
      <c r="X14" s="20"/>
      <c r="Y14" s="20"/>
      <c r="Z14" s="20"/>
      <c r="AA14" s="20"/>
      <c r="AB14" s="20"/>
      <c r="AC14" s="20"/>
      <c r="AD14" s="20"/>
      <c r="AE14" s="21"/>
    </row>
    <row r="15" spans="1:31" x14ac:dyDescent="0.3">
      <c r="A15" s="19"/>
      <c r="B15" s="20"/>
      <c r="C15" s="20"/>
      <c r="D15" s="20"/>
      <c r="E15" s="20"/>
      <c r="F15" s="20"/>
      <c r="G15" s="20"/>
      <c r="H15" s="20"/>
      <c r="I15" s="20"/>
      <c r="J15" s="20"/>
      <c r="K15" s="20"/>
      <c r="L15" s="20"/>
      <c r="M15" s="20"/>
      <c r="N15" s="20"/>
      <c r="O15" s="21"/>
      <c r="P15" s="19"/>
      <c r="Q15" s="20"/>
      <c r="R15" s="20"/>
      <c r="S15" s="20"/>
      <c r="T15" s="20"/>
      <c r="U15" s="20"/>
      <c r="V15" s="20"/>
      <c r="W15" s="20"/>
      <c r="X15" s="20"/>
      <c r="Y15" s="20"/>
      <c r="Z15" s="20"/>
      <c r="AA15" s="20"/>
      <c r="AB15" s="20"/>
      <c r="AC15" s="20"/>
      <c r="AD15" s="20"/>
      <c r="AE15" s="21"/>
    </row>
    <row r="16" spans="1:31" x14ac:dyDescent="0.3">
      <c r="A16" s="19"/>
      <c r="B16" s="20"/>
      <c r="C16" s="20"/>
      <c r="D16" s="20"/>
      <c r="E16" s="20"/>
      <c r="F16" s="20"/>
      <c r="G16" s="20"/>
      <c r="H16" s="20"/>
      <c r="I16" s="20"/>
      <c r="J16" s="20"/>
      <c r="K16" s="20"/>
      <c r="L16" s="20"/>
      <c r="M16" s="20"/>
      <c r="N16" s="20"/>
      <c r="O16" s="21"/>
      <c r="P16" s="19"/>
      <c r="Q16" s="20"/>
      <c r="R16" s="20"/>
      <c r="S16" s="20"/>
      <c r="T16" s="20"/>
      <c r="U16" s="20"/>
      <c r="V16" s="20"/>
      <c r="W16" s="20"/>
      <c r="X16" s="20"/>
      <c r="Y16" s="20"/>
      <c r="Z16" s="20"/>
      <c r="AA16" s="20"/>
      <c r="AB16" s="20"/>
      <c r="AC16" s="20"/>
      <c r="AD16" s="20"/>
      <c r="AE16" s="21"/>
    </row>
    <row r="17" spans="1:31" x14ac:dyDescent="0.3">
      <c r="A17" s="19"/>
      <c r="B17" s="20"/>
      <c r="C17" s="20"/>
      <c r="D17" s="20"/>
      <c r="E17" s="20"/>
      <c r="F17" s="20"/>
      <c r="G17" s="20"/>
      <c r="H17" s="20"/>
      <c r="I17" s="20"/>
      <c r="J17" s="20"/>
      <c r="K17" s="20"/>
      <c r="L17" s="20"/>
      <c r="M17" s="20"/>
      <c r="N17" s="20"/>
      <c r="O17" s="21"/>
      <c r="P17" s="19"/>
      <c r="Q17" s="20"/>
      <c r="R17" s="20"/>
      <c r="S17" s="20"/>
      <c r="T17" s="20"/>
      <c r="U17" s="20"/>
      <c r="V17" s="20"/>
      <c r="W17" s="20"/>
      <c r="X17" s="20"/>
      <c r="Y17" s="20"/>
      <c r="Z17" s="20"/>
      <c r="AA17" s="20"/>
      <c r="AB17" s="20"/>
      <c r="AC17" s="20"/>
      <c r="AD17" s="20"/>
      <c r="AE17" s="21"/>
    </row>
    <row r="18" spans="1:31" x14ac:dyDescent="0.3">
      <c r="A18" s="19"/>
      <c r="B18" s="20"/>
      <c r="C18" s="20"/>
      <c r="D18" s="20"/>
      <c r="E18" s="20"/>
      <c r="F18" s="20"/>
      <c r="G18" s="20"/>
      <c r="H18" s="20"/>
      <c r="I18" s="20"/>
      <c r="J18" s="20"/>
      <c r="K18" s="20"/>
      <c r="L18" s="20"/>
      <c r="M18" s="20"/>
      <c r="N18" s="20"/>
      <c r="O18" s="21"/>
      <c r="P18" s="19"/>
      <c r="Q18" s="20"/>
      <c r="R18" s="20"/>
      <c r="S18" s="20"/>
      <c r="T18" s="20"/>
      <c r="U18" s="20"/>
      <c r="V18" s="20"/>
      <c r="W18" s="20"/>
      <c r="X18" s="20"/>
      <c r="Y18" s="20"/>
      <c r="Z18" s="20"/>
      <c r="AA18" s="20"/>
      <c r="AB18" s="20"/>
      <c r="AC18" s="20"/>
      <c r="AD18" s="20"/>
      <c r="AE18" s="21"/>
    </row>
    <row r="19" spans="1:31" x14ac:dyDescent="0.3">
      <c r="A19" s="19"/>
      <c r="B19" s="20"/>
      <c r="C19" s="20"/>
      <c r="D19" s="20"/>
      <c r="E19" s="20"/>
      <c r="F19" s="20"/>
      <c r="G19" s="20"/>
      <c r="H19" s="20"/>
      <c r="I19" s="20"/>
      <c r="J19" s="20"/>
      <c r="K19" s="20"/>
      <c r="L19" s="20"/>
      <c r="M19" s="20"/>
      <c r="N19" s="20"/>
      <c r="O19" s="21"/>
      <c r="P19" s="19"/>
      <c r="Q19" s="20"/>
      <c r="R19" s="20"/>
      <c r="S19" s="20"/>
      <c r="T19" s="20"/>
      <c r="U19" s="20"/>
      <c r="V19" s="20"/>
      <c r="W19" s="20"/>
      <c r="X19" s="20"/>
      <c r="Y19" s="20"/>
      <c r="Z19" s="20"/>
      <c r="AA19" s="20"/>
      <c r="AB19" s="20"/>
      <c r="AC19" s="20"/>
      <c r="AD19" s="20"/>
      <c r="AE19" s="21"/>
    </row>
    <row r="20" spans="1:31" x14ac:dyDescent="0.3">
      <c r="A20" s="19"/>
      <c r="B20" s="20"/>
      <c r="C20" s="20"/>
      <c r="D20" s="20"/>
      <c r="E20" s="20"/>
      <c r="F20" s="20"/>
      <c r="G20" s="20"/>
      <c r="H20" s="20"/>
      <c r="I20" s="20"/>
      <c r="J20" s="20"/>
      <c r="K20" s="20"/>
      <c r="L20" s="20"/>
      <c r="M20" s="20"/>
      <c r="N20" s="20"/>
      <c r="O20" s="21"/>
      <c r="P20" s="19"/>
      <c r="Q20" s="20"/>
      <c r="R20" s="20"/>
      <c r="S20" s="20"/>
      <c r="T20" s="20"/>
      <c r="U20" s="20"/>
      <c r="V20" s="20"/>
      <c r="W20" s="20"/>
      <c r="X20" s="20"/>
      <c r="Y20" s="20"/>
      <c r="Z20" s="20"/>
      <c r="AA20" s="20"/>
      <c r="AB20" s="20"/>
      <c r="AC20" s="20"/>
      <c r="AD20" s="20"/>
      <c r="AE20" s="21"/>
    </row>
    <row r="21" spans="1:31" x14ac:dyDescent="0.3">
      <c r="A21" s="19"/>
      <c r="B21" s="20"/>
      <c r="C21" s="20"/>
      <c r="D21" s="20"/>
      <c r="E21" s="20"/>
      <c r="F21" s="20"/>
      <c r="G21" s="20"/>
      <c r="H21" s="20"/>
      <c r="I21" s="20"/>
      <c r="J21" s="20"/>
      <c r="K21" s="20"/>
      <c r="L21" s="20"/>
      <c r="M21" s="20"/>
      <c r="N21" s="20"/>
      <c r="O21" s="21"/>
      <c r="P21" s="19"/>
      <c r="Q21" s="20"/>
      <c r="R21" s="20"/>
      <c r="S21" s="20"/>
      <c r="T21" s="20"/>
      <c r="U21" s="20"/>
      <c r="V21" s="20"/>
      <c r="W21" s="20"/>
      <c r="X21" s="20"/>
      <c r="Y21" s="20"/>
      <c r="Z21" s="20"/>
      <c r="AA21" s="20"/>
      <c r="AB21" s="20"/>
      <c r="AC21" s="20"/>
      <c r="AD21" s="20"/>
      <c r="AE21" s="21"/>
    </row>
    <row r="22" spans="1:31" x14ac:dyDescent="0.3">
      <c r="A22" s="19"/>
      <c r="B22" s="20"/>
      <c r="C22" s="20"/>
      <c r="D22" s="20"/>
      <c r="E22" s="20"/>
      <c r="F22" s="20"/>
      <c r="G22" s="20"/>
      <c r="H22" s="20"/>
      <c r="I22" s="20"/>
      <c r="J22" s="20"/>
      <c r="K22" s="20"/>
      <c r="L22" s="20"/>
      <c r="M22" s="20"/>
      <c r="N22" s="20"/>
      <c r="O22" s="21"/>
      <c r="P22" s="19"/>
      <c r="Q22" s="20"/>
      <c r="R22" s="20"/>
      <c r="S22" s="20"/>
      <c r="T22" s="20"/>
      <c r="U22" s="20"/>
      <c r="V22" s="20"/>
      <c r="W22" s="20"/>
      <c r="X22" s="20"/>
      <c r="Y22" s="20"/>
      <c r="Z22" s="20"/>
      <c r="AA22" s="20"/>
      <c r="AB22" s="20"/>
      <c r="AC22" s="20"/>
      <c r="AD22" s="20"/>
      <c r="AE22" s="21"/>
    </row>
    <row r="23" spans="1:31" x14ac:dyDescent="0.3">
      <c r="A23" s="19"/>
      <c r="B23" s="20"/>
      <c r="C23" s="20"/>
      <c r="D23" s="20"/>
      <c r="E23" s="20"/>
      <c r="F23" s="20"/>
      <c r="G23" s="20"/>
      <c r="H23" s="20"/>
      <c r="I23" s="20"/>
      <c r="J23" s="20"/>
      <c r="K23" s="20"/>
      <c r="L23" s="20"/>
      <c r="M23" s="20"/>
      <c r="N23" s="20"/>
      <c r="O23" s="21"/>
      <c r="P23" s="19"/>
      <c r="Q23" s="20"/>
      <c r="R23" s="20"/>
      <c r="S23" s="20"/>
      <c r="T23" s="20"/>
      <c r="U23" s="20"/>
      <c r="V23" s="20"/>
      <c r="W23" s="20"/>
      <c r="X23" s="20"/>
      <c r="Y23" s="20"/>
      <c r="Z23" s="20"/>
      <c r="AA23" s="20"/>
      <c r="AB23" s="20"/>
      <c r="AC23" s="20"/>
      <c r="AD23" s="20"/>
      <c r="AE23" s="21"/>
    </row>
    <row r="24" spans="1:31" x14ac:dyDescent="0.3">
      <c r="A24" s="19"/>
      <c r="B24" s="20"/>
      <c r="C24" s="20"/>
      <c r="D24" s="20"/>
      <c r="E24" s="20"/>
      <c r="F24" s="20"/>
      <c r="G24" s="20"/>
      <c r="H24" s="20"/>
      <c r="I24" s="20"/>
      <c r="J24" s="20"/>
      <c r="K24" s="20"/>
      <c r="L24" s="20"/>
      <c r="M24" s="20"/>
      <c r="N24" s="20"/>
      <c r="O24" s="21"/>
      <c r="P24" s="19"/>
      <c r="Q24" s="20"/>
      <c r="R24" s="20"/>
      <c r="S24" s="20"/>
      <c r="T24" s="20"/>
      <c r="U24" s="20"/>
      <c r="V24" s="20"/>
      <c r="W24" s="20"/>
      <c r="X24" s="20"/>
      <c r="Y24" s="20"/>
      <c r="Z24" s="20"/>
      <c r="AA24" s="20"/>
      <c r="AB24" s="20"/>
      <c r="AC24" s="20"/>
      <c r="AD24" s="20"/>
      <c r="AE24" s="21"/>
    </row>
    <row r="25" spans="1:31" x14ac:dyDescent="0.3">
      <c r="A25" s="19"/>
      <c r="B25" s="20"/>
      <c r="C25" s="20"/>
      <c r="D25" s="20"/>
      <c r="E25" s="20"/>
      <c r="F25" s="20"/>
      <c r="G25" s="20"/>
      <c r="H25" s="20"/>
      <c r="I25" s="20"/>
      <c r="J25" s="20"/>
      <c r="K25" s="20"/>
      <c r="L25" s="20"/>
      <c r="M25" s="20"/>
      <c r="N25" s="20"/>
      <c r="O25" s="21"/>
      <c r="P25" s="19"/>
      <c r="Q25" s="20"/>
      <c r="R25" s="20"/>
      <c r="S25" s="20"/>
      <c r="T25" s="20"/>
      <c r="U25" s="20"/>
      <c r="V25" s="20"/>
      <c r="W25" s="20"/>
      <c r="X25" s="20"/>
      <c r="Y25" s="20"/>
      <c r="Z25" s="20"/>
      <c r="AA25" s="20"/>
      <c r="AB25" s="20"/>
      <c r="AC25" s="20"/>
      <c r="AD25" s="20"/>
      <c r="AE25" s="21"/>
    </row>
    <row r="26" spans="1:31" x14ac:dyDescent="0.3">
      <c r="A26" s="19"/>
      <c r="B26" s="20"/>
      <c r="C26" s="20"/>
      <c r="D26" s="20"/>
      <c r="E26" s="20"/>
      <c r="F26" s="20"/>
      <c r="G26" s="20"/>
      <c r="H26" s="20"/>
      <c r="I26" s="20"/>
      <c r="J26" s="20"/>
      <c r="K26" s="20"/>
      <c r="L26" s="20"/>
      <c r="M26" s="20"/>
      <c r="N26" s="20"/>
      <c r="O26" s="21"/>
      <c r="P26" s="19"/>
      <c r="Q26" s="20"/>
      <c r="R26" s="20"/>
      <c r="S26" s="20"/>
      <c r="T26" s="20"/>
      <c r="U26" s="20"/>
      <c r="V26" s="20"/>
      <c r="W26" s="20"/>
      <c r="X26" s="20"/>
      <c r="Y26" s="20"/>
      <c r="Z26" s="20"/>
      <c r="AA26" s="20"/>
      <c r="AB26" s="20"/>
      <c r="AC26" s="20"/>
      <c r="AD26" s="20"/>
      <c r="AE26" s="21"/>
    </row>
    <row r="27" spans="1:31" x14ac:dyDescent="0.3">
      <c r="A27" s="19"/>
      <c r="B27" s="20"/>
      <c r="C27" s="20"/>
      <c r="D27" s="20"/>
      <c r="E27" s="20"/>
      <c r="F27" s="20"/>
      <c r="G27" s="20"/>
      <c r="H27" s="20"/>
      <c r="I27" s="20"/>
      <c r="J27" s="20"/>
      <c r="K27" s="20"/>
      <c r="L27" s="20"/>
      <c r="M27" s="20"/>
      <c r="N27" s="20"/>
      <c r="O27" s="21"/>
      <c r="P27" s="19"/>
      <c r="Q27" s="20"/>
      <c r="R27" s="20"/>
      <c r="S27" s="20"/>
      <c r="T27" s="20"/>
      <c r="U27" s="20"/>
      <c r="V27" s="20"/>
      <c r="W27" s="20"/>
      <c r="X27" s="20"/>
      <c r="Y27" s="20"/>
      <c r="Z27" s="20"/>
      <c r="AA27" s="20"/>
      <c r="AB27" s="20"/>
      <c r="AC27" s="20"/>
      <c r="AD27" s="20"/>
      <c r="AE27" s="21"/>
    </row>
    <row r="28" spans="1:31" x14ac:dyDescent="0.3">
      <c r="A28" s="19"/>
      <c r="B28" s="20"/>
      <c r="C28" s="20"/>
      <c r="D28" s="20"/>
      <c r="E28" s="20"/>
      <c r="F28" s="20"/>
      <c r="G28" s="20"/>
      <c r="H28" s="20"/>
      <c r="I28" s="20"/>
      <c r="J28" s="20"/>
      <c r="K28" s="20"/>
      <c r="L28" s="20"/>
      <c r="M28" s="20"/>
      <c r="N28" s="20"/>
      <c r="O28" s="21"/>
      <c r="P28" s="19"/>
      <c r="Q28" s="20"/>
      <c r="R28" s="20"/>
      <c r="S28" s="20"/>
      <c r="T28" s="20"/>
      <c r="U28" s="20"/>
      <c r="V28" s="20"/>
      <c r="W28" s="20"/>
      <c r="X28" s="20"/>
      <c r="Y28" s="20"/>
      <c r="Z28" s="20"/>
      <c r="AA28" s="20"/>
      <c r="AB28" s="20"/>
      <c r="AC28" s="20"/>
      <c r="AD28" s="20"/>
      <c r="AE28" s="21"/>
    </row>
    <row r="29" spans="1:31" x14ac:dyDescent="0.3">
      <c r="A29" s="19"/>
      <c r="B29" s="20"/>
      <c r="C29" s="20"/>
      <c r="D29" s="20"/>
      <c r="E29" s="20"/>
      <c r="F29" s="20"/>
      <c r="G29" s="20"/>
      <c r="H29" s="20"/>
      <c r="I29" s="20"/>
      <c r="J29" s="20"/>
      <c r="K29" s="20"/>
      <c r="L29" s="20"/>
      <c r="M29" s="20"/>
      <c r="N29" s="20"/>
      <c r="O29" s="21"/>
      <c r="P29" s="19"/>
      <c r="Q29" s="20"/>
      <c r="R29" s="20"/>
      <c r="S29" s="20"/>
      <c r="T29" s="20"/>
      <c r="U29" s="20"/>
      <c r="V29" s="20"/>
      <c r="W29" s="20"/>
      <c r="X29" s="20"/>
      <c r="Y29" s="20"/>
      <c r="Z29" s="20"/>
      <c r="AA29" s="20"/>
      <c r="AB29" s="20"/>
      <c r="AC29" s="20"/>
      <c r="AD29" s="20"/>
      <c r="AE29" s="21"/>
    </row>
    <row r="30" spans="1:31" x14ac:dyDescent="0.3">
      <c r="A30" s="19"/>
      <c r="B30" s="20"/>
      <c r="C30" s="20"/>
      <c r="D30" s="20"/>
      <c r="E30" s="20"/>
      <c r="F30" s="20"/>
      <c r="G30" s="20"/>
      <c r="H30" s="20"/>
      <c r="I30" s="20"/>
      <c r="J30" s="20"/>
      <c r="K30" s="20"/>
      <c r="L30" s="20"/>
      <c r="M30" s="20"/>
      <c r="N30" s="20"/>
      <c r="O30" s="21"/>
      <c r="P30" s="19"/>
      <c r="Q30" s="20"/>
      <c r="R30" s="20"/>
      <c r="S30" s="20"/>
      <c r="T30" s="20"/>
      <c r="U30" s="20"/>
      <c r="V30" s="20"/>
      <c r="W30" s="20"/>
      <c r="X30" s="20"/>
      <c r="Y30" s="20"/>
      <c r="Z30" s="20"/>
      <c r="AA30" s="20"/>
      <c r="AB30" s="20"/>
      <c r="AC30" s="20"/>
      <c r="AD30" s="20"/>
      <c r="AE30" s="21"/>
    </row>
    <row r="31" spans="1:31" x14ac:dyDescent="0.3">
      <c r="A31" s="19"/>
      <c r="B31" s="20"/>
      <c r="C31" s="20"/>
      <c r="D31" s="20"/>
      <c r="E31" s="20"/>
      <c r="F31" s="20"/>
      <c r="G31" s="20"/>
      <c r="H31" s="20"/>
      <c r="I31" s="20"/>
      <c r="J31" s="20"/>
      <c r="K31" s="20"/>
      <c r="L31" s="20"/>
      <c r="M31" s="20"/>
      <c r="N31" s="20"/>
      <c r="O31" s="21"/>
      <c r="P31" s="19"/>
      <c r="Q31" s="20"/>
      <c r="R31" s="20"/>
      <c r="S31" s="20"/>
      <c r="T31" s="20"/>
      <c r="U31" s="20"/>
      <c r="V31" s="20"/>
      <c r="W31" s="20"/>
      <c r="X31" s="20"/>
      <c r="Y31" s="20"/>
      <c r="Z31" s="20"/>
      <c r="AA31" s="20"/>
      <c r="AB31" s="20"/>
      <c r="AC31" s="20"/>
      <c r="AD31" s="20"/>
      <c r="AE31" s="21"/>
    </row>
    <row r="32" spans="1:31" x14ac:dyDescent="0.3">
      <c r="A32" s="19"/>
      <c r="B32" s="20"/>
      <c r="C32" s="20"/>
      <c r="D32" s="20"/>
      <c r="E32" s="20"/>
      <c r="F32" s="20"/>
      <c r="G32" s="20"/>
      <c r="H32" s="20"/>
      <c r="I32" s="20"/>
      <c r="J32" s="20"/>
      <c r="K32" s="20"/>
      <c r="L32" s="20"/>
      <c r="M32" s="20"/>
      <c r="N32" s="20"/>
      <c r="O32" s="21"/>
      <c r="P32" s="19"/>
      <c r="Q32" s="20"/>
      <c r="R32" s="20"/>
      <c r="S32" s="20"/>
      <c r="T32" s="20"/>
      <c r="U32" s="20"/>
      <c r="V32" s="20"/>
      <c r="W32" s="20"/>
      <c r="X32" s="20"/>
      <c r="Y32" s="20"/>
      <c r="Z32" s="20"/>
      <c r="AA32" s="20"/>
      <c r="AB32" s="20"/>
      <c r="AC32" s="20"/>
      <c r="AD32" s="20"/>
      <c r="AE32" s="21"/>
    </row>
    <row r="33" spans="1:31" x14ac:dyDescent="0.3">
      <c r="A33" s="19"/>
      <c r="B33" s="20"/>
      <c r="C33" s="20"/>
      <c r="D33" s="20"/>
      <c r="E33" s="20"/>
      <c r="F33" s="20"/>
      <c r="G33" s="20"/>
      <c r="H33" s="20"/>
      <c r="I33" s="20"/>
      <c r="J33" s="20"/>
      <c r="K33" s="20"/>
      <c r="L33" s="20"/>
      <c r="M33" s="20"/>
      <c r="N33" s="20"/>
      <c r="O33" s="21"/>
      <c r="P33" s="19"/>
      <c r="Q33" s="20"/>
      <c r="R33" s="20"/>
      <c r="S33" s="20"/>
      <c r="T33" s="20"/>
      <c r="U33" s="20"/>
      <c r="V33" s="20"/>
      <c r="W33" s="20"/>
      <c r="X33" s="20"/>
      <c r="Y33" s="20"/>
      <c r="Z33" s="20"/>
      <c r="AA33" s="20"/>
      <c r="AB33" s="20"/>
      <c r="AC33" s="20"/>
      <c r="AD33" s="20"/>
      <c r="AE33" s="21"/>
    </row>
    <row r="34" spans="1:31" x14ac:dyDescent="0.3">
      <c r="A34" s="19"/>
      <c r="B34" s="20"/>
      <c r="C34" s="20"/>
      <c r="D34" s="20"/>
      <c r="E34" s="20"/>
      <c r="F34" s="20"/>
      <c r="G34" s="20"/>
      <c r="H34" s="20"/>
      <c r="I34" s="20"/>
      <c r="J34" s="20"/>
      <c r="K34" s="20"/>
      <c r="L34" s="20"/>
      <c r="M34" s="20"/>
      <c r="N34" s="20"/>
      <c r="O34" s="21"/>
      <c r="P34" s="19"/>
      <c r="Q34" s="20"/>
      <c r="R34" s="20"/>
      <c r="S34" s="20"/>
      <c r="T34" s="20"/>
      <c r="U34" s="20"/>
      <c r="V34" s="20"/>
      <c r="W34" s="20"/>
      <c r="X34" s="20"/>
      <c r="Y34" s="20"/>
      <c r="Z34" s="20"/>
      <c r="AA34" s="20"/>
      <c r="AB34" s="20"/>
      <c r="AC34" s="20"/>
      <c r="AD34" s="20"/>
      <c r="AE34" s="21"/>
    </row>
    <row r="35" spans="1:31" x14ac:dyDescent="0.3">
      <c r="A35" s="19"/>
      <c r="B35" s="20"/>
      <c r="C35" s="20"/>
      <c r="D35" s="20"/>
      <c r="E35" s="20"/>
      <c r="F35" s="20"/>
      <c r="G35" s="20"/>
      <c r="H35" s="20"/>
      <c r="I35" s="20"/>
      <c r="J35" s="20"/>
      <c r="K35" s="20"/>
      <c r="L35" s="20"/>
      <c r="M35" s="20"/>
      <c r="N35" s="20"/>
      <c r="O35" s="21"/>
      <c r="P35" s="19"/>
      <c r="Q35" s="20"/>
      <c r="R35" s="20"/>
      <c r="S35" s="20"/>
      <c r="T35" s="20"/>
      <c r="U35" s="20"/>
      <c r="V35" s="20"/>
      <c r="W35" s="20"/>
      <c r="X35" s="20"/>
      <c r="Y35" s="20"/>
      <c r="Z35" s="20"/>
      <c r="AA35" s="20"/>
      <c r="AB35" s="20"/>
      <c r="AC35" s="20"/>
      <c r="AD35" s="20"/>
      <c r="AE35" s="21"/>
    </row>
    <row r="36" spans="1:31" x14ac:dyDescent="0.3">
      <c r="A36" s="19"/>
      <c r="B36" s="20"/>
      <c r="C36" s="20"/>
      <c r="D36" s="20"/>
      <c r="E36" s="20"/>
      <c r="F36" s="20"/>
      <c r="G36" s="20"/>
      <c r="H36" s="20"/>
      <c r="I36" s="20"/>
      <c r="J36" s="20"/>
      <c r="K36" s="20"/>
      <c r="L36" s="20"/>
      <c r="M36" s="20"/>
      <c r="N36" s="20"/>
      <c r="O36" s="21"/>
      <c r="P36" s="19"/>
      <c r="Q36" s="20"/>
      <c r="R36" s="20"/>
      <c r="S36" s="20"/>
      <c r="T36" s="20"/>
      <c r="U36" s="20"/>
      <c r="V36" s="20"/>
      <c r="W36" s="20"/>
      <c r="X36" s="20"/>
      <c r="Y36" s="20"/>
      <c r="Z36" s="20"/>
      <c r="AA36" s="20"/>
      <c r="AB36" s="20"/>
      <c r="AC36" s="20"/>
      <c r="AD36" s="20"/>
      <c r="AE36" s="21"/>
    </row>
    <row r="37" spans="1:31" x14ac:dyDescent="0.3">
      <c r="A37" s="19"/>
      <c r="B37" s="20"/>
      <c r="C37" s="20"/>
      <c r="D37" s="20"/>
      <c r="E37" s="20"/>
      <c r="F37" s="20"/>
      <c r="G37" s="20"/>
      <c r="H37" s="20"/>
      <c r="I37" s="20"/>
      <c r="J37" s="20"/>
      <c r="K37" s="20"/>
      <c r="L37" s="20"/>
      <c r="M37" s="20"/>
      <c r="N37" s="20"/>
      <c r="O37" s="21"/>
      <c r="P37" s="19"/>
      <c r="Q37" s="20"/>
      <c r="R37" s="20"/>
      <c r="S37" s="20"/>
      <c r="T37" s="20"/>
      <c r="U37" s="20"/>
      <c r="V37" s="20"/>
      <c r="W37" s="20"/>
      <c r="X37" s="20"/>
      <c r="Y37" s="20"/>
      <c r="Z37" s="20"/>
      <c r="AA37" s="20"/>
      <c r="AB37" s="20"/>
      <c r="AC37" s="20"/>
      <c r="AD37" s="20"/>
      <c r="AE37" s="21"/>
    </row>
    <row r="38" spans="1:31" x14ac:dyDescent="0.3">
      <c r="A38" s="19"/>
      <c r="B38" s="20"/>
      <c r="C38" s="20"/>
      <c r="D38" s="20"/>
      <c r="E38" s="20"/>
      <c r="F38" s="20"/>
      <c r="G38" s="20"/>
      <c r="H38" s="20"/>
      <c r="I38" s="20"/>
      <c r="J38" s="20"/>
      <c r="K38" s="20"/>
      <c r="L38" s="20"/>
      <c r="M38" s="20"/>
      <c r="N38" s="20"/>
      <c r="O38" s="21"/>
      <c r="P38" s="19"/>
      <c r="Q38" s="20"/>
      <c r="R38" s="20"/>
      <c r="S38" s="20"/>
      <c r="T38" s="20"/>
      <c r="U38" s="20"/>
      <c r="V38" s="20"/>
      <c r="W38" s="20"/>
      <c r="X38" s="20"/>
      <c r="Y38" s="20"/>
      <c r="Z38" s="20"/>
      <c r="AA38" s="20"/>
      <c r="AB38" s="20"/>
      <c r="AC38" s="20"/>
      <c r="AD38" s="20"/>
      <c r="AE38" s="21"/>
    </row>
    <row r="39" spans="1:31" x14ac:dyDescent="0.3">
      <c r="A39" s="19"/>
      <c r="B39" s="20"/>
      <c r="C39" s="20"/>
      <c r="D39" s="20"/>
      <c r="E39" s="20"/>
      <c r="F39" s="20"/>
      <c r="G39" s="20"/>
      <c r="H39" s="20"/>
      <c r="I39" s="20"/>
      <c r="J39" s="20"/>
      <c r="K39" s="20"/>
      <c r="L39" s="20"/>
      <c r="M39" s="20"/>
      <c r="N39" s="20"/>
      <c r="O39" s="21"/>
      <c r="P39" s="19"/>
      <c r="Q39" s="20"/>
      <c r="R39" s="20"/>
      <c r="S39" s="20"/>
      <c r="T39" s="20"/>
      <c r="U39" s="20"/>
      <c r="V39" s="20"/>
      <c r="W39" s="20"/>
      <c r="X39" s="20"/>
      <c r="Y39" s="20"/>
      <c r="Z39" s="20"/>
      <c r="AA39" s="20"/>
      <c r="AB39" s="20"/>
      <c r="AC39" s="20"/>
      <c r="AD39" s="20"/>
      <c r="AE39" s="21"/>
    </row>
    <row r="40" spans="1:31" x14ac:dyDescent="0.3">
      <c r="A40" s="19"/>
      <c r="B40" s="20"/>
      <c r="C40" s="20"/>
      <c r="D40" s="20"/>
      <c r="E40" s="20"/>
      <c r="F40" s="20"/>
      <c r="G40" s="20"/>
      <c r="H40" s="20"/>
      <c r="I40" s="20"/>
      <c r="J40" s="20"/>
      <c r="K40" s="20"/>
      <c r="L40" s="20"/>
      <c r="M40" s="20"/>
      <c r="N40" s="20"/>
      <c r="O40" s="21"/>
      <c r="P40" s="19"/>
      <c r="Q40" s="20"/>
      <c r="R40" s="20"/>
      <c r="S40" s="20"/>
      <c r="T40" s="20"/>
      <c r="U40" s="20"/>
      <c r="V40" s="20"/>
      <c r="W40" s="20"/>
      <c r="X40" s="20"/>
      <c r="Y40" s="20"/>
      <c r="Z40" s="20"/>
      <c r="AA40" s="20"/>
      <c r="AB40" s="20"/>
      <c r="AC40" s="20"/>
      <c r="AD40" s="20"/>
      <c r="AE40" s="21"/>
    </row>
    <row r="41" spans="1:31" ht="15" thickBot="1" x14ac:dyDescent="0.35">
      <c r="A41" s="22"/>
      <c r="B41" s="23"/>
      <c r="C41" s="23"/>
      <c r="D41" s="23"/>
      <c r="E41" s="23"/>
      <c r="F41" s="23"/>
      <c r="G41" s="23"/>
      <c r="H41" s="23"/>
      <c r="I41" s="23"/>
      <c r="J41" s="23"/>
      <c r="K41" s="23"/>
      <c r="L41" s="23"/>
      <c r="M41" s="23"/>
      <c r="N41" s="23"/>
      <c r="O41" s="24"/>
      <c r="P41" s="22"/>
      <c r="Q41" s="23"/>
      <c r="R41" s="23"/>
      <c r="S41" s="23"/>
      <c r="T41" s="23"/>
      <c r="U41" s="23"/>
      <c r="V41" s="23"/>
      <c r="W41" s="23"/>
      <c r="X41" s="23"/>
      <c r="Y41" s="23"/>
      <c r="Z41" s="23"/>
      <c r="AA41" s="23"/>
      <c r="AB41" s="23"/>
      <c r="AC41" s="23"/>
      <c r="AD41" s="23"/>
      <c r="AE41" s="24"/>
    </row>
  </sheetData>
  <mergeCells count="1">
    <mergeCell ref="A1:O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Esercizio1</vt:lpstr>
      <vt:lpstr>Esercizio1_IFMesi</vt:lpstr>
      <vt:lpstr>Esercizio2_IFERROR+SUM</vt:lpstr>
      <vt:lpstr>Esercizio2_AGGREGATE</vt:lpstr>
      <vt:lpstr>Pivot</vt:lpstr>
      <vt:lpstr>Dashboard</vt:lpstr>
      <vt:lpstr>Esercizio1_IFMesi!tabella</vt:lpstr>
      <vt:lpstr>tabella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2022-08-31T13:49:04Z</dcterms:created>
  <dcterms:modified xsi:type="dcterms:W3CDTF">2022-10-19T16:10:46Z</dcterms:modified>
</cp:coreProperties>
</file>