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66925"/>
  <xr:revisionPtr revIDLastSave="0" documentId="13_ncr:1_{E28C9AF6-0BAE-4A14-BBB9-7EF6A3182181}" xr6:coauthVersionLast="47" xr6:coauthVersionMax="47" xr10:uidLastSave="{00000000-0000-0000-0000-000000000000}"/>
  <bookViews>
    <workbookView xWindow="-108" yWindow="-108" windowWidth="23256" windowHeight="12456" firstSheet="1" activeTab="2" xr2:uid="{E123DFDF-41E7-4503-B4AC-A725FA0C5974}"/>
  </bookViews>
  <sheets>
    <sheet name="anagrafica_aziendale_Es1" sheetId="5" r:id="rId1"/>
    <sheet name="anagrafica_aziendale_Es2" sheetId="1" r:id="rId2"/>
    <sheet name="anagrafica_aziendale + Extra" sheetId="2" r:id="rId3"/>
    <sheet name="Pivot" sheetId="3" r:id="rId4"/>
    <sheet name="Dashboard" sheetId="4" r:id="rId5"/>
  </sheets>
  <definedNames>
    <definedName name="_xlnm._FilterDatabase" localSheetId="2" hidden="1">'anagrafica_aziendale + Extra'!$D$1:$D$29</definedName>
    <definedName name="Slicer_Età_brackets">#N/A</definedName>
    <definedName name="Slicer_Settore">#N/A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0" i="2" l="1"/>
  <c r="N16" i="2"/>
  <c r="N30" i="2"/>
  <c r="K29" i="5"/>
  <c r="I29" i="5"/>
  <c r="G29" i="5"/>
  <c r="J29" i="5" s="1"/>
  <c r="F29" i="5"/>
  <c r="K28" i="5"/>
  <c r="I28" i="5"/>
  <c r="G28" i="5"/>
  <c r="H28" i="5" s="1"/>
  <c r="F28" i="5"/>
  <c r="K27" i="5"/>
  <c r="I27" i="5"/>
  <c r="G27" i="5"/>
  <c r="H27" i="5" s="1"/>
  <c r="F27" i="5"/>
  <c r="K26" i="5"/>
  <c r="I26" i="5"/>
  <c r="G26" i="5"/>
  <c r="J26" i="5" s="1"/>
  <c r="F26" i="5"/>
  <c r="K25" i="5"/>
  <c r="I25" i="5"/>
  <c r="G25" i="5"/>
  <c r="J25" i="5" s="1"/>
  <c r="F25" i="5"/>
  <c r="K24" i="5"/>
  <c r="I24" i="5"/>
  <c r="G24" i="5"/>
  <c r="J24" i="5" s="1"/>
  <c r="F24" i="5"/>
  <c r="K23" i="5"/>
  <c r="I23" i="5"/>
  <c r="G23" i="5"/>
  <c r="J23" i="5" s="1"/>
  <c r="F23" i="5"/>
  <c r="K22" i="5"/>
  <c r="I22" i="5"/>
  <c r="G22" i="5"/>
  <c r="H22" i="5" s="1"/>
  <c r="F22" i="5"/>
  <c r="K21" i="5"/>
  <c r="I21" i="5"/>
  <c r="G21" i="5"/>
  <c r="J21" i="5" s="1"/>
  <c r="F21" i="5"/>
  <c r="K20" i="5"/>
  <c r="I20" i="5"/>
  <c r="G20" i="5"/>
  <c r="J20" i="5" s="1"/>
  <c r="F20" i="5"/>
  <c r="K19" i="5"/>
  <c r="I19" i="5"/>
  <c r="G19" i="5"/>
  <c r="J19" i="5" s="1"/>
  <c r="F19" i="5"/>
  <c r="K18" i="5"/>
  <c r="I18" i="5"/>
  <c r="G18" i="5"/>
  <c r="H18" i="5" s="1"/>
  <c r="F18" i="5"/>
  <c r="K17" i="5"/>
  <c r="I17" i="5"/>
  <c r="G17" i="5"/>
  <c r="J17" i="5" s="1"/>
  <c r="F17" i="5"/>
  <c r="K16" i="5"/>
  <c r="I16" i="5"/>
  <c r="G16" i="5"/>
  <c r="J16" i="5" s="1"/>
  <c r="F16" i="5"/>
  <c r="K15" i="5"/>
  <c r="I15" i="5"/>
  <c r="G15" i="5"/>
  <c r="J15" i="5" s="1"/>
  <c r="F15" i="5"/>
  <c r="K14" i="5"/>
  <c r="I14" i="5"/>
  <c r="G14" i="5"/>
  <c r="H14" i="5" s="1"/>
  <c r="F14" i="5"/>
  <c r="K13" i="5"/>
  <c r="I13" i="5"/>
  <c r="G13" i="5"/>
  <c r="J13" i="5" s="1"/>
  <c r="F13" i="5"/>
  <c r="K12" i="5"/>
  <c r="I12" i="5"/>
  <c r="G12" i="5"/>
  <c r="J12" i="5" s="1"/>
  <c r="F12" i="5"/>
  <c r="K11" i="5"/>
  <c r="I11" i="5"/>
  <c r="G11" i="5"/>
  <c r="J11" i="5" s="1"/>
  <c r="F11" i="5"/>
  <c r="K10" i="5"/>
  <c r="I10" i="5"/>
  <c r="G10" i="5"/>
  <c r="H10" i="5" s="1"/>
  <c r="F10" i="5"/>
  <c r="K9" i="5"/>
  <c r="I9" i="5"/>
  <c r="G9" i="5"/>
  <c r="J9" i="5" s="1"/>
  <c r="F9" i="5"/>
  <c r="K8" i="5"/>
  <c r="I8" i="5"/>
  <c r="G8" i="5"/>
  <c r="J8" i="5" s="1"/>
  <c r="F8" i="5"/>
  <c r="K7" i="5"/>
  <c r="I7" i="5"/>
  <c r="G7" i="5"/>
  <c r="J7" i="5" s="1"/>
  <c r="F7" i="5"/>
  <c r="K6" i="5"/>
  <c r="I6" i="5"/>
  <c r="G6" i="5"/>
  <c r="H6" i="5" s="1"/>
  <c r="F6" i="5"/>
  <c r="K5" i="5"/>
  <c r="I5" i="5"/>
  <c r="G5" i="5"/>
  <c r="J5" i="5" s="1"/>
  <c r="F5" i="5"/>
  <c r="K4" i="5"/>
  <c r="I4" i="5"/>
  <c r="G4" i="5"/>
  <c r="J4" i="5" s="1"/>
  <c r="F4" i="5"/>
  <c r="K3" i="5"/>
  <c r="I3" i="5"/>
  <c r="G3" i="5"/>
  <c r="J3" i="5" s="1"/>
  <c r="F3" i="5"/>
  <c r="K2" i="5"/>
  <c r="I2" i="5"/>
  <c r="G2" i="5"/>
  <c r="J2" i="5" s="1"/>
  <c r="F2" i="5"/>
  <c r="H17" i="5" l="1"/>
  <c r="H7" i="5"/>
  <c r="J18" i="5"/>
  <c r="H2" i="5"/>
  <c r="H13" i="5"/>
  <c r="H26" i="5"/>
  <c r="H5" i="5"/>
  <c r="J10" i="5"/>
  <c r="H21" i="5"/>
  <c r="H3" i="5"/>
  <c r="J14" i="5"/>
  <c r="H25" i="5"/>
  <c r="J6" i="5"/>
  <c r="H11" i="5"/>
  <c r="H9" i="5"/>
  <c r="J27" i="5"/>
  <c r="J22" i="5"/>
  <c r="H4" i="5"/>
  <c r="H8" i="5"/>
  <c r="H12" i="5"/>
  <c r="H16" i="5"/>
  <c r="H20" i="5"/>
  <c r="H24" i="5"/>
  <c r="J28" i="5"/>
  <c r="H15" i="5"/>
  <c r="H19" i="5"/>
  <c r="H23" i="5"/>
  <c r="H29" i="5"/>
  <c r="P21" i="2" l="1"/>
  <c r="N11" i="2"/>
  <c r="N8" i="2"/>
  <c r="P8" i="2"/>
  <c r="Q8" i="2"/>
  <c r="R8" i="2"/>
  <c r="O8" i="2"/>
  <c r="S8" i="2" s="1"/>
  <c r="N5" i="2"/>
  <c r="N2" i="2"/>
  <c r="K29" i="2"/>
  <c r="H29" i="2"/>
  <c r="J29" i="2" s="1"/>
  <c r="F29" i="2"/>
  <c r="G29" i="2" s="1"/>
  <c r="K28" i="2"/>
  <c r="H28" i="2"/>
  <c r="J28" i="2" s="1"/>
  <c r="F28" i="2"/>
  <c r="G28" i="2" s="1"/>
  <c r="K27" i="2"/>
  <c r="H27" i="2"/>
  <c r="J27" i="2" s="1"/>
  <c r="F27" i="2"/>
  <c r="G27" i="2" s="1"/>
  <c r="K26" i="2"/>
  <c r="H26" i="2"/>
  <c r="J26" i="2" s="1"/>
  <c r="F26" i="2"/>
  <c r="G26" i="2" s="1"/>
  <c r="K25" i="2"/>
  <c r="H25" i="2"/>
  <c r="J25" i="2" s="1"/>
  <c r="F25" i="2"/>
  <c r="G25" i="2" s="1"/>
  <c r="K24" i="2"/>
  <c r="H24" i="2"/>
  <c r="J24" i="2" s="1"/>
  <c r="F24" i="2"/>
  <c r="G24" i="2" s="1"/>
  <c r="K23" i="2"/>
  <c r="H23" i="2"/>
  <c r="J23" i="2" s="1"/>
  <c r="F23" i="2"/>
  <c r="G23" i="2" s="1"/>
  <c r="K22" i="2"/>
  <c r="H22" i="2"/>
  <c r="J22" i="2" s="1"/>
  <c r="F22" i="2"/>
  <c r="G22" i="2" s="1"/>
  <c r="K21" i="2"/>
  <c r="H21" i="2"/>
  <c r="J21" i="2" s="1"/>
  <c r="F21" i="2"/>
  <c r="G21" i="2" s="1"/>
  <c r="K20" i="2"/>
  <c r="H20" i="2"/>
  <c r="J20" i="2" s="1"/>
  <c r="F20" i="2"/>
  <c r="G20" i="2" s="1"/>
  <c r="K19" i="2"/>
  <c r="H19" i="2"/>
  <c r="J19" i="2" s="1"/>
  <c r="F19" i="2"/>
  <c r="G19" i="2" s="1"/>
  <c r="K18" i="2"/>
  <c r="H18" i="2"/>
  <c r="J18" i="2" s="1"/>
  <c r="F18" i="2"/>
  <c r="G18" i="2" s="1"/>
  <c r="K17" i="2"/>
  <c r="H17" i="2"/>
  <c r="J17" i="2" s="1"/>
  <c r="F17" i="2"/>
  <c r="G17" i="2" s="1"/>
  <c r="K16" i="2"/>
  <c r="H16" i="2"/>
  <c r="J16" i="2" s="1"/>
  <c r="F16" i="2"/>
  <c r="G16" i="2" s="1"/>
  <c r="K15" i="2"/>
  <c r="H15" i="2"/>
  <c r="J15" i="2" s="1"/>
  <c r="F15" i="2"/>
  <c r="G15" i="2" s="1"/>
  <c r="K14" i="2"/>
  <c r="H14" i="2"/>
  <c r="J14" i="2" s="1"/>
  <c r="F14" i="2"/>
  <c r="G14" i="2" s="1"/>
  <c r="K13" i="2"/>
  <c r="H13" i="2"/>
  <c r="J13" i="2" s="1"/>
  <c r="F13" i="2"/>
  <c r="G13" i="2" s="1"/>
  <c r="K12" i="2"/>
  <c r="H12" i="2"/>
  <c r="J12" i="2" s="1"/>
  <c r="F12" i="2"/>
  <c r="G12" i="2" s="1"/>
  <c r="K11" i="2"/>
  <c r="H11" i="2"/>
  <c r="J11" i="2" s="1"/>
  <c r="F11" i="2"/>
  <c r="G11" i="2" s="1"/>
  <c r="K10" i="2"/>
  <c r="H10" i="2"/>
  <c r="J10" i="2" s="1"/>
  <c r="F10" i="2"/>
  <c r="G10" i="2" s="1"/>
  <c r="K9" i="2"/>
  <c r="H9" i="2"/>
  <c r="J9" i="2" s="1"/>
  <c r="F9" i="2"/>
  <c r="G9" i="2" s="1"/>
  <c r="K8" i="2"/>
  <c r="H8" i="2"/>
  <c r="J8" i="2" s="1"/>
  <c r="F8" i="2"/>
  <c r="G8" i="2" s="1"/>
  <c r="K7" i="2"/>
  <c r="H7" i="2"/>
  <c r="J7" i="2" s="1"/>
  <c r="F7" i="2"/>
  <c r="G7" i="2" s="1"/>
  <c r="K6" i="2"/>
  <c r="H6" i="2"/>
  <c r="J6" i="2" s="1"/>
  <c r="F6" i="2"/>
  <c r="G6" i="2" s="1"/>
  <c r="K5" i="2"/>
  <c r="H5" i="2"/>
  <c r="J5" i="2" s="1"/>
  <c r="F5" i="2"/>
  <c r="G5" i="2" s="1"/>
  <c r="K4" i="2"/>
  <c r="H4" i="2"/>
  <c r="J4" i="2" s="1"/>
  <c r="F4" i="2"/>
  <c r="G4" i="2" s="1"/>
  <c r="K3" i="2"/>
  <c r="H3" i="2"/>
  <c r="J3" i="2" s="1"/>
  <c r="F3" i="2"/>
  <c r="G3" i="2" s="1"/>
  <c r="K2" i="2"/>
  <c r="H2" i="2"/>
  <c r="F2" i="2"/>
  <c r="G2" i="2" s="1"/>
  <c r="I3" i="1"/>
  <c r="I4" i="1"/>
  <c r="I5" i="1"/>
  <c r="I6" i="1"/>
  <c r="I7" i="1"/>
  <c r="I8" i="1"/>
  <c r="I9" i="1"/>
  <c r="I10" i="1"/>
  <c r="I11" i="1"/>
  <c r="I12" i="1"/>
  <c r="I13" i="1"/>
  <c r="I14" i="1"/>
  <c r="I15" i="1"/>
  <c r="I16" i="1"/>
  <c r="I17" i="1"/>
  <c r="I18" i="1"/>
  <c r="I19" i="1"/>
  <c r="I20" i="1"/>
  <c r="I21" i="1"/>
  <c r="I22" i="1"/>
  <c r="I23" i="1"/>
  <c r="I24" i="1"/>
  <c r="I25" i="1"/>
  <c r="I26" i="1"/>
  <c r="I27" i="1"/>
  <c r="I28" i="1"/>
  <c r="I29" i="1"/>
  <c r="I2" i="1"/>
  <c r="J2" i="2" l="1"/>
  <c r="I26" i="2"/>
  <c r="I18" i="2"/>
  <c r="I25" i="2"/>
  <c r="I17" i="2"/>
  <c r="I9" i="2"/>
  <c r="I24" i="2"/>
  <c r="I16" i="2"/>
  <c r="I8" i="2"/>
  <c r="I23" i="2"/>
  <c r="I15" i="2"/>
  <c r="I7" i="2"/>
  <c r="I22" i="2"/>
  <c r="I14" i="2"/>
  <c r="I6" i="2"/>
  <c r="I29" i="2"/>
  <c r="I21" i="2"/>
  <c r="I13" i="2"/>
  <c r="I5" i="2"/>
  <c r="I10" i="2"/>
  <c r="I28" i="2"/>
  <c r="I20" i="2"/>
  <c r="I12" i="2"/>
  <c r="I4" i="2"/>
  <c r="I27" i="2"/>
  <c r="I19" i="2"/>
  <c r="I11" i="2"/>
  <c r="I3" i="2"/>
  <c r="I2" i="2"/>
  <c r="L6" i="2"/>
  <c r="L14" i="2"/>
  <c r="L22" i="2"/>
  <c r="L3" i="2"/>
  <c r="L7" i="2"/>
  <c r="L15" i="2"/>
  <c r="L23" i="2"/>
  <c r="L11" i="2"/>
  <c r="L19" i="2"/>
  <c r="L27" i="2"/>
  <c r="L9" i="2"/>
  <c r="L2" i="2"/>
  <c r="L10" i="2"/>
  <c r="L17" i="2"/>
  <c r="L25" i="2"/>
  <c r="L4" i="2"/>
  <c r="L12" i="2"/>
  <c r="Q5" i="2" s="1"/>
  <c r="L20" i="2"/>
  <c r="L28" i="2"/>
  <c r="L18" i="2"/>
  <c r="L26" i="2"/>
  <c r="L5" i="2"/>
  <c r="L13" i="2"/>
  <c r="L21" i="2"/>
  <c r="L29" i="2"/>
  <c r="L8" i="2"/>
  <c r="L16" i="2"/>
  <c r="L24" i="2"/>
  <c r="G29" i="1"/>
  <c r="H29" i="1" s="1"/>
  <c r="F29" i="1"/>
  <c r="G14" i="1"/>
  <c r="H14" i="1" s="1"/>
  <c r="F14" i="1"/>
  <c r="G21" i="1"/>
  <c r="H21" i="1" s="1"/>
  <c r="F21" i="1"/>
  <c r="G3" i="1"/>
  <c r="H3" i="1" s="1"/>
  <c r="F3" i="1"/>
  <c r="G19" i="1"/>
  <c r="H19" i="1" s="1"/>
  <c r="G5" i="1"/>
  <c r="H5" i="1" s="1"/>
  <c r="F19" i="1"/>
  <c r="F5" i="1"/>
  <c r="G25" i="1"/>
  <c r="H25" i="1" s="1"/>
  <c r="G15" i="1"/>
  <c r="H15" i="1" s="1"/>
  <c r="G17" i="1"/>
  <c r="H17" i="1" s="1"/>
  <c r="G9" i="1"/>
  <c r="H9" i="1" s="1"/>
  <c r="G6" i="1"/>
  <c r="H6" i="1" s="1"/>
  <c r="G12" i="1"/>
  <c r="H12" i="1" s="1"/>
  <c r="G7" i="1"/>
  <c r="H7" i="1" s="1"/>
  <c r="G11" i="1"/>
  <c r="H11" i="1" s="1"/>
  <c r="G16" i="1"/>
  <c r="H16" i="1" s="1"/>
  <c r="G2" i="1"/>
  <c r="H2" i="1" s="1"/>
  <c r="G26" i="1"/>
  <c r="H26" i="1" s="1"/>
  <c r="G27" i="1"/>
  <c r="H27" i="1" s="1"/>
  <c r="G28" i="1"/>
  <c r="H28" i="1" s="1"/>
  <c r="G10" i="1"/>
  <c r="H10" i="1" s="1"/>
  <c r="G13" i="1"/>
  <c r="H13" i="1" s="1"/>
  <c r="G18" i="1"/>
  <c r="H18" i="1" s="1"/>
  <c r="G23" i="1"/>
  <c r="H23" i="1" s="1"/>
  <c r="G8" i="1"/>
  <c r="H8" i="1" s="1"/>
  <c r="G24" i="1"/>
  <c r="H24" i="1" s="1"/>
  <c r="G22" i="1"/>
  <c r="H22" i="1" s="1"/>
  <c r="G20" i="1"/>
  <c r="H20" i="1" s="1"/>
  <c r="G4" i="1"/>
  <c r="H4" i="1" s="1"/>
  <c r="F25" i="1"/>
  <c r="F15" i="1"/>
  <c r="F17" i="1"/>
  <c r="F9" i="1"/>
  <c r="F6" i="1"/>
  <c r="F12" i="1"/>
  <c r="F7" i="1"/>
  <c r="F11" i="1"/>
  <c r="F16" i="1"/>
  <c r="F2" i="1"/>
  <c r="F26" i="1"/>
  <c r="F27" i="1"/>
  <c r="F28" i="1"/>
  <c r="F10" i="1"/>
  <c r="F13" i="1"/>
  <c r="F18" i="1"/>
  <c r="F23" i="1"/>
  <c r="F8" i="1"/>
  <c r="F24" i="1"/>
  <c r="F22" i="1"/>
  <c r="F20" i="1"/>
  <c r="F4" i="1"/>
  <c r="Q2" i="2" l="1"/>
  <c r="Q21" i="2"/>
  <c r="P24" i="2"/>
  <c r="O24" i="2" s="1"/>
  <c r="P27" i="2"/>
  <c r="O27" i="2" s="1"/>
  <c r="O11" i="2"/>
  <c r="P11" i="2"/>
  <c r="R11" i="2"/>
  <c r="Q11" i="2"/>
  <c r="P5" i="2"/>
  <c r="O5" i="2"/>
  <c r="R5" i="2"/>
  <c r="O2" i="2"/>
  <c r="P2" i="2"/>
  <c r="R2" i="2"/>
  <c r="S11" i="2" l="1"/>
  <c r="S2" i="2"/>
  <c r="O16" i="2" s="1"/>
  <c r="P16" i="2" l="1"/>
  <c r="Q16" i="2"/>
  <c r="R16" i="2"/>
  <c r="S5" i="2"/>
  <c r="S1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30" authorId="0" shapeId="0" xr:uid="{316C028D-33CB-4CEA-AB9C-4465AFE63BB8}">
      <text>
        <r>
          <rPr>
            <b/>
            <sz val="9"/>
            <color indexed="81"/>
            <rFont val="Tahoma"/>
            <family val="2"/>
          </rPr>
          <t>Filippo Testa:</t>
        </r>
        <r>
          <rPr>
            <sz val="9"/>
            <color indexed="81"/>
            <rFont val="Tahoma"/>
            <family val="2"/>
          </rPr>
          <t xml:space="preserve">
Formula che non tiene conto del completamento dell'anno tra le due date</t>
        </r>
      </text>
    </comment>
  </commentList>
</comments>
</file>

<file path=xl/sharedStrings.xml><?xml version="1.0" encoding="utf-8"?>
<sst xmlns="http://schemas.openxmlformats.org/spreadsheetml/2006/main" count="251" uniqueCount="64">
  <si>
    <t>Amministrazione</t>
  </si>
  <si>
    <t>Direzione</t>
  </si>
  <si>
    <t>Produzione</t>
  </si>
  <si>
    <t>Cognome</t>
  </si>
  <si>
    <t>Settore</t>
  </si>
  <si>
    <t>Stipendio</t>
  </si>
  <si>
    <t>Età</t>
  </si>
  <si>
    <t>Anz_lavoro</t>
  </si>
  <si>
    <t>Dt_assunzione</t>
  </si>
  <si>
    <t>Dt_nascita</t>
  </si>
  <si>
    <t>Commerciale</t>
  </si>
  <si>
    <t>incentivo 1</t>
  </si>
  <si>
    <t>incentivo 2</t>
  </si>
  <si>
    <t>Dipendente 1</t>
  </si>
  <si>
    <t>Dipendente 2</t>
  </si>
  <si>
    <t>Dipendente 3</t>
  </si>
  <si>
    <t>Dipendente 4</t>
  </si>
  <si>
    <t>Dipendente 5</t>
  </si>
  <si>
    <t>Dipendente 6</t>
  </si>
  <si>
    <t>Dipendente 7</t>
  </si>
  <si>
    <t>Dipendente 8</t>
  </si>
  <si>
    <t>Dipendente 9</t>
  </si>
  <si>
    <t>Dipendente 10</t>
  </si>
  <si>
    <t>Dipendente 11</t>
  </si>
  <si>
    <t>Dipendente 12</t>
  </si>
  <si>
    <t>Dipendente 13</t>
  </si>
  <si>
    <t>Dipendente 14</t>
  </si>
  <si>
    <t>Dipendente 15</t>
  </si>
  <si>
    <t>Dipendente 16</t>
  </si>
  <si>
    <t>Dipendente 17</t>
  </si>
  <si>
    <t>Dipendente 18</t>
  </si>
  <si>
    <t>Dipendente 19</t>
  </si>
  <si>
    <t>Dipendente 20</t>
  </si>
  <si>
    <t>Dipendente 21</t>
  </si>
  <si>
    <t>Dipendente 22</t>
  </si>
  <si>
    <t>Dipendente 23</t>
  </si>
  <si>
    <t>Dipendente 24</t>
  </si>
  <si>
    <t>Dipendente 25</t>
  </si>
  <si>
    <t>Dipendente 26</t>
  </si>
  <si>
    <t>Dipendente 27</t>
  </si>
  <si>
    <t>Dipendente 28</t>
  </si>
  <si>
    <t>incentivo_dipendenti</t>
  </si>
  <si>
    <t>tot_dipendenti</t>
  </si>
  <si>
    <t>% tot</t>
  </si>
  <si>
    <t>tot_incentivi</t>
  </si>
  <si>
    <t>Row Labels</t>
  </si>
  <si>
    <t>Grand Total</t>
  </si>
  <si>
    <t>Sum of incentivo_dipendenti</t>
  </si>
  <si>
    <t>Manager</t>
  </si>
  <si>
    <t>Senior</t>
  </si>
  <si>
    <t>Junior</t>
  </si>
  <si>
    <t>Età_brackets</t>
  </si>
  <si>
    <t>Anz_lavoro_brackets</t>
  </si>
  <si>
    <t>Max of Stipendio</t>
  </si>
  <si>
    <t>Dashboard Anagrafica Aziendale</t>
  </si>
  <si>
    <t>Cerca.Verticale</t>
  </si>
  <si>
    <t>Cerca.X</t>
  </si>
  <si>
    <t>Confronta + Indice</t>
  </si>
  <si>
    <t>Codice Dipendente</t>
  </si>
  <si>
    <t>Incentivo</t>
  </si>
  <si>
    <t>incentivo 3</t>
  </si>
  <si>
    <t>incentivo 4</t>
  </si>
  <si>
    <t>Incentivi_totali_settore</t>
  </si>
  <si>
    <t>media_incentivi_settore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</si>
</sst>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2]\ * #,##0.00_-;\-[$€-2]\ * #,##0.00_-;_-[$€-2]\ * &quot;-&quot;??_-"/>
    <numFmt numFmtId="169" formatCode="#,##0\ &quot;€&quot;"/>
  </numFmts>
  <fonts count="8"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8"/>
      <name val="Calibri"/>
      <family val="2"/>
      <scheme val="minor"/>
    </font>
    <font>
      <sz val="48"/>
      <color theme="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5" tint="0.39997558519241921"/>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164" fontId="2" fillId="0" borderId="0" applyFont="0" applyFill="0" applyBorder="0" applyAlignment="0" applyProtection="0"/>
  </cellStyleXfs>
  <cellXfs count="37">
    <xf numFmtId="0" fontId="0" fillId="0" borderId="0" xfId="0"/>
    <xf numFmtId="0" fontId="0" fillId="0" borderId="0" xfId="0" applyFont="1"/>
    <xf numFmtId="0" fontId="0" fillId="0" borderId="1" xfId="0" applyFont="1" applyBorder="1"/>
    <xf numFmtId="0" fontId="3" fillId="0" borderId="1" xfId="0" applyFont="1" applyBorder="1"/>
    <xf numFmtId="14" fontId="3" fillId="0" borderId="1" xfId="0" applyNumberFormat="1" applyFont="1" applyBorder="1"/>
    <xf numFmtId="164" fontId="3" fillId="0" borderId="1" xfId="1" applyFont="1" applyBorder="1"/>
    <xf numFmtId="0" fontId="3" fillId="0" borderId="1" xfId="0" applyFont="1" applyFill="1" applyBorder="1"/>
    <xf numFmtId="14" fontId="0" fillId="0" borderId="1" xfId="0" applyNumberFormat="1" applyFont="1" applyBorder="1"/>
    <xf numFmtId="164" fontId="3" fillId="0" borderId="1" xfId="1" applyFont="1" applyFill="1" applyBorder="1"/>
    <xf numFmtId="0" fontId="0" fillId="0" borderId="1" xfId="0" applyFont="1" applyFill="1" applyBorder="1"/>
    <xf numFmtId="0" fontId="3" fillId="0" borderId="2" xfId="0" applyFont="1" applyBorder="1"/>
    <xf numFmtId="14" fontId="3" fillId="0" borderId="2" xfId="0" applyNumberFormat="1" applyFont="1" applyBorder="1"/>
    <xf numFmtId="164" fontId="3" fillId="0" borderId="2" xfId="1" applyFont="1" applyBorder="1"/>
    <xf numFmtId="0" fontId="0" fillId="0" borderId="2" xfId="0" applyFont="1" applyBorder="1"/>
    <xf numFmtId="0" fontId="0" fillId="0" borderId="0" xfId="0" applyFont="1" applyBorder="1"/>
    <xf numFmtId="0" fontId="1" fillId="2" borderId="1" xfId="0" applyFont="1" applyFill="1" applyBorder="1" applyAlignment="1">
      <alignment horizontal="center"/>
    </xf>
    <xf numFmtId="0" fontId="1" fillId="2" borderId="3" xfId="0" applyFont="1" applyFill="1" applyBorder="1" applyAlignment="1">
      <alignment horizontal="center"/>
    </xf>
    <xf numFmtId="169" fontId="0" fillId="0" borderId="2" xfId="0" applyNumberFormat="1" applyFont="1" applyBorder="1"/>
    <xf numFmtId="169" fontId="0" fillId="0" borderId="1"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169" fontId="0" fillId="0" borderId="1" xfId="0" applyNumberFormat="1" applyFont="1" applyBorder="1" applyAlignment="1">
      <alignment horizontal="center"/>
    </xf>
    <xf numFmtId="0" fontId="0" fillId="0" borderId="2" xfId="0" applyBorder="1"/>
    <xf numFmtId="14" fontId="0" fillId="0" borderId="1" xfId="0" applyNumberFormat="1" applyBorder="1"/>
    <xf numFmtId="0" fontId="0" fillId="0" borderId="1" xfId="0" applyBorder="1"/>
    <xf numFmtId="0" fontId="0" fillId="0" borderId="1" xfId="0" applyFont="1" applyBorder="1" applyAlignment="1">
      <alignment horizontal="center"/>
    </xf>
    <xf numFmtId="0" fontId="1" fillId="0" borderId="1" xfId="0" applyFont="1" applyBorder="1"/>
    <xf numFmtId="0" fontId="1" fillId="2" borderId="4" xfId="0" applyFont="1" applyFill="1" applyBorder="1" applyAlignment="1">
      <alignment horizontal="center"/>
    </xf>
    <xf numFmtId="0" fontId="1" fillId="0" borderId="1" xfId="0" applyFont="1" applyBorder="1" applyAlignment="1">
      <alignment horizontal="center" wrapText="1"/>
    </xf>
    <xf numFmtId="9" fontId="0" fillId="0" borderId="1" xfId="0" applyNumberFormat="1" applyFont="1" applyBorder="1" applyAlignment="1">
      <alignment horizontal="center"/>
    </xf>
    <xf numFmtId="0" fontId="0" fillId="0" borderId="1" xfId="0" applyNumberFormat="1" applyFont="1" applyBorder="1" applyAlignment="1">
      <alignment horizontal="center"/>
    </xf>
    <xf numFmtId="14" fontId="0" fillId="0" borderId="0" xfId="0" applyNumberFormat="1" applyFont="1"/>
    <xf numFmtId="1" fontId="0" fillId="0" borderId="1" xfId="0" applyNumberFormat="1" applyFont="1" applyBorder="1" applyAlignment="1">
      <alignment horizontal="center"/>
    </xf>
  </cellXfs>
  <cellStyles count="2">
    <cellStyle name="Euro" xfId="1" xr:uid="{05E7F11F-6F36-4D5E-B619-68835A6DDD65}"/>
    <cellStyle name="Normal" xfId="0" builtinId="0"/>
  </cellStyles>
  <dxfs count="0"/>
  <tableStyles count="1" defaultTableStyle="TableStyleMedium2" defaultPivotStyle="PivotStyleLight16">
    <tableStyle name="Invisible" pivot="0" table="0" count="0" xr9:uid="{1D817D2C-DC43-45FE-A1A2-517BD18D372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 giorno 2.xlsx]Pivot!PivotTable1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Incentivi per Anzianità Lavorativa</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Junior</c:v>
                </c:pt>
                <c:pt idx="1">
                  <c:v>Manager</c:v>
                </c:pt>
                <c:pt idx="2">
                  <c:v>Senior</c:v>
                </c:pt>
              </c:strCache>
            </c:strRef>
          </c:cat>
          <c:val>
            <c:numRef>
              <c:f>Pivot!$B$4:$B$7</c:f>
              <c:numCache>
                <c:formatCode>General</c:formatCode>
                <c:ptCount val="3"/>
                <c:pt idx="0">
                  <c:v>790</c:v>
                </c:pt>
                <c:pt idx="1">
                  <c:v>1600</c:v>
                </c:pt>
                <c:pt idx="2">
                  <c:v>1210</c:v>
                </c:pt>
              </c:numCache>
            </c:numRef>
          </c:val>
          <c:extLst>
            <c:ext xmlns:c16="http://schemas.microsoft.com/office/drawing/2014/chart" uri="{C3380CC4-5D6E-409C-BE32-E72D297353CC}">
              <c16:uniqueId val="{00000000-D279-411C-91B6-0CD0F539BF59}"/>
            </c:ext>
          </c:extLst>
        </c:ser>
        <c:dLbls>
          <c:showLegendKey val="0"/>
          <c:showVal val="0"/>
          <c:showCatName val="0"/>
          <c:showSerName val="0"/>
          <c:showPercent val="0"/>
          <c:showBubbleSize val="0"/>
        </c:dLbls>
        <c:gapWidth val="219"/>
        <c:overlap val="-27"/>
        <c:axId val="182870304"/>
        <c:axId val="182867808"/>
      </c:barChart>
      <c:catAx>
        <c:axId val="1828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67808"/>
        <c:crosses val="autoZero"/>
        <c:auto val="1"/>
        <c:lblAlgn val="ctr"/>
        <c:lblOffset val="100"/>
        <c:noMultiLvlLbl val="0"/>
      </c:catAx>
      <c:valAx>
        <c:axId val="18286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 giorno 2.xlsx]Pivot!PivotTable2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Max Stipendio per Età</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cat>
            <c:strRef>
              <c:f>Pivot!$A$20:$A$23</c:f>
              <c:strCache>
                <c:ptCount val="3"/>
                <c:pt idx="0">
                  <c:v>Junior</c:v>
                </c:pt>
                <c:pt idx="1">
                  <c:v>Manager</c:v>
                </c:pt>
                <c:pt idx="2">
                  <c:v>Senior</c:v>
                </c:pt>
              </c:strCache>
            </c:strRef>
          </c:cat>
          <c:val>
            <c:numRef>
              <c:f>Pivot!$B$20:$B$23</c:f>
              <c:numCache>
                <c:formatCode>General</c:formatCode>
                <c:ptCount val="3"/>
                <c:pt idx="0">
                  <c:v>1676</c:v>
                </c:pt>
                <c:pt idx="1">
                  <c:v>3680</c:v>
                </c:pt>
                <c:pt idx="2">
                  <c:v>2768</c:v>
                </c:pt>
              </c:numCache>
            </c:numRef>
          </c:val>
          <c:extLst>
            <c:ext xmlns:c16="http://schemas.microsoft.com/office/drawing/2014/chart" uri="{C3380CC4-5D6E-409C-BE32-E72D297353CC}">
              <c16:uniqueId val="{00000000-1099-4D0A-8ECC-B2A38824072B}"/>
            </c:ext>
          </c:extLst>
        </c:ser>
        <c:dLbls>
          <c:showLegendKey val="0"/>
          <c:showVal val="0"/>
          <c:showCatName val="0"/>
          <c:showSerName val="0"/>
          <c:showPercent val="0"/>
          <c:showBubbleSize val="0"/>
        </c:dLbls>
        <c:gapWidth val="219"/>
        <c:overlap val="-27"/>
        <c:axId val="305829120"/>
        <c:axId val="305829536"/>
      </c:barChart>
      <c:catAx>
        <c:axId val="3058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5829536"/>
        <c:crosses val="autoZero"/>
        <c:auto val="1"/>
        <c:lblAlgn val="ctr"/>
        <c:lblOffset val="100"/>
        <c:noMultiLvlLbl val="0"/>
      </c:catAx>
      <c:valAx>
        <c:axId val="30582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58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 giorno 2.xlsx]Pivot!PivotTable1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Incentivi per Anzianità Lavorativa</a:t>
            </a:r>
          </a:p>
        </c:rich>
      </c:tx>
      <c:layout>
        <c:manualLayout>
          <c:xMode val="edge"/>
          <c:yMode val="edge"/>
          <c:x val="0.2536111111111111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rgbClr val="FFC000"/>
          </a:solidFill>
          <a:ln>
            <a:noFill/>
          </a:ln>
          <a:effectLst/>
        </c:spPr>
      </c:pivotFmt>
      <c:pivotFmt>
        <c:idx val="5"/>
        <c:spPr>
          <a:solidFill>
            <a:schemeClr val="accent6"/>
          </a:solidFill>
          <a:ln>
            <a:no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E111-42DC-B916-86AC2C77634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E111-42DC-B916-86AC2C776342}"/>
              </c:ext>
            </c:extLst>
          </c:dPt>
          <c:dPt>
            <c:idx val="2"/>
            <c:invertIfNegative val="0"/>
            <c:bubble3D val="0"/>
            <c:spPr>
              <a:solidFill>
                <a:srgbClr val="FFC000"/>
              </a:solidFill>
              <a:ln>
                <a:noFill/>
              </a:ln>
              <a:effectLst/>
            </c:spPr>
            <c:extLst>
              <c:ext xmlns:c16="http://schemas.microsoft.com/office/drawing/2014/chart" uri="{C3380CC4-5D6E-409C-BE32-E72D297353CC}">
                <c16:uniqueId val="{00000002-E111-42DC-B916-86AC2C776342}"/>
              </c:ext>
            </c:extLst>
          </c:dPt>
          <c:cat>
            <c:strRef>
              <c:f>Pivot!$A$4:$A$7</c:f>
              <c:strCache>
                <c:ptCount val="3"/>
                <c:pt idx="0">
                  <c:v>Junior</c:v>
                </c:pt>
                <c:pt idx="1">
                  <c:v>Manager</c:v>
                </c:pt>
                <c:pt idx="2">
                  <c:v>Senior</c:v>
                </c:pt>
              </c:strCache>
            </c:strRef>
          </c:cat>
          <c:val>
            <c:numRef>
              <c:f>Pivot!$B$4:$B$7</c:f>
              <c:numCache>
                <c:formatCode>General</c:formatCode>
                <c:ptCount val="3"/>
                <c:pt idx="0">
                  <c:v>790</c:v>
                </c:pt>
                <c:pt idx="1">
                  <c:v>1600</c:v>
                </c:pt>
                <c:pt idx="2">
                  <c:v>1210</c:v>
                </c:pt>
              </c:numCache>
            </c:numRef>
          </c:val>
          <c:extLst>
            <c:ext xmlns:c16="http://schemas.microsoft.com/office/drawing/2014/chart" uri="{C3380CC4-5D6E-409C-BE32-E72D297353CC}">
              <c16:uniqueId val="{00000000-E111-42DC-B916-86AC2C776342}"/>
            </c:ext>
          </c:extLst>
        </c:ser>
        <c:dLbls>
          <c:showLegendKey val="0"/>
          <c:showVal val="0"/>
          <c:showCatName val="0"/>
          <c:showSerName val="0"/>
          <c:showPercent val="0"/>
          <c:showBubbleSize val="0"/>
        </c:dLbls>
        <c:gapWidth val="219"/>
        <c:overlap val="-27"/>
        <c:axId val="182870304"/>
        <c:axId val="182867808"/>
      </c:barChart>
      <c:catAx>
        <c:axId val="1828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Anzianità lavorativa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67808"/>
        <c:crosses val="autoZero"/>
        <c:auto val="1"/>
        <c:lblAlgn val="ctr"/>
        <c:lblOffset val="100"/>
        <c:noMultiLvlLbl val="0"/>
      </c:catAx>
      <c:valAx>
        <c:axId val="18286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 incentivi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 giorno 2.xlsx]Pivot!PivotTable2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Stipendio</a:t>
            </a:r>
            <a:r>
              <a:rPr lang="en-US" baseline="0"/>
              <a:t> per Età</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rgbClr val="FFC000"/>
          </a:solidFill>
          <a:ln>
            <a:noFill/>
          </a:ln>
          <a:effectLst/>
        </c:spPr>
      </c:pivotFmt>
      <c:pivotFmt>
        <c:idx val="5"/>
        <c:spPr>
          <a:solidFill>
            <a:schemeClr val="accent6"/>
          </a:solidFill>
          <a:ln>
            <a:noFill/>
          </a:ln>
          <a:effectLst/>
        </c:spPr>
      </c:pivotFmt>
    </c:pivotFmts>
    <c:plotArea>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72F0-4E72-8063-BFEDDECA4DFB}"/>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72F0-4E72-8063-BFEDDECA4DFB}"/>
              </c:ext>
            </c:extLst>
          </c:dPt>
          <c:dPt>
            <c:idx val="2"/>
            <c:invertIfNegative val="0"/>
            <c:bubble3D val="0"/>
            <c:spPr>
              <a:solidFill>
                <a:srgbClr val="FFC000"/>
              </a:solidFill>
              <a:ln>
                <a:noFill/>
              </a:ln>
              <a:effectLst/>
            </c:spPr>
            <c:extLst>
              <c:ext xmlns:c16="http://schemas.microsoft.com/office/drawing/2014/chart" uri="{C3380CC4-5D6E-409C-BE32-E72D297353CC}">
                <c16:uniqueId val="{00000002-72F0-4E72-8063-BFEDDECA4DFB}"/>
              </c:ext>
            </c:extLst>
          </c:dPt>
          <c:cat>
            <c:strRef>
              <c:f>Pivot!$A$20:$A$23</c:f>
              <c:strCache>
                <c:ptCount val="3"/>
                <c:pt idx="0">
                  <c:v>Junior</c:v>
                </c:pt>
                <c:pt idx="1">
                  <c:v>Manager</c:v>
                </c:pt>
                <c:pt idx="2">
                  <c:v>Senior</c:v>
                </c:pt>
              </c:strCache>
            </c:strRef>
          </c:cat>
          <c:val>
            <c:numRef>
              <c:f>Pivot!$B$20:$B$23</c:f>
              <c:numCache>
                <c:formatCode>General</c:formatCode>
                <c:ptCount val="3"/>
                <c:pt idx="0">
                  <c:v>1676</c:v>
                </c:pt>
                <c:pt idx="1">
                  <c:v>3680</c:v>
                </c:pt>
                <c:pt idx="2">
                  <c:v>2768</c:v>
                </c:pt>
              </c:numCache>
            </c:numRef>
          </c:val>
          <c:extLst>
            <c:ext xmlns:c16="http://schemas.microsoft.com/office/drawing/2014/chart" uri="{C3380CC4-5D6E-409C-BE32-E72D297353CC}">
              <c16:uniqueId val="{00000000-72F0-4E72-8063-BFEDDECA4DFB}"/>
            </c:ext>
          </c:extLst>
        </c:ser>
        <c:dLbls>
          <c:showLegendKey val="0"/>
          <c:showVal val="0"/>
          <c:showCatName val="0"/>
          <c:showSerName val="0"/>
          <c:showPercent val="0"/>
          <c:showBubbleSize val="0"/>
        </c:dLbls>
        <c:gapWidth val="219"/>
        <c:overlap val="-27"/>
        <c:axId val="305829120"/>
        <c:axId val="305829536"/>
      </c:barChart>
      <c:catAx>
        <c:axId val="3058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5829536"/>
        <c:crosses val="autoZero"/>
        <c:auto val="1"/>
        <c:lblAlgn val="ctr"/>
        <c:lblOffset val="100"/>
        <c:noMultiLvlLbl val="0"/>
      </c:catAx>
      <c:valAx>
        <c:axId val="30582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t>
                </a:r>
                <a:r>
                  <a:rPr lang="it-IT" baseline="0"/>
                  <a:t> stipendio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58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0</xdr:rowOff>
    </xdr:from>
    <xdr:to>
      <xdr:col>16</xdr:col>
      <xdr:colOff>0</xdr:colOff>
      <xdr:row>6</xdr:row>
      <xdr:rowOff>0</xdr:rowOff>
    </xdr:to>
    <xdr:sp macro="" textlink="">
      <xdr:nvSpPr>
        <xdr:cNvPr id="2" name="CasellaDiTesto 1">
          <a:extLst>
            <a:ext uri="{FF2B5EF4-FFF2-40B4-BE49-F238E27FC236}">
              <a16:creationId xmlns:a16="http://schemas.microsoft.com/office/drawing/2014/main" id="{CEDD3D61-C460-4896-B3B3-CA2A0B645480}"/>
            </a:ext>
          </a:extLst>
        </xdr:cNvPr>
        <xdr:cNvSpPr txBox="1"/>
      </xdr:nvSpPr>
      <xdr:spPr>
        <a:xfrm>
          <a:off x="10363200" y="182880"/>
          <a:ext cx="2499360" cy="9144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APPLICARE LA FUNZIONE LOGICA SE</a:t>
          </a:r>
          <a:br>
            <a:rPr lang="it-IT" sz="1100">
              <a:solidFill>
                <a:sysClr val="windowText" lastClr="000000"/>
              </a:solidFill>
            </a:rPr>
          </a:br>
          <a:r>
            <a:rPr lang="it-IT" sz="1100">
              <a:solidFill>
                <a:sysClr val="windowText" lastClr="000000"/>
              </a:solidFill>
            </a:rPr>
            <a:t>CALCOLARE L'INCENTIVO</a:t>
          </a:r>
        </a:p>
        <a:p>
          <a:pPr algn="ctr"/>
          <a:r>
            <a:rPr lang="it-IT" sz="1100">
              <a:solidFill>
                <a:sysClr val="windowText" lastClr="000000"/>
              </a:solidFill>
            </a:rPr>
            <a:t>PRIMA</a:t>
          </a:r>
          <a:r>
            <a:rPr lang="it-IT" sz="1100" baseline="0">
              <a:solidFill>
                <a:sysClr val="windowText" lastClr="000000"/>
              </a:solidFill>
            </a:rPr>
            <a:t> PARTE</a:t>
          </a:r>
          <a:endParaRPr lang="it-IT" sz="1100">
            <a:solidFill>
              <a:sysClr val="windowText" lastClr="000000"/>
            </a:solidFill>
          </a:endParaRPr>
        </a:p>
      </xdr:txBody>
    </xdr:sp>
    <xdr:clientData/>
  </xdr:twoCellAnchor>
  <xdr:twoCellAnchor>
    <xdr:from>
      <xdr:col>12</xdr:col>
      <xdr:colOff>0</xdr:colOff>
      <xdr:row>1</xdr:row>
      <xdr:rowOff>0</xdr:rowOff>
    </xdr:from>
    <xdr:to>
      <xdr:col>16</xdr:col>
      <xdr:colOff>0</xdr:colOff>
      <xdr:row>6</xdr:row>
      <xdr:rowOff>0</xdr:rowOff>
    </xdr:to>
    <xdr:sp macro="" textlink="">
      <xdr:nvSpPr>
        <xdr:cNvPr id="3" name="CasellaDiTesto 1">
          <a:extLst>
            <a:ext uri="{FF2B5EF4-FFF2-40B4-BE49-F238E27FC236}">
              <a16:creationId xmlns:a16="http://schemas.microsoft.com/office/drawing/2014/main" id="{32CFBA13-0986-4058-ABE3-626898DE3590}"/>
            </a:ext>
          </a:extLst>
        </xdr:cNvPr>
        <xdr:cNvSpPr txBox="1"/>
      </xdr:nvSpPr>
      <xdr:spPr>
        <a:xfrm>
          <a:off x="10363200" y="182880"/>
          <a:ext cx="2499360" cy="9144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APPLICARE LA FUNZIONE LOGICA SE</a:t>
          </a:r>
          <a:br>
            <a:rPr lang="it-IT" sz="1100">
              <a:solidFill>
                <a:sysClr val="windowText" lastClr="000000"/>
              </a:solidFill>
            </a:rPr>
          </a:br>
          <a:r>
            <a:rPr lang="it-IT" sz="1100">
              <a:solidFill>
                <a:sysClr val="windowText" lastClr="000000"/>
              </a:solidFill>
            </a:rPr>
            <a:t>CALCOLARE L'INCENTIVO</a:t>
          </a:r>
        </a:p>
        <a:p>
          <a:pPr algn="ctr"/>
          <a:r>
            <a:rPr lang="it-IT" sz="1100">
              <a:solidFill>
                <a:sysClr val="windowText" lastClr="000000"/>
              </a:solidFill>
            </a:rPr>
            <a:t>PRIMA</a:t>
          </a:r>
          <a:r>
            <a:rPr lang="it-IT" sz="1100" baseline="0">
              <a:solidFill>
                <a:sysClr val="windowText" lastClr="000000"/>
              </a:solidFill>
            </a:rPr>
            <a:t> PARTE</a:t>
          </a:r>
          <a:endParaRPr lang="it-IT"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0</xdr:rowOff>
    </xdr:from>
    <xdr:to>
      <xdr:col>14</xdr:col>
      <xdr:colOff>0</xdr:colOff>
      <xdr:row>6</xdr:row>
      <xdr:rowOff>0</xdr:rowOff>
    </xdr:to>
    <xdr:sp macro="" textlink="">
      <xdr:nvSpPr>
        <xdr:cNvPr id="2" name="CasellaDiTesto 1">
          <a:extLst>
            <a:ext uri="{FF2B5EF4-FFF2-40B4-BE49-F238E27FC236}">
              <a16:creationId xmlns:a16="http://schemas.microsoft.com/office/drawing/2014/main" id="{6570DA6C-15D2-48AF-B1F9-4DDAB326421E}"/>
            </a:ext>
          </a:extLst>
        </xdr:cNvPr>
        <xdr:cNvSpPr txBox="1"/>
      </xdr:nvSpPr>
      <xdr:spPr>
        <a:xfrm>
          <a:off x="10048875" y="190500"/>
          <a:ext cx="2438400" cy="9525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APPLICARE LA FUNZIONE LOGICA SE</a:t>
          </a:r>
          <a:br>
            <a:rPr lang="it-IT" sz="1100">
              <a:solidFill>
                <a:sysClr val="windowText" lastClr="000000"/>
              </a:solidFill>
            </a:rPr>
          </a:br>
          <a:r>
            <a:rPr lang="it-IT" sz="1100">
              <a:solidFill>
                <a:sysClr val="windowText" lastClr="000000"/>
              </a:solidFill>
            </a:rPr>
            <a:t>CALCOLARE L'INCENTIVO</a:t>
          </a:r>
        </a:p>
        <a:p>
          <a:pPr algn="ctr"/>
          <a:r>
            <a:rPr lang="it-IT" sz="1100">
              <a:solidFill>
                <a:sysClr val="windowText" lastClr="000000"/>
              </a:solidFill>
            </a:rPr>
            <a:t>SECONDA</a:t>
          </a:r>
          <a:r>
            <a:rPr lang="it-IT" sz="1100" baseline="0">
              <a:solidFill>
                <a:sysClr val="windowText" lastClr="000000"/>
              </a:solidFill>
            </a:rPr>
            <a:t> PARTE</a:t>
          </a:r>
          <a:endParaRPr lang="it-IT"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22860</xdr:colOff>
      <xdr:row>19</xdr:row>
      <xdr:rowOff>15240</xdr:rowOff>
    </xdr:from>
    <xdr:to>
      <xdr:col>22</xdr:col>
      <xdr:colOff>396240</xdr:colOff>
      <xdr:row>24</xdr:row>
      <xdr:rowOff>15240</xdr:rowOff>
    </xdr:to>
    <xdr:sp macro="" textlink="">
      <xdr:nvSpPr>
        <xdr:cNvPr id="2" name="CasellaDiTesto 1">
          <a:extLst>
            <a:ext uri="{FF2B5EF4-FFF2-40B4-BE49-F238E27FC236}">
              <a16:creationId xmlns:a16="http://schemas.microsoft.com/office/drawing/2014/main" id="{10594E98-53E5-49A2-A392-C5D566E578AD}"/>
            </a:ext>
          </a:extLst>
        </xdr:cNvPr>
        <xdr:cNvSpPr txBox="1"/>
      </xdr:nvSpPr>
      <xdr:spPr>
        <a:xfrm>
          <a:off x="18501360" y="4404360"/>
          <a:ext cx="3573780" cy="914400"/>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APPLICARE LA FUNZIONE LOGICA SE</a:t>
          </a:r>
          <a:br>
            <a:rPr lang="it-IT" sz="1100">
              <a:solidFill>
                <a:sysClr val="windowText" lastClr="000000"/>
              </a:solidFill>
            </a:rPr>
          </a:br>
          <a:r>
            <a:rPr lang="it-IT" sz="1100">
              <a:solidFill>
                <a:sysClr val="windowText" lastClr="000000"/>
              </a:solidFill>
            </a:rPr>
            <a:t>CALCOLARE L'INCENTIVO</a:t>
          </a:r>
        </a:p>
        <a:p>
          <a:pPr algn="ctr"/>
          <a:r>
            <a:rPr lang="it-IT" sz="1100">
              <a:solidFill>
                <a:sysClr val="windowText" lastClr="000000"/>
              </a:solidFill>
            </a:rPr>
            <a:t>SECONDA</a:t>
          </a:r>
          <a:r>
            <a:rPr lang="it-IT" sz="1100" baseline="0">
              <a:solidFill>
                <a:sysClr val="windowText" lastClr="000000"/>
              </a:solidFill>
            </a:rPr>
            <a:t> PARTE</a:t>
          </a:r>
          <a:endParaRPr lang="it-IT"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807720</xdr:colOff>
      <xdr:row>2</xdr:row>
      <xdr:rowOff>0</xdr:rowOff>
    </xdr:from>
    <xdr:to>
      <xdr:col>15</xdr:col>
      <xdr:colOff>167640</xdr:colOff>
      <xdr:row>17</xdr:row>
      <xdr:rowOff>0</xdr:rowOff>
    </xdr:to>
    <xdr:graphicFrame macro="">
      <xdr:nvGraphicFramePr>
        <xdr:cNvPr id="4" name="Chart 3">
          <a:extLst>
            <a:ext uri="{FF2B5EF4-FFF2-40B4-BE49-F238E27FC236}">
              <a16:creationId xmlns:a16="http://schemas.microsoft.com/office/drawing/2014/main" id="{CD7A531C-E818-26E3-7058-BB2C9E3AC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807720</xdr:colOff>
      <xdr:row>18</xdr:row>
      <xdr:rowOff>76200</xdr:rowOff>
    </xdr:from>
    <xdr:to>
      <xdr:col>15</xdr:col>
      <xdr:colOff>167640</xdr:colOff>
      <xdr:row>33</xdr:row>
      <xdr:rowOff>76200</xdr:rowOff>
    </xdr:to>
    <xdr:graphicFrame macro="">
      <xdr:nvGraphicFramePr>
        <xdr:cNvPr id="5" name="Chart 4">
          <a:extLst>
            <a:ext uri="{FF2B5EF4-FFF2-40B4-BE49-F238E27FC236}">
              <a16:creationId xmlns:a16="http://schemas.microsoft.com/office/drawing/2014/main" id="{A00C8DE3-8288-AEC4-A917-3B8E5CF0B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7</xdr:row>
      <xdr:rowOff>58419</xdr:rowOff>
    </xdr:from>
    <xdr:to>
      <xdr:col>10</xdr:col>
      <xdr:colOff>312420</xdr:colOff>
      <xdr:row>22</xdr:row>
      <xdr:rowOff>58419</xdr:rowOff>
    </xdr:to>
    <xdr:graphicFrame macro="">
      <xdr:nvGraphicFramePr>
        <xdr:cNvPr id="2" name="Chart 1">
          <a:extLst>
            <a:ext uri="{FF2B5EF4-FFF2-40B4-BE49-F238E27FC236}">
              <a16:creationId xmlns:a16="http://schemas.microsoft.com/office/drawing/2014/main" id="{D0824925-9FB3-4151-9F95-ADBD674C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58418</xdr:rowOff>
    </xdr:from>
    <xdr:to>
      <xdr:col>2</xdr:col>
      <xdr:colOff>586740</xdr:colOff>
      <xdr:row>15</xdr:row>
      <xdr:rowOff>66040</xdr:rowOff>
    </xdr:to>
    <mc:AlternateContent xmlns:mc="http://schemas.openxmlformats.org/markup-compatibility/2006">
      <mc:Choice xmlns:a14="http://schemas.microsoft.com/office/drawing/2010/main" Requires="a14">
        <xdr:graphicFrame macro="">
          <xdr:nvGraphicFramePr>
            <xdr:cNvPr id="4" name="Settore">
              <a:extLst>
                <a:ext uri="{FF2B5EF4-FFF2-40B4-BE49-F238E27FC236}">
                  <a16:creationId xmlns:a16="http://schemas.microsoft.com/office/drawing/2014/main" id="{0CB9EDBB-C00F-155C-D380-4EE77CB5180A}"/>
                </a:ext>
              </a:extLst>
            </xdr:cNvPr>
            <xdr:cNvGraphicFramePr/>
          </xdr:nvGraphicFramePr>
          <xdr:xfrm>
            <a:off x="0" y="0"/>
            <a:ext cx="0" cy="0"/>
          </xdr:xfrm>
          <a:graphic>
            <a:graphicData uri="http://schemas.microsoft.com/office/drawing/2010/slicer">
              <sle:slicer xmlns:sle="http://schemas.microsoft.com/office/drawing/2010/slicer" name="Settore"/>
            </a:graphicData>
          </a:graphic>
        </xdr:graphicFrame>
      </mc:Choice>
      <mc:Fallback>
        <xdr:sp macro="" textlink="">
          <xdr:nvSpPr>
            <xdr:cNvPr id="0" name=""/>
            <xdr:cNvSpPr>
              <a:spLocks noTextEdit="1"/>
            </xdr:cNvSpPr>
          </xdr:nvSpPr>
          <xdr:spPr>
            <a:xfrm>
              <a:off x="0" y="1362285"/>
              <a:ext cx="1805940" cy="149775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88901</xdr:rowOff>
    </xdr:from>
    <xdr:to>
      <xdr:col>3</xdr:col>
      <xdr:colOff>0</xdr:colOff>
      <xdr:row>22</xdr:row>
      <xdr:rowOff>24553</xdr:rowOff>
    </xdr:to>
    <mc:AlternateContent xmlns:mc="http://schemas.openxmlformats.org/markup-compatibility/2006">
      <mc:Choice xmlns:a14="http://schemas.microsoft.com/office/drawing/2010/main" Requires="a14">
        <xdr:graphicFrame macro="">
          <xdr:nvGraphicFramePr>
            <xdr:cNvPr id="6" name="Età_brackets">
              <a:extLst>
                <a:ext uri="{FF2B5EF4-FFF2-40B4-BE49-F238E27FC236}">
                  <a16:creationId xmlns:a16="http://schemas.microsoft.com/office/drawing/2014/main" id="{3D0FB906-23EF-E79E-B34F-10878B4FE7D9}"/>
                </a:ext>
              </a:extLst>
            </xdr:cNvPr>
            <xdr:cNvGraphicFramePr/>
          </xdr:nvGraphicFramePr>
          <xdr:xfrm>
            <a:off x="0" y="0"/>
            <a:ext cx="0" cy="0"/>
          </xdr:xfrm>
          <a:graphic>
            <a:graphicData uri="http://schemas.microsoft.com/office/drawing/2010/slicer">
              <sle:slicer xmlns:sle="http://schemas.microsoft.com/office/drawing/2010/slicer" name="Età_brackets"/>
            </a:graphicData>
          </a:graphic>
        </xdr:graphicFrame>
      </mc:Choice>
      <mc:Fallback>
        <xdr:sp macro="" textlink="">
          <xdr:nvSpPr>
            <xdr:cNvPr id="0" name=""/>
            <xdr:cNvSpPr>
              <a:spLocks noTextEdit="1"/>
            </xdr:cNvSpPr>
          </xdr:nvSpPr>
          <xdr:spPr>
            <a:xfrm>
              <a:off x="0" y="2882901"/>
              <a:ext cx="1828800" cy="123951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327660</xdr:colOff>
      <xdr:row>7</xdr:row>
      <xdr:rowOff>58419</xdr:rowOff>
    </xdr:from>
    <xdr:to>
      <xdr:col>18</xdr:col>
      <xdr:colOff>22860</xdr:colOff>
      <xdr:row>22</xdr:row>
      <xdr:rowOff>58419</xdr:rowOff>
    </xdr:to>
    <xdr:graphicFrame macro="">
      <xdr:nvGraphicFramePr>
        <xdr:cNvPr id="8" name="Chart 7">
          <a:extLst>
            <a:ext uri="{FF2B5EF4-FFF2-40B4-BE49-F238E27FC236}">
              <a16:creationId xmlns:a16="http://schemas.microsoft.com/office/drawing/2014/main" id="{B7B1FA21-979C-43AF-BCFF-07D37CFEE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2.672448032405" createdVersion="8" refreshedVersion="8" minRefreshableVersion="3" recordCount="28" xr:uid="{D879F27F-E67A-4660-A9BA-7A09C02A6744}">
  <cacheSource type="worksheet">
    <worksheetSource ref="A1:L29" sheet="anagrafica_aziendale + Extra"/>
  </cacheSource>
  <cacheFields count="12">
    <cacheField name="Cognome" numFmtId="0">
      <sharedItems/>
    </cacheField>
    <cacheField name="Dt_nascita" numFmtId="14">
      <sharedItems containsSemiMixedTypes="0" containsNonDate="0" containsDate="1" containsString="0" minDate="1956-06-05T00:00:00" maxDate="2000-01-16T00:00:00"/>
    </cacheField>
    <cacheField name="Dt_assunzione" numFmtId="14">
      <sharedItems containsSemiMixedTypes="0" containsNonDate="0" containsDate="1" containsString="0" minDate="1987-04-05T00:00:00" maxDate="2020-09-13T00:00:00"/>
    </cacheField>
    <cacheField name="Settore" numFmtId="0">
      <sharedItems count="4">
        <s v="Produzione"/>
        <s v="Amministrazione"/>
        <s v="Direzione"/>
        <s v="Commerciale"/>
      </sharedItems>
    </cacheField>
    <cacheField name="Stipendio" numFmtId="164">
      <sharedItems containsSemiMixedTypes="0" containsString="0" containsNumber="1" containsInteger="1" minValue="1230" maxValue="3680"/>
    </cacheField>
    <cacheField name="Età" numFmtId="0">
      <sharedItems containsSemiMixedTypes="0" containsString="0" containsNumber="1" containsInteger="1" minValue="22" maxValue="66" count="19">
        <n v="37"/>
        <n v="24"/>
        <n v="38"/>
        <n v="32"/>
        <n v="66"/>
        <n v="30"/>
        <n v="28"/>
        <n v="62"/>
        <n v="53"/>
        <n v="55"/>
        <n v="45"/>
        <n v="27"/>
        <n v="35"/>
        <n v="43"/>
        <n v="22"/>
        <n v="39"/>
        <n v="36"/>
        <n v="29"/>
        <n v="34"/>
      </sharedItems>
    </cacheField>
    <cacheField name="Età_brackets" numFmtId="0">
      <sharedItems count="3">
        <s v="Maturo"/>
        <s v="Giovane"/>
        <s v="Anziano"/>
      </sharedItems>
    </cacheField>
    <cacheField name="Anz_lavoro" numFmtId="0">
      <sharedItems containsSemiMixedTypes="0" containsString="0" containsNumber="1" containsInteger="1" minValue="2" maxValue="35"/>
    </cacheField>
    <cacheField name="Anz_lavoro_brackets" numFmtId="0">
      <sharedItems count="3">
        <s v="Junior"/>
        <s v="Senior"/>
        <s v="Manager"/>
      </sharedItems>
    </cacheField>
    <cacheField name="incentivo 1" numFmtId="169">
      <sharedItems containsSemiMixedTypes="0" containsString="0" containsNumber="1" containsInteger="1" minValue="0" maxValue="200"/>
    </cacheField>
    <cacheField name="incentivo 2" numFmtId="169">
      <sharedItems containsSemiMixedTypes="0" containsString="0" containsNumber="1" containsInteger="1" minValue="50" maxValue="90"/>
    </cacheField>
    <cacheField name="incentivo_dipendenti" numFmtId="169">
      <sharedItems containsSemiMixedTypes="0" containsString="0" containsNumber="1" containsInteger="1" minValue="50" maxValue="290"/>
    </cacheField>
  </cacheFields>
  <extLst>
    <ext xmlns:x14="http://schemas.microsoft.com/office/spreadsheetml/2009/9/main" uri="{725AE2AE-9491-48be-B2B4-4EB974FC3084}">
      <x14:pivotCacheDefinition pivotCacheId="1793974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Dipendente 1"/>
    <d v="1985-05-04T00:00:00"/>
    <d v="2014-06-06T00:00:00"/>
    <x v="0"/>
    <n v="1676"/>
    <x v="0"/>
    <x v="0"/>
    <n v="8"/>
    <x v="0"/>
    <n v="0"/>
    <n v="50"/>
    <n v="50"/>
  </r>
  <r>
    <s v="Dipendente 2"/>
    <d v="1997-12-12T00:00:00"/>
    <d v="2019-01-01T00:00:00"/>
    <x v="0"/>
    <n v="1252"/>
    <x v="1"/>
    <x v="1"/>
    <n v="3"/>
    <x v="0"/>
    <n v="0"/>
    <n v="50"/>
    <n v="50"/>
  </r>
  <r>
    <s v="Dipendente 3"/>
    <d v="1983-12-24T00:00:00"/>
    <d v="2008-01-06T00:00:00"/>
    <x v="1"/>
    <n v="1650"/>
    <x v="2"/>
    <x v="0"/>
    <n v="14"/>
    <x v="1"/>
    <n v="100"/>
    <n v="70"/>
    <n v="170"/>
  </r>
  <r>
    <s v="Dipendente 4"/>
    <d v="1990-02-02T00:00:00"/>
    <d v="2020-01-01T00:00:00"/>
    <x v="0"/>
    <n v="1250"/>
    <x v="3"/>
    <x v="0"/>
    <n v="2"/>
    <x v="0"/>
    <n v="0"/>
    <n v="50"/>
    <n v="50"/>
  </r>
  <r>
    <s v="Dipendente 5"/>
    <d v="1956-06-05T00:00:00"/>
    <d v="1987-04-05T00:00:00"/>
    <x v="2"/>
    <n v="3680"/>
    <x v="4"/>
    <x v="2"/>
    <n v="35"/>
    <x v="2"/>
    <n v="200"/>
    <n v="90"/>
    <n v="290"/>
  </r>
  <r>
    <s v="Dipendente 6"/>
    <d v="1985-01-06T00:00:00"/>
    <d v="2010-05-05T00:00:00"/>
    <x v="0"/>
    <n v="1623"/>
    <x v="0"/>
    <x v="0"/>
    <n v="12"/>
    <x v="1"/>
    <n v="100"/>
    <n v="50"/>
    <n v="150"/>
  </r>
  <r>
    <s v="Dipendente 7"/>
    <d v="1992-02-23T00:00:00"/>
    <d v="2011-01-05T00:00:00"/>
    <x v="3"/>
    <n v="2584"/>
    <x v="5"/>
    <x v="0"/>
    <n v="11"/>
    <x v="1"/>
    <n v="100"/>
    <n v="90"/>
    <n v="190"/>
  </r>
  <r>
    <s v="Dipendente 8"/>
    <d v="1994-03-06T00:00:00"/>
    <d v="2017-10-14T00:00:00"/>
    <x v="1"/>
    <n v="1280"/>
    <x v="6"/>
    <x v="1"/>
    <n v="5"/>
    <x v="0"/>
    <n v="0"/>
    <n v="70"/>
    <n v="70"/>
  </r>
  <r>
    <s v="Dipendente 9"/>
    <d v="1960-10-18T00:00:00"/>
    <d v="1996-09-05T00:00:00"/>
    <x v="0"/>
    <n v="1750"/>
    <x v="7"/>
    <x v="2"/>
    <n v="26"/>
    <x v="2"/>
    <n v="200"/>
    <n v="50"/>
    <n v="250"/>
  </r>
  <r>
    <s v="Dipendente 10"/>
    <d v="1989-12-26T00:00:00"/>
    <d v="2013-01-05T00:00:00"/>
    <x v="0"/>
    <n v="1476"/>
    <x v="3"/>
    <x v="0"/>
    <n v="9"/>
    <x v="0"/>
    <n v="0"/>
    <n v="50"/>
    <n v="50"/>
  </r>
  <r>
    <s v="Dipendente 11"/>
    <d v="1969-03-02T00:00:00"/>
    <d v="1990-05-06T00:00:00"/>
    <x v="2"/>
    <n v="3277"/>
    <x v="8"/>
    <x v="2"/>
    <n v="32"/>
    <x v="2"/>
    <n v="200"/>
    <n v="90"/>
    <n v="290"/>
  </r>
  <r>
    <s v="Dipendente 12"/>
    <d v="1967-04-21T00:00:00"/>
    <d v="1999-01-05T00:00:00"/>
    <x v="0"/>
    <n v="1670"/>
    <x v="9"/>
    <x v="2"/>
    <n v="23"/>
    <x v="2"/>
    <n v="200"/>
    <n v="50"/>
    <n v="250"/>
  </r>
  <r>
    <s v="Dipendente 13"/>
    <d v="1990-01-21T00:00:00"/>
    <d v="2017-05-01T00:00:00"/>
    <x v="0"/>
    <n v="1340"/>
    <x v="3"/>
    <x v="0"/>
    <n v="5"/>
    <x v="0"/>
    <n v="0"/>
    <n v="50"/>
    <n v="50"/>
  </r>
  <r>
    <s v="Dipendente 14"/>
    <d v="1976-11-25T00:00:00"/>
    <d v="2000-01-06T00:00:00"/>
    <x v="1"/>
    <n v="1599"/>
    <x v="10"/>
    <x v="0"/>
    <n v="22"/>
    <x v="2"/>
    <n v="200"/>
    <n v="70"/>
    <n v="270"/>
  </r>
  <r>
    <s v="Dipendente 15"/>
    <d v="1995-08-19T00:00:00"/>
    <d v="2016-01-05T00:00:00"/>
    <x v="0"/>
    <n v="1414"/>
    <x v="11"/>
    <x v="1"/>
    <n v="6"/>
    <x v="0"/>
    <n v="0"/>
    <n v="50"/>
    <n v="50"/>
  </r>
  <r>
    <s v="Dipendente 16"/>
    <d v="1986-11-20T00:00:00"/>
    <d v="2011-01-05T00:00:00"/>
    <x v="1"/>
    <n v="1537"/>
    <x v="12"/>
    <x v="0"/>
    <n v="11"/>
    <x v="1"/>
    <n v="100"/>
    <n v="70"/>
    <n v="170"/>
  </r>
  <r>
    <s v="Dipendente 17"/>
    <d v="1979-09-08T00:00:00"/>
    <d v="2002-01-05T00:00:00"/>
    <x v="0"/>
    <n v="2152"/>
    <x v="13"/>
    <x v="0"/>
    <n v="20"/>
    <x v="2"/>
    <n v="200"/>
    <n v="50"/>
    <n v="250"/>
  </r>
  <r>
    <s v="Dipendente 18"/>
    <d v="1994-04-07T00:00:00"/>
    <d v="2020-01-01T00:00:00"/>
    <x v="0"/>
    <n v="1250"/>
    <x v="6"/>
    <x v="1"/>
    <n v="2"/>
    <x v="0"/>
    <n v="0"/>
    <n v="50"/>
    <n v="50"/>
  </r>
  <r>
    <s v="Dipendente 19"/>
    <d v="1992-02-20T00:00:00"/>
    <d v="2017-04-01T00:00:00"/>
    <x v="0"/>
    <n v="1370"/>
    <x v="5"/>
    <x v="0"/>
    <n v="5"/>
    <x v="0"/>
    <n v="0"/>
    <n v="50"/>
    <n v="50"/>
  </r>
  <r>
    <s v="Dipendente 20"/>
    <d v="1990-05-03T00:00:00"/>
    <d v="2018-06-01T00:00:00"/>
    <x v="0"/>
    <n v="1310"/>
    <x v="3"/>
    <x v="0"/>
    <n v="4"/>
    <x v="0"/>
    <n v="0"/>
    <n v="50"/>
    <n v="50"/>
  </r>
  <r>
    <s v="Dipendente 21"/>
    <d v="2000-01-15T00:00:00"/>
    <d v="2020-09-12T00:00:00"/>
    <x v="0"/>
    <n v="1230"/>
    <x v="14"/>
    <x v="1"/>
    <n v="2"/>
    <x v="0"/>
    <n v="0"/>
    <n v="50"/>
    <n v="50"/>
  </r>
  <r>
    <s v="Dipendente 22"/>
    <d v="1983-04-09T00:00:00"/>
    <d v="2008-01-06T00:00:00"/>
    <x v="3"/>
    <n v="2768"/>
    <x v="15"/>
    <x v="0"/>
    <n v="14"/>
    <x v="1"/>
    <n v="100"/>
    <n v="90"/>
    <n v="190"/>
  </r>
  <r>
    <s v="Dipendente 23"/>
    <d v="1984-06-29T00:00:00"/>
    <d v="2007-01-05T00:00:00"/>
    <x v="3"/>
    <n v="2275"/>
    <x v="2"/>
    <x v="0"/>
    <n v="15"/>
    <x v="1"/>
    <n v="100"/>
    <n v="90"/>
    <n v="190"/>
  </r>
  <r>
    <s v="Dipendente 24"/>
    <d v="1994-01-28T00:00:00"/>
    <d v="2017-01-05T00:00:00"/>
    <x v="1"/>
    <n v="1365"/>
    <x v="6"/>
    <x v="1"/>
    <n v="5"/>
    <x v="0"/>
    <n v="0"/>
    <n v="70"/>
    <n v="70"/>
  </r>
  <r>
    <s v="Dipendente 25"/>
    <d v="1986-01-06T00:00:00"/>
    <d v="2013-01-05T00:00:00"/>
    <x v="0"/>
    <n v="1414"/>
    <x v="16"/>
    <x v="0"/>
    <n v="9"/>
    <x v="0"/>
    <n v="0"/>
    <n v="50"/>
    <n v="50"/>
  </r>
  <r>
    <s v="Dipendente 26"/>
    <d v="1993-03-05T00:00:00"/>
    <d v="2014-06-05T00:00:00"/>
    <x v="0"/>
    <n v="1414"/>
    <x v="17"/>
    <x v="1"/>
    <n v="8"/>
    <x v="0"/>
    <n v="0"/>
    <n v="50"/>
    <n v="50"/>
  </r>
  <r>
    <s v="Dipendente 27"/>
    <d v="1988-08-04T00:00:00"/>
    <d v="2011-09-06T00:00:00"/>
    <x v="0"/>
    <n v="1476"/>
    <x v="18"/>
    <x v="0"/>
    <n v="11"/>
    <x v="1"/>
    <n v="100"/>
    <n v="50"/>
    <n v="150"/>
  </r>
  <r>
    <s v="Dipendente 28"/>
    <d v="1995-08-24T00:00:00"/>
    <d v="2018-02-01T00:00:00"/>
    <x v="0"/>
    <n v="1270"/>
    <x v="11"/>
    <x v="1"/>
    <n v="4"/>
    <x v="0"/>
    <n v="0"/>
    <n v="50"/>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99F64-1CD9-45DB-A5EE-0A2A04A6B97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B23" firstHeaderRow="1" firstDataRow="1" firstDataCol="1"/>
  <pivotFields count="12">
    <pivotField showAll="0"/>
    <pivotField numFmtId="14" showAll="0"/>
    <pivotField numFmtId="14" showAll="0"/>
    <pivotField showAll="0">
      <items count="5">
        <item x="1"/>
        <item x="3"/>
        <item x="2"/>
        <item x="0"/>
        <item t="default"/>
      </items>
    </pivotField>
    <pivotField dataField="1" numFmtId="164" showAll="0"/>
    <pivotField showAll="0"/>
    <pivotField showAll="0">
      <items count="4">
        <item x="2"/>
        <item x="1"/>
        <item x="0"/>
        <item t="default"/>
      </items>
    </pivotField>
    <pivotField showAll="0"/>
    <pivotField axis="axisRow" showAll="0">
      <items count="4">
        <item x="0"/>
        <item x="2"/>
        <item x="1"/>
        <item t="default"/>
      </items>
    </pivotField>
    <pivotField numFmtId="169" showAll="0"/>
    <pivotField numFmtId="169" showAll="0"/>
    <pivotField numFmtId="169" showAll="0"/>
  </pivotFields>
  <rowFields count="1">
    <field x="8"/>
  </rowFields>
  <rowItems count="4">
    <i>
      <x/>
    </i>
    <i>
      <x v="1"/>
    </i>
    <i>
      <x v="2"/>
    </i>
    <i t="grand">
      <x/>
    </i>
  </rowItems>
  <colItems count="1">
    <i/>
  </colItems>
  <dataFields count="1">
    <dataField name="Max of Stipendio" fld="4" subtotal="max" baseField="6" baseItem="0"/>
  </dataField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4" format="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86633-C142-480A-B261-BEF00E84EA2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2">
    <pivotField showAll="0"/>
    <pivotField numFmtId="14" showAll="0"/>
    <pivotField numFmtId="14" showAll="0"/>
    <pivotField showAll="0">
      <items count="5">
        <item x="1"/>
        <item x="3"/>
        <item x="2"/>
        <item x="0"/>
        <item t="default"/>
      </items>
    </pivotField>
    <pivotField numFmtId="164" showAll="0"/>
    <pivotField showAll="0">
      <items count="20">
        <item x="14"/>
        <item x="1"/>
        <item x="11"/>
        <item x="6"/>
        <item x="17"/>
        <item x="5"/>
        <item x="3"/>
        <item x="18"/>
        <item x="12"/>
        <item x="16"/>
        <item x="0"/>
        <item x="2"/>
        <item x="15"/>
        <item x="13"/>
        <item x="10"/>
        <item x="8"/>
        <item x="9"/>
        <item x="7"/>
        <item x="4"/>
        <item t="default"/>
      </items>
    </pivotField>
    <pivotField showAll="0">
      <items count="4">
        <item x="2"/>
        <item x="1"/>
        <item x="0"/>
        <item t="default"/>
      </items>
    </pivotField>
    <pivotField showAll="0"/>
    <pivotField axis="axisRow" showAll="0">
      <items count="4">
        <item x="0"/>
        <item x="2"/>
        <item x="1"/>
        <item t="default"/>
      </items>
    </pivotField>
    <pivotField numFmtId="169" showAll="0"/>
    <pivotField numFmtId="169" showAll="0"/>
    <pivotField dataField="1" numFmtId="169" showAll="0"/>
  </pivotFields>
  <rowFields count="1">
    <field x="8"/>
  </rowFields>
  <rowItems count="4">
    <i>
      <x/>
    </i>
    <i>
      <x v="1"/>
    </i>
    <i>
      <x v="2"/>
    </i>
    <i t="grand">
      <x/>
    </i>
  </rowItems>
  <colItems count="1">
    <i/>
  </colItems>
  <dataFields count="1">
    <dataField name="Sum of incentivo_dipendenti" fld="11" baseField="0"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4" format="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 xr10:uid="{323EB425-7FED-46E0-9C1C-E75E34FF95AC}" sourceName="Settore">
  <pivotTables>
    <pivotTable tabId="3" name="PivotTable1"/>
    <pivotTable tabId="3" name="PivotTable2"/>
  </pivotTables>
  <data>
    <tabular pivotCacheId="179397457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à_brackets" xr10:uid="{8DD7F56E-BF92-4EE0-8821-3FBC188D8C86}" sourceName="Età_brackets">
  <pivotTables>
    <pivotTable tabId="3" name="PivotTable1"/>
    <pivotTable tabId="3" name="PivotTable2"/>
  </pivotTables>
  <data>
    <tabular pivotCacheId="179397457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tore" xr10:uid="{0A423919-5D86-4B5E-99B3-20E89745DB7E}" cache="Slicer_Settore" caption="Settore" rowHeight="234950"/>
  <slicer name="Età_brackets" xr10:uid="{11309C88-DD94-4B1E-8A38-80F2F480C20B}" cache="Slicer_Età_brackets" caption="Età_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FCA65-7402-405F-A73E-F5F40C5FA324}">
  <sheetPr>
    <tabColor rgb="FFFFC000"/>
  </sheetPr>
  <dimension ref="A1:K29"/>
  <sheetViews>
    <sheetView workbookViewId="0">
      <selection activeCell="D26" sqref="D26"/>
    </sheetView>
  </sheetViews>
  <sheetFormatPr defaultColWidth="9.109375" defaultRowHeight="14.4" x14ac:dyDescent="0.3"/>
  <cols>
    <col min="1" max="1" width="14.5546875" bestFit="1" customWidth="1"/>
    <col min="2" max="2" width="10.77734375" bestFit="1" customWidth="1"/>
    <col min="3" max="3" width="14" bestFit="1" customWidth="1"/>
    <col min="4" max="4" width="16.77734375" bestFit="1" customWidth="1"/>
    <col min="5" max="5" width="14" customWidth="1"/>
    <col min="6" max="6" width="5.88671875" customWidth="1"/>
    <col min="7" max="7" width="10.88671875" bestFit="1" customWidth="1"/>
    <col min="8" max="11" width="13.77734375" customWidth="1"/>
  </cols>
  <sheetData>
    <row r="1" spans="1:11" x14ac:dyDescent="0.3">
      <c r="A1" s="15" t="s">
        <v>3</v>
      </c>
      <c r="B1" s="15" t="s">
        <v>9</v>
      </c>
      <c r="C1" s="15" t="s">
        <v>8</v>
      </c>
      <c r="D1" s="15" t="s">
        <v>4</v>
      </c>
      <c r="E1" s="15" t="s">
        <v>5</v>
      </c>
      <c r="F1" s="15" t="s">
        <v>6</v>
      </c>
      <c r="G1" s="15" t="s">
        <v>7</v>
      </c>
      <c r="H1" s="15" t="s">
        <v>11</v>
      </c>
      <c r="I1" s="15" t="s">
        <v>12</v>
      </c>
      <c r="J1" s="15" t="s">
        <v>60</v>
      </c>
      <c r="K1" s="15" t="s">
        <v>61</v>
      </c>
    </row>
    <row r="2" spans="1:11" x14ac:dyDescent="0.3">
      <c r="A2" s="10" t="s">
        <v>13</v>
      </c>
      <c r="B2" s="11">
        <v>31171</v>
      </c>
      <c r="C2" s="11">
        <v>41796</v>
      </c>
      <c r="D2" s="10" t="s">
        <v>2</v>
      </c>
      <c r="E2" s="12">
        <v>1676</v>
      </c>
      <c r="F2" s="26">
        <f t="shared" ref="F2:G29" ca="1" si="0">DATEDIF(B2,TODAY(),"y")</f>
        <v>37</v>
      </c>
      <c r="G2" s="26">
        <f t="shared" ca="1" si="0"/>
        <v>8</v>
      </c>
      <c r="H2" s="26">
        <f ca="1">IF(G2&gt;=10,100,0)</f>
        <v>0</v>
      </c>
      <c r="I2" s="26">
        <f>IF(D2="Produzione",100,0)</f>
        <v>100</v>
      </c>
      <c r="J2" s="26">
        <f ca="1">IF(AND(D2="Amministrazione",G2&gt;=10),100,0)</f>
        <v>0</v>
      </c>
      <c r="K2" s="26">
        <f>IF(OR(D2="Direzione",D2="Commerciale"),100,0)</f>
        <v>0</v>
      </c>
    </row>
    <row r="3" spans="1:11" x14ac:dyDescent="0.3">
      <c r="A3" s="3" t="s">
        <v>14</v>
      </c>
      <c r="B3" s="27">
        <v>35776</v>
      </c>
      <c r="C3" s="27">
        <v>43466</v>
      </c>
      <c r="D3" s="3" t="s">
        <v>2</v>
      </c>
      <c r="E3" s="8">
        <v>1252</v>
      </c>
      <c r="F3" s="28">
        <f t="shared" ca="1" si="0"/>
        <v>24</v>
      </c>
      <c r="G3" s="28">
        <f t="shared" ca="1" si="0"/>
        <v>3</v>
      </c>
      <c r="H3" s="26">
        <f t="shared" ref="H3:H29" ca="1" si="1">IF(G3&gt;=10,100,0)</f>
        <v>0</v>
      </c>
      <c r="I3" s="26">
        <f t="shared" ref="I3:I29" si="2">IF(D3="Produzione",100,0)</f>
        <v>100</v>
      </c>
      <c r="J3" s="26">
        <f t="shared" ref="J3:J29" ca="1" si="3">IF(AND(D3="Amministrazione",G3&gt;=10),100,0)</f>
        <v>0</v>
      </c>
      <c r="K3" s="26">
        <f t="shared" ref="K3:K29" si="4">IF(OR(D3="Direzione",D3="Commerciale"),100,0)</f>
        <v>0</v>
      </c>
    </row>
    <row r="4" spans="1:11" x14ac:dyDescent="0.3">
      <c r="A4" s="10" t="s">
        <v>15</v>
      </c>
      <c r="B4" s="4">
        <v>30674</v>
      </c>
      <c r="C4" s="4">
        <v>39453</v>
      </c>
      <c r="D4" s="3" t="s">
        <v>0</v>
      </c>
      <c r="E4" s="5">
        <v>1650</v>
      </c>
      <c r="F4" s="28">
        <f t="shared" ca="1" si="0"/>
        <v>38</v>
      </c>
      <c r="G4" s="28">
        <f t="shared" ca="1" si="0"/>
        <v>14</v>
      </c>
      <c r="H4" s="26">
        <f t="shared" ca="1" si="1"/>
        <v>100</v>
      </c>
      <c r="I4" s="26">
        <f t="shared" si="2"/>
        <v>0</v>
      </c>
      <c r="J4" s="26">
        <f t="shared" ca="1" si="3"/>
        <v>100</v>
      </c>
      <c r="K4" s="26">
        <f t="shared" si="4"/>
        <v>0</v>
      </c>
    </row>
    <row r="5" spans="1:11" x14ac:dyDescent="0.3">
      <c r="A5" s="3" t="s">
        <v>16</v>
      </c>
      <c r="B5" s="27">
        <v>32906</v>
      </c>
      <c r="C5" s="27">
        <v>43831</v>
      </c>
      <c r="D5" s="3" t="s">
        <v>2</v>
      </c>
      <c r="E5" s="8">
        <v>1250</v>
      </c>
      <c r="F5" s="28">
        <f t="shared" ca="1" si="0"/>
        <v>32</v>
      </c>
      <c r="G5" s="28">
        <f t="shared" ca="1" si="0"/>
        <v>2</v>
      </c>
      <c r="H5" s="26">
        <f t="shared" ca="1" si="1"/>
        <v>0</v>
      </c>
      <c r="I5" s="26">
        <f t="shared" si="2"/>
        <v>100</v>
      </c>
      <c r="J5" s="26">
        <f t="shared" ca="1" si="3"/>
        <v>0</v>
      </c>
      <c r="K5" s="26">
        <f t="shared" si="4"/>
        <v>0</v>
      </c>
    </row>
    <row r="6" spans="1:11" x14ac:dyDescent="0.3">
      <c r="A6" s="10" t="s">
        <v>17</v>
      </c>
      <c r="B6" s="4">
        <v>20611</v>
      </c>
      <c r="C6" s="4">
        <v>31872</v>
      </c>
      <c r="D6" s="3" t="s">
        <v>1</v>
      </c>
      <c r="E6" s="5">
        <v>3680</v>
      </c>
      <c r="F6" s="28">
        <f t="shared" ca="1" si="0"/>
        <v>66</v>
      </c>
      <c r="G6" s="28">
        <f t="shared" ca="1" si="0"/>
        <v>35</v>
      </c>
      <c r="H6" s="26">
        <f t="shared" ca="1" si="1"/>
        <v>100</v>
      </c>
      <c r="I6" s="26">
        <f t="shared" si="2"/>
        <v>0</v>
      </c>
      <c r="J6" s="26">
        <f t="shared" ca="1" si="3"/>
        <v>0</v>
      </c>
      <c r="K6" s="26">
        <f t="shared" si="4"/>
        <v>100</v>
      </c>
    </row>
    <row r="7" spans="1:11" x14ac:dyDescent="0.3">
      <c r="A7" s="3" t="s">
        <v>18</v>
      </c>
      <c r="B7" s="4">
        <v>31053</v>
      </c>
      <c r="C7" s="4">
        <v>40303</v>
      </c>
      <c r="D7" s="3" t="s">
        <v>2</v>
      </c>
      <c r="E7" s="5">
        <v>1623</v>
      </c>
      <c r="F7" s="28">
        <f t="shared" ca="1" si="0"/>
        <v>37</v>
      </c>
      <c r="G7" s="28">
        <f t="shared" ca="1" si="0"/>
        <v>12</v>
      </c>
      <c r="H7" s="26">
        <f t="shared" ca="1" si="1"/>
        <v>100</v>
      </c>
      <c r="I7" s="26">
        <f t="shared" si="2"/>
        <v>100</v>
      </c>
      <c r="J7" s="26">
        <f t="shared" ca="1" si="3"/>
        <v>0</v>
      </c>
      <c r="K7" s="26">
        <f t="shared" si="4"/>
        <v>0</v>
      </c>
    </row>
    <row r="8" spans="1:11" x14ac:dyDescent="0.3">
      <c r="A8" s="10" t="s">
        <v>19</v>
      </c>
      <c r="B8" s="4">
        <v>33657</v>
      </c>
      <c r="C8" s="4">
        <v>40548</v>
      </c>
      <c r="D8" s="3" t="s">
        <v>10</v>
      </c>
      <c r="E8" s="5">
        <v>2584</v>
      </c>
      <c r="F8" s="28">
        <f t="shared" ca="1" si="0"/>
        <v>30</v>
      </c>
      <c r="G8" s="28">
        <f t="shared" ca="1" si="0"/>
        <v>11</v>
      </c>
      <c r="H8" s="26">
        <f t="shared" ca="1" si="1"/>
        <v>100</v>
      </c>
      <c r="I8" s="26">
        <f t="shared" si="2"/>
        <v>0</v>
      </c>
      <c r="J8" s="26">
        <f t="shared" ca="1" si="3"/>
        <v>0</v>
      </c>
      <c r="K8" s="26">
        <f t="shared" si="4"/>
        <v>100</v>
      </c>
    </row>
    <row r="9" spans="1:11" x14ac:dyDescent="0.3">
      <c r="A9" s="3" t="s">
        <v>20</v>
      </c>
      <c r="B9" s="4">
        <v>34399</v>
      </c>
      <c r="C9" s="4">
        <v>43022</v>
      </c>
      <c r="D9" s="3" t="s">
        <v>0</v>
      </c>
      <c r="E9" s="5">
        <v>1280</v>
      </c>
      <c r="F9" s="28">
        <f t="shared" ca="1" si="0"/>
        <v>28</v>
      </c>
      <c r="G9" s="28">
        <f t="shared" ca="1" si="0"/>
        <v>5</v>
      </c>
      <c r="H9" s="26">
        <f t="shared" ca="1" si="1"/>
        <v>0</v>
      </c>
      <c r="I9" s="26">
        <f t="shared" si="2"/>
        <v>0</v>
      </c>
      <c r="J9" s="26">
        <f t="shared" ca="1" si="3"/>
        <v>0</v>
      </c>
      <c r="K9" s="26">
        <f t="shared" si="4"/>
        <v>0</v>
      </c>
    </row>
    <row r="10" spans="1:11" x14ac:dyDescent="0.3">
      <c r="A10" s="10" t="s">
        <v>21</v>
      </c>
      <c r="B10" s="4">
        <v>22207</v>
      </c>
      <c r="C10" s="4">
        <v>35313</v>
      </c>
      <c r="D10" s="3" t="s">
        <v>2</v>
      </c>
      <c r="E10" s="5">
        <v>1750</v>
      </c>
      <c r="F10" s="28">
        <f t="shared" ca="1" si="0"/>
        <v>62</v>
      </c>
      <c r="G10" s="28">
        <f t="shared" ca="1" si="0"/>
        <v>26</v>
      </c>
      <c r="H10" s="26">
        <f t="shared" ca="1" si="1"/>
        <v>100</v>
      </c>
      <c r="I10" s="26">
        <f t="shared" si="2"/>
        <v>100</v>
      </c>
      <c r="J10" s="26">
        <f t="shared" ca="1" si="3"/>
        <v>0</v>
      </c>
      <c r="K10" s="26">
        <f t="shared" si="4"/>
        <v>0</v>
      </c>
    </row>
    <row r="11" spans="1:11" x14ac:dyDescent="0.3">
      <c r="A11" s="3" t="s">
        <v>22</v>
      </c>
      <c r="B11" s="4">
        <v>32868</v>
      </c>
      <c r="C11" s="4">
        <v>41279</v>
      </c>
      <c r="D11" s="3" t="s">
        <v>2</v>
      </c>
      <c r="E11" s="5">
        <v>1476</v>
      </c>
      <c r="F11" s="28">
        <f t="shared" ca="1" si="0"/>
        <v>32</v>
      </c>
      <c r="G11" s="28">
        <f t="shared" ca="1" si="0"/>
        <v>9</v>
      </c>
      <c r="H11" s="26">
        <f t="shared" ca="1" si="1"/>
        <v>0</v>
      </c>
      <c r="I11" s="26">
        <f t="shared" si="2"/>
        <v>100</v>
      </c>
      <c r="J11" s="26">
        <f t="shared" ca="1" si="3"/>
        <v>0</v>
      </c>
      <c r="K11" s="26">
        <f t="shared" si="4"/>
        <v>0</v>
      </c>
    </row>
    <row r="12" spans="1:11" x14ac:dyDescent="0.3">
      <c r="A12" s="10" t="s">
        <v>23</v>
      </c>
      <c r="B12" s="4">
        <v>25264</v>
      </c>
      <c r="C12" s="4">
        <v>32999</v>
      </c>
      <c r="D12" s="3" t="s">
        <v>1</v>
      </c>
      <c r="E12" s="5">
        <v>3277</v>
      </c>
      <c r="F12" s="28">
        <f t="shared" ca="1" si="0"/>
        <v>53</v>
      </c>
      <c r="G12" s="28">
        <f t="shared" ca="1" si="0"/>
        <v>32</v>
      </c>
      <c r="H12" s="26">
        <f t="shared" ca="1" si="1"/>
        <v>100</v>
      </c>
      <c r="I12" s="26">
        <f t="shared" si="2"/>
        <v>0</v>
      </c>
      <c r="J12" s="26">
        <f t="shared" ca="1" si="3"/>
        <v>0</v>
      </c>
      <c r="K12" s="26">
        <f t="shared" si="4"/>
        <v>100</v>
      </c>
    </row>
    <row r="13" spans="1:11" x14ac:dyDescent="0.3">
      <c r="A13" s="3" t="s">
        <v>24</v>
      </c>
      <c r="B13" s="4">
        <v>24583</v>
      </c>
      <c r="C13" s="4">
        <v>36165</v>
      </c>
      <c r="D13" s="3" t="s">
        <v>2</v>
      </c>
      <c r="E13" s="5">
        <v>1670</v>
      </c>
      <c r="F13" s="28">
        <f t="shared" ca="1" si="0"/>
        <v>55</v>
      </c>
      <c r="G13" s="28">
        <f t="shared" ca="1" si="0"/>
        <v>23</v>
      </c>
      <c r="H13" s="26">
        <f t="shared" ca="1" si="1"/>
        <v>100</v>
      </c>
      <c r="I13" s="26">
        <f t="shared" si="2"/>
        <v>100</v>
      </c>
      <c r="J13" s="26">
        <f t="shared" ca="1" si="3"/>
        <v>0</v>
      </c>
      <c r="K13" s="26">
        <f t="shared" si="4"/>
        <v>0</v>
      </c>
    </row>
    <row r="14" spans="1:11" x14ac:dyDescent="0.3">
      <c r="A14" s="10" t="s">
        <v>25</v>
      </c>
      <c r="B14" s="27">
        <v>32894</v>
      </c>
      <c r="C14" s="27">
        <v>42856</v>
      </c>
      <c r="D14" s="3" t="s">
        <v>2</v>
      </c>
      <c r="E14" s="8">
        <v>1340</v>
      </c>
      <c r="F14" s="28">
        <f t="shared" ca="1" si="0"/>
        <v>32</v>
      </c>
      <c r="G14" s="28">
        <f t="shared" ca="1" si="0"/>
        <v>5</v>
      </c>
      <c r="H14" s="26">
        <f t="shared" ca="1" si="1"/>
        <v>0</v>
      </c>
      <c r="I14" s="26">
        <f t="shared" si="2"/>
        <v>100</v>
      </c>
      <c r="J14" s="26">
        <f t="shared" ca="1" si="3"/>
        <v>0</v>
      </c>
      <c r="K14" s="26">
        <f t="shared" si="4"/>
        <v>0</v>
      </c>
    </row>
    <row r="15" spans="1:11" x14ac:dyDescent="0.3">
      <c r="A15" s="3" t="s">
        <v>26</v>
      </c>
      <c r="B15" s="4">
        <v>28089</v>
      </c>
      <c r="C15" s="4">
        <v>36531</v>
      </c>
      <c r="D15" s="3" t="s">
        <v>0</v>
      </c>
      <c r="E15" s="5">
        <v>1599</v>
      </c>
      <c r="F15" s="28">
        <f t="shared" ca="1" si="0"/>
        <v>45</v>
      </c>
      <c r="G15" s="28">
        <f t="shared" ca="1" si="0"/>
        <v>22</v>
      </c>
      <c r="H15" s="26">
        <f t="shared" ca="1" si="1"/>
        <v>100</v>
      </c>
      <c r="I15" s="26">
        <f t="shared" si="2"/>
        <v>0</v>
      </c>
      <c r="J15" s="26">
        <f t="shared" ca="1" si="3"/>
        <v>100</v>
      </c>
      <c r="K15" s="26">
        <f t="shared" si="4"/>
        <v>0</v>
      </c>
    </row>
    <row r="16" spans="1:11" x14ac:dyDescent="0.3">
      <c r="A16" s="10" t="s">
        <v>27</v>
      </c>
      <c r="B16" s="4">
        <v>34930</v>
      </c>
      <c r="C16" s="4">
        <v>42374</v>
      </c>
      <c r="D16" s="3" t="s">
        <v>2</v>
      </c>
      <c r="E16" s="5">
        <v>1414</v>
      </c>
      <c r="F16" s="28">
        <f t="shared" ca="1" si="0"/>
        <v>27</v>
      </c>
      <c r="G16" s="28">
        <f t="shared" ca="1" si="0"/>
        <v>6</v>
      </c>
      <c r="H16" s="26">
        <f t="shared" ca="1" si="1"/>
        <v>0</v>
      </c>
      <c r="I16" s="26">
        <f t="shared" si="2"/>
        <v>100</v>
      </c>
      <c r="J16" s="26">
        <f t="shared" ca="1" si="3"/>
        <v>0</v>
      </c>
      <c r="K16" s="26">
        <f t="shared" si="4"/>
        <v>0</v>
      </c>
    </row>
    <row r="17" spans="1:11" x14ac:dyDescent="0.3">
      <c r="A17" s="3" t="s">
        <v>28</v>
      </c>
      <c r="B17" s="4">
        <v>31736</v>
      </c>
      <c r="C17" s="4">
        <v>40548</v>
      </c>
      <c r="D17" s="3" t="s">
        <v>0</v>
      </c>
      <c r="E17" s="5">
        <v>1537</v>
      </c>
      <c r="F17" s="28">
        <f t="shared" ca="1" si="0"/>
        <v>35</v>
      </c>
      <c r="G17" s="28">
        <f t="shared" ca="1" si="0"/>
        <v>11</v>
      </c>
      <c r="H17" s="26">
        <f t="shared" ca="1" si="1"/>
        <v>100</v>
      </c>
      <c r="I17" s="26">
        <f t="shared" si="2"/>
        <v>0</v>
      </c>
      <c r="J17" s="26">
        <f t="shared" ca="1" si="3"/>
        <v>100</v>
      </c>
      <c r="K17" s="26">
        <f t="shared" si="4"/>
        <v>0</v>
      </c>
    </row>
    <row r="18" spans="1:11" x14ac:dyDescent="0.3">
      <c r="A18" s="10" t="s">
        <v>29</v>
      </c>
      <c r="B18" s="4">
        <v>29106</v>
      </c>
      <c r="C18" s="4">
        <v>37261</v>
      </c>
      <c r="D18" s="3" t="s">
        <v>2</v>
      </c>
      <c r="E18" s="5">
        <v>2152</v>
      </c>
      <c r="F18" s="28">
        <f t="shared" ca="1" si="0"/>
        <v>43</v>
      </c>
      <c r="G18" s="28">
        <f t="shared" ca="1" si="0"/>
        <v>20</v>
      </c>
      <c r="H18" s="26">
        <f t="shared" ca="1" si="1"/>
        <v>100</v>
      </c>
      <c r="I18" s="26">
        <f t="shared" si="2"/>
        <v>100</v>
      </c>
      <c r="J18" s="26">
        <f t="shared" ca="1" si="3"/>
        <v>0</v>
      </c>
      <c r="K18" s="26">
        <f t="shared" si="4"/>
        <v>0</v>
      </c>
    </row>
    <row r="19" spans="1:11" x14ac:dyDescent="0.3">
      <c r="A19" s="3" t="s">
        <v>30</v>
      </c>
      <c r="B19" s="27">
        <v>34431</v>
      </c>
      <c r="C19" s="27">
        <v>43831</v>
      </c>
      <c r="D19" s="3" t="s">
        <v>2</v>
      </c>
      <c r="E19" s="8">
        <v>1250</v>
      </c>
      <c r="F19" s="28">
        <f t="shared" ca="1" si="0"/>
        <v>28</v>
      </c>
      <c r="G19" s="28">
        <f t="shared" ca="1" si="0"/>
        <v>2</v>
      </c>
      <c r="H19" s="26">
        <f t="shared" ca="1" si="1"/>
        <v>0</v>
      </c>
      <c r="I19" s="26">
        <f t="shared" si="2"/>
        <v>100</v>
      </c>
      <c r="J19" s="26">
        <f t="shared" ca="1" si="3"/>
        <v>0</v>
      </c>
      <c r="K19" s="26">
        <f t="shared" si="4"/>
        <v>0</v>
      </c>
    </row>
    <row r="20" spans="1:11" x14ac:dyDescent="0.3">
      <c r="A20" s="10" t="s">
        <v>31</v>
      </c>
      <c r="B20" s="27">
        <v>33654</v>
      </c>
      <c r="C20" s="27">
        <v>42826</v>
      </c>
      <c r="D20" s="3" t="s">
        <v>2</v>
      </c>
      <c r="E20" s="8">
        <v>1370</v>
      </c>
      <c r="F20" s="28">
        <f t="shared" ca="1" si="0"/>
        <v>30</v>
      </c>
      <c r="G20" s="28">
        <f t="shared" ca="1" si="0"/>
        <v>5</v>
      </c>
      <c r="H20" s="26">
        <f t="shared" ca="1" si="1"/>
        <v>0</v>
      </c>
      <c r="I20" s="26">
        <f t="shared" si="2"/>
        <v>100</v>
      </c>
      <c r="J20" s="26">
        <f t="shared" ca="1" si="3"/>
        <v>0</v>
      </c>
      <c r="K20" s="26">
        <f t="shared" si="4"/>
        <v>0</v>
      </c>
    </row>
    <row r="21" spans="1:11" x14ac:dyDescent="0.3">
      <c r="A21" s="3" t="s">
        <v>32</v>
      </c>
      <c r="B21" s="27">
        <v>32996</v>
      </c>
      <c r="C21" s="27">
        <v>43252</v>
      </c>
      <c r="D21" s="3" t="s">
        <v>2</v>
      </c>
      <c r="E21" s="8">
        <v>1310</v>
      </c>
      <c r="F21" s="28">
        <f t="shared" ca="1" si="0"/>
        <v>32</v>
      </c>
      <c r="G21" s="28">
        <f t="shared" ca="1" si="0"/>
        <v>4</v>
      </c>
      <c r="H21" s="26">
        <f t="shared" ca="1" si="1"/>
        <v>0</v>
      </c>
      <c r="I21" s="26">
        <f t="shared" si="2"/>
        <v>100</v>
      </c>
      <c r="J21" s="26">
        <f t="shared" ca="1" si="3"/>
        <v>0</v>
      </c>
      <c r="K21" s="26">
        <f t="shared" si="4"/>
        <v>0</v>
      </c>
    </row>
    <row r="22" spans="1:11" x14ac:dyDescent="0.3">
      <c r="A22" s="10" t="s">
        <v>33</v>
      </c>
      <c r="B22" s="27">
        <v>36540</v>
      </c>
      <c r="C22" s="27">
        <v>44086</v>
      </c>
      <c r="D22" s="3" t="s">
        <v>2</v>
      </c>
      <c r="E22" s="8">
        <v>1230</v>
      </c>
      <c r="F22" s="28">
        <f t="shared" ca="1" si="0"/>
        <v>22</v>
      </c>
      <c r="G22" s="28">
        <f t="shared" ca="1" si="0"/>
        <v>2</v>
      </c>
      <c r="H22" s="26">
        <f t="shared" ca="1" si="1"/>
        <v>0</v>
      </c>
      <c r="I22" s="26">
        <f t="shared" si="2"/>
        <v>100</v>
      </c>
      <c r="J22" s="26">
        <f t="shared" ca="1" si="3"/>
        <v>0</v>
      </c>
      <c r="K22" s="26">
        <f t="shared" si="4"/>
        <v>0</v>
      </c>
    </row>
    <row r="23" spans="1:11" x14ac:dyDescent="0.3">
      <c r="A23" s="3" t="s">
        <v>34</v>
      </c>
      <c r="B23" s="4">
        <v>30415</v>
      </c>
      <c r="C23" s="4">
        <v>39453</v>
      </c>
      <c r="D23" s="3" t="s">
        <v>10</v>
      </c>
      <c r="E23" s="5">
        <v>2768</v>
      </c>
      <c r="F23" s="28">
        <f t="shared" ca="1" si="0"/>
        <v>39</v>
      </c>
      <c r="G23" s="28">
        <f t="shared" ca="1" si="0"/>
        <v>14</v>
      </c>
      <c r="H23" s="26">
        <f t="shared" ca="1" si="1"/>
        <v>100</v>
      </c>
      <c r="I23" s="26">
        <f t="shared" si="2"/>
        <v>0</v>
      </c>
      <c r="J23" s="26">
        <f t="shared" ca="1" si="3"/>
        <v>0</v>
      </c>
      <c r="K23" s="26">
        <f t="shared" si="4"/>
        <v>100</v>
      </c>
    </row>
    <row r="24" spans="1:11" x14ac:dyDescent="0.3">
      <c r="A24" s="10" t="s">
        <v>35</v>
      </c>
      <c r="B24" s="4">
        <v>30862</v>
      </c>
      <c r="C24" s="4">
        <v>39087</v>
      </c>
      <c r="D24" s="3" t="s">
        <v>10</v>
      </c>
      <c r="E24" s="5">
        <v>2275</v>
      </c>
      <c r="F24" s="28">
        <f t="shared" ca="1" si="0"/>
        <v>38</v>
      </c>
      <c r="G24" s="28">
        <f t="shared" ca="1" si="0"/>
        <v>15</v>
      </c>
      <c r="H24" s="26">
        <f t="shared" ca="1" si="1"/>
        <v>100</v>
      </c>
      <c r="I24" s="26">
        <f t="shared" si="2"/>
        <v>0</v>
      </c>
      <c r="J24" s="26">
        <f t="shared" ca="1" si="3"/>
        <v>0</v>
      </c>
      <c r="K24" s="26">
        <f t="shared" si="4"/>
        <v>100</v>
      </c>
    </row>
    <row r="25" spans="1:11" x14ac:dyDescent="0.3">
      <c r="A25" s="3" t="s">
        <v>36</v>
      </c>
      <c r="B25" s="4">
        <v>34362</v>
      </c>
      <c r="C25" s="4">
        <v>42740</v>
      </c>
      <c r="D25" s="3" t="s">
        <v>0</v>
      </c>
      <c r="E25" s="5">
        <v>1365</v>
      </c>
      <c r="F25" s="28">
        <f t="shared" ca="1" si="0"/>
        <v>28</v>
      </c>
      <c r="G25" s="28">
        <f t="shared" ca="1" si="0"/>
        <v>5</v>
      </c>
      <c r="H25" s="26">
        <f t="shared" ca="1" si="1"/>
        <v>0</v>
      </c>
      <c r="I25" s="26">
        <f t="shared" si="2"/>
        <v>0</v>
      </c>
      <c r="J25" s="26">
        <f t="shared" ca="1" si="3"/>
        <v>0</v>
      </c>
      <c r="K25" s="26">
        <f t="shared" si="4"/>
        <v>0</v>
      </c>
    </row>
    <row r="26" spans="1:11" x14ac:dyDescent="0.3">
      <c r="A26" s="10" t="s">
        <v>37</v>
      </c>
      <c r="B26" s="4">
        <v>31418</v>
      </c>
      <c r="C26" s="4">
        <v>41279</v>
      </c>
      <c r="D26" s="3" t="s">
        <v>2</v>
      </c>
      <c r="E26" s="5">
        <v>1414</v>
      </c>
      <c r="F26" s="28">
        <f t="shared" ca="1" si="0"/>
        <v>36</v>
      </c>
      <c r="G26" s="28">
        <f t="shared" ca="1" si="0"/>
        <v>9</v>
      </c>
      <c r="H26" s="26">
        <f t="shared" ca="1" si="1"/>
        <v>0</v>
      </c>
      <c r="I26" s="26">
        <f t="shared" si="2"/>
        <v>100</v>
      </c>
      <c r="J26" s="26">
        <f t="shared" ca="1" si="3"/>
        <v>0</v>
      </c>
      <c r="K26" s="26">
        <f t="shared" si="4"/>
        <v>0</v>
      </c>
    </row>
    <row r="27" spans="1:11" x14ac:dyDescent="0.3">
      <c r="A27" s="3" t="s">
        <v>38</v>
      </c>
      <c r="B27" s="4">
        <v>34033</v>
      </c>
      <c r="C27" s="4">
        <v>41795</v>
      </c>
      <c r="D27" s="3" t="s">
        <v>2</v>
      </c>
      <c r="E27" s="5">
        <v>1414</v>
      </c>
      <c r="F27" s="28">
        <f t="shared" ca="1" si="0"/>
        <v>29</v>
      </c>
      <c r="G27" s="28">
        <f t="shared" ca="1" si="0"/>
        <v>8</v>
      </c>
      <c r="H27" s="26">
        <f t="shared" ca="1" si="1"/>
        <v>0</v>
      </c>
      <c r="I27" s="26">
        <f t="shared" si="2"/>
        <v>100</v>
      </c>
      <c r="J27" s="26">
        <f t="shared" ca="1" si="3"/>
        <v>0</v>
      </c>
      <c r="K27" s="26">
        <f t="shared" si="4"/>
        <v>0</v>
      </c>
    </row>
    <row r="28" spans="1:11" x14ac:dyDescent="0.3">
      <c r="A28" s="10" t="s">
        <v>39</v>
      </c>
      <c r="B28" s="4">
        <v>32359</v>
      </c>
      <c r="C28" s="4">
        <v>40792</v>
      </c>
      <c r="D28" s="3" t="s">
        <v>2</v>
      </c>
      <c r="E28" s="5">
        <v>1476</v>
      </c>
      <c r="F28" s="28">
        <f t="shared" ca="1" si="0"/>
        <v>34</v>
      </c>
      <c r="G28" s="28">
        <f t="shared" ca="1" si="0"/>
        <v>11</v>
      </c>
      <c r="H28" s="26">
        <f t="shared" ca="1" si="1"/>
        <v>100</v>
      </c>
      <c r="I28" s="26">
        <f t="shared" si="2"/>
        <v>100</v>
      </c>
      <c r="J28" s="26">
        <f t="shared" ca="1" si="3"/>
        <v>0</v>
      </c>
      <c r="K28" s="26">
        <f t="shared" si="4"/>
        <v>0</v>
      </c>
    </row>
    <row r="29" spans="1:11" x14ac:dyDescent="0.3">
      <c r="A29" s="3" t="s">
        <v>40</v>
      </c>
      <c r="B29" s="27">
        <v>34935</v>
      </c>
      <c r="C29" s="27">
        <v>43132</v>
      </c>
      <c r="D29" s="3" t="s">
        <v>2</v>
      </c>
      <c r="E29" s="8">
        <v>1270</v>
      </c>
      <c r="F29" s="28">
        <f t="shared" ca="1" si="0"/>
        <v>27</v>
      </c>
      <c r="G29" s="28">
        <f t="shared" ca="1" si="0"/>
        <v>4</v>
      </c>
      <c r="H29" s="26">
        <f t="shared" ca="1" si="1"/>
        <v>0</v>
      </c>
      <c r="I29" s="26">
        <f t="shared" si="2"/>
        <v>100</v>
      </c>
      <c r="J29" s="26">
        <f t="shared" ca="1" si="3"/>
        <v>0</v>
      </c>
      <c r="K29" s="26">
        <f t="shared" si="4"/>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2552-432A-43A2-B9B9-226BA03BE098}">
  <sheetPr>
    <tabColor rgb="FFFFC000"/>
  </sheetPr>
  <dimension ref="A1:I29"/>
  <sheetViews>
    <sheetView zoomScaleNormal="100" workbookViewId="0">
      <pane ySplit="1" topLeftCell="A2" activePane="bottomLeft" state="frozen"/>
      <selection pane="bottomLeft" activeCell="I2" sqref="I2"/>
    </sheetView>
  </sheetViews>
  <sheetFormatPr defaultColWidth="9.109375" defaultRowHeight="14.4" x14ac:dyDescent="0.3"/>
  <cols>
    <col min="1" max="1" width="14.5546875" style="1" bestFit="1" customWidth="1"/>
    <col min="2" max="2" width="10.77734375" style="1" bestFit="1" customWidth="1"/>
    <col min="3" max="3" width="14" style="1" bestFit="1" customWidth="1"/>
    <col min="4" max="4" width="16.77734375" style="1" bestFit="1" customWidth="1"/>
    <col min="5" max="5" width="14" style="1" customWidth="1"/>
    <col min="6" max="6" width="5.88671875" style="1" customWidth="1"/>
    <col min="7" max="7" width="10.88671875" style="1" bestFit="1" customWidth="1"/>
    <col min="8" max="9" width="13.77734375" style="1" customWidth="1"/>
    <col min="10" max="16384" width="9.109375" style="1"/>
  </cols>
  <sheetData>
    <row r="1" spans="1:9" s="14" customFormat="1" x14ac:dyDescent="0.3">
      <c r="A1" s="15" t="s">
        <v>3</v>
      </c>
      <c r="B1" s="15" t="s">
        <v>9</v>
      </c>
      <c r="C1" s="15" t="s">
        <v>8</v>
      </c>
      <c r="D1" s="15" t="s">
        <v>4</v>
      </c>
      <c r="E1" s="15" t="s">
        <v>5</v>
      </c>
      <c r="F1" s="15" t="s">
        <v>6</v>
      </c>
      <c r="G1" s="15" t="s">
        <v>7</v>
      </c>
      <c r="H1" s="15" t="s">
        <v>11</v>
      </c>
      <c r="I1" s="15" t="s">
        <v>12</v>
      </c>
    </row>
    <row r="2" spans="1:9" x14ac:dyDescent="0.3">
      <c r="A2" s="10" t="s">
        <v>13</v>
      </c>
      <c r="B2" s="11">
        <v>31171</v>
      </c>
      <c r="C2" s="11">
        <v>41796</v>
      </c>
      <c r="D2" s="10" t="s">
        <v>2</v>
      </c>
      <c r="E2" s="12">
        <v>1676</v>
      </c>
      <c r="F2" s="13">
        <f t="shared" ref="F2:F29" ca="1" si="0">DATEDIF(B2,TODAY(),"y")</f>
        <v>37</v>
      </c>
      <c r="G2" s="13">
        <f t="shared" ref="G2:G29" ca="1" si="1">DATEDIF(C2,TODAY(),"y")</f>
        <v>8</v>
      </c>
      <c r="H2" s="13">
        <f ca="1">IF(G2&gt;=10,IF(G2&gt;=20,200,100),0)</f>
        <v>0</v>
      </c>
      <c r="I2" s="13">
        <f>IF(D2="Produzione",50,IF(D2="Amministrazione",70,90))</f>
        <v>50</v>
      </c>
    </row>
    <row r="3" spans="1:9" x14ac:dyDescent="0.3">
      <c r="A3" s="3" t="s">
        <v>14</v>
      </c>
      <c r="B3" s="7">
        <v>35776</v>
      </c>
      <c r="C3" s="7">
        <v>43466</v>
      </c>
      <c r="D3" s="6" t="s">
        <v>2</v>
      </c>
      <c r="E3" s="8">
        <v>1252</v>
      </c>
      <c r="F3" s="9">
        <f t="shared" ca="1" si="0"/>
        <v>24</v>
      </c>
      <c r="G3" s="9">
        <f t="shared" ca="1" si="1"/>
        <v>3</v>
      </c>
      <c r="H3" s="13">
        <f t="shared" ref="H3:H29" ca="1" si="2">IF(G3&gt;=10,IF(G3&gt;=20,200,100),0)</f>
        <v>0</v>
      </c>
      <c r="I3" s="13">
        <f t="shared" ref="I3:I29" si="3">IF(D3="Produzione",50,IF(D3="Amministrazione",70,90))</f>
        <v>50</v>
      </c>
    </row>
    <row r="4" spans="1:9" x14ac:dyDescent="0.3">
      <c r="A4" s="10" t="s">
        <v>15</v>
      </c>
      <c r="B4" s="4">
        <v>30674</v>
      </c>
      <c r="C4" s="4">
        <v>39453</v>
      </c>
      <c r="D4" s="3" t="s">
        <v>0</v>
      </c>
      <c r="E4" s="5">
        <v>1650</v>
      </c>
      <c r="F4" s="2">
        <f t="shared" ca="1" si="0"/>
        <v>38</v>
      </c>
      <c r="G4" s="2">
        <f t="shared" ca="1" si="1"/>
        <v>14</v>
      </c>
      <c r="H4" s="13">
        <f t="shared" ca="1" si="2"/>
        <v>100</v>
      </c>
      <c r="I4" s="13">
        <f t="shared" si="3"/>
        <v>70</v>
      </c>
    </row>
    <row r="5" spans="1:9" x14ac:dyDescent="0.3">
      <c r="A5" s="3" t="s">
        <v>16</v>
      </c>
      <c r="B5" s="7">
        <v>32906</v>
      </c>
      <c r="C5" s="7">
        <v>43831</v>
      </c>
      <c r="D5" s="6" t="s">
        <v>2</v>
      </c>
      <c r="E5" s="8">
        <v>1250</v>
      </c>
      <c r="F5" s="2">
        <f t="shared" ca="1" si="0"/>
        <v>32</v>
      </c>
      <c r="G5" s="2">
        <f t="shared" ca="1" si="1"/>
        <v>2</v>
      </c>
      <c r="H5" s="13">
        <f t="shared" ca="1" si="2"/>
        <v>0</v>
      </c>
      <c r="I5" s="13">
        <f t="shared" si="3"/>
        <v>50</v>
      </c>
    </row>
    <row r="6" spans="1:9" x14ac:dyDescent="0.3">
      <c r="A6" s="10" t="s">
        <v>17</v>
      </c>
      <c r="B6" s="4">
        <v>20611</v>
      </c>
      <c r="C6" s="4">
        <v>31872</v>
      </c>
      <c r="D6" s="3" t="s">
        <v>1</v>
      </c>
      <c r="E6" s="5">
        <v>3680</v>
      </c>
      <c r="F6" s="2">
        <f t="shared" ca="1" si="0"/>
        <v>66</v>
      </c>
      <c r="G6" s="2">
        <f t="shared" ca="1" si="1"/>
        <v>35</v>
      </c>
      <c r="H6" s="13">
        <f t="shared" ca="1" si="2"/>
        <v>200</v>
      </c>
      <c r="I6" s="13">
        <f t="shared" si="3"/>
        <v>90</v>
      </c>
    </row>
    <row r="7" spans="1:9" x14ac:dyDescent="0.3">
      <c r="A7" s="3" t="s">
        <v>18</v>
      </c>
      <c r="B7" s="4">
        <v>31053</v>
      </c>
      <c r="C7" s="4">
        <v>40303</v>
      </c>
      <c r="D7" s="3" t="s">
        <v>2</v>
      </c>
      <c r="E7" s="5">
        <v>1623</v>
      </c>
      <c r="F7" s="2">
        <f t="shared" ca="1" si="0"/>
        <v>37</v>
      </c>
      <c r="G7" s="2">
        <f t="shared" ca="1" si="1"/>
        <v>12</v>
      </c>
      <c r="H7" s="13">
        <f t="shared" ca="1" si="2"/>
        <v>100</v>
      </c>
      <c r="I7" s="13">
        <f t="shared" si="3"/>
        <v>50</v>
      </c>
    </row>
    <row r="8" spans="1:9" x14ac:dyDescent="0.3">
      <c r="A8" s="10" t="s">
        <v>19</v>
      </c>
      <c r="B8" s="4">
        <v>33657</v>
      </c>
      <c r="C8" s="4">
        <v>40548</v>
      </c>
      <c r="D8" s="3" t="s">
        <v>10</v>
      </c>
      <c r="E8" s="5">
        <v>2584</v>
      </c>
      <c r="F8" s="2">
        <f t="shared" ca="1" si="0"/>
        <v>30</v>
      </c>
      <c r="G8" s="2">
        <f t="shared" ca="1" si="1"/>
        <v>11</v>
      </c>
      <c r="H8" s="13">
        <f t="shared" ca="1" si="2"/>
        <v>100</v>
      </c>
      <c r="I8" s="13">
        <f t="shared" si="3"/>
        <v>90</v>
      </c>
    </row>
    <row r="9" spans="1:9" x14ac:dyDescent="0.3">
      <c r="A9" s="3" t="s">
        <v>20</v>
      </c>
      <c r="B9" s="4">
        <v>34399</v>
      </c>
      <c r="C9" s="4">
        <v>43022</v>
      </c>
      <c r="D9" s="3" t="s">
        <v>0</v>
      </c>
      <c r="E9" s="5">
        <v>1280</v>
      </c>
      <c r="F9" s="2">
        <f t="shared" ca="1" si="0"/>
        <v>28</v>
      </c>
      <c r="G9" s="2">
        <f t="shared" ca="1" si="1"/>
        <v>5</v>
      </c>
      <c r="H9" s="13">
        <f t="shared" ca="1" si="2"/>
        <v>0</v>
      </c>
      <c r="I9" s="13">
        <f t="shared" si="3"/>
        <v>70</v>
      </c>
    </row>
    <row r="10" spans="1:9" x14ac:dyDescent="0.3">
      <c r="A10" s="10" t="s">
        <v>21</v>
      </c>
      <c r="B10" s="4">
        <v>22207</v>
      </c>
      <c r="C10" s="4">
        <v>35313</v>
      </c>
      <c r="D10" s="3" t="s">
        <v>2</v>
      </c>
      <c r="E10" s="5">
        <v>1750</v>
      </c>
      <c r="F10" s="2">
        <f t="shared" ca="1" si="0"/>
        <v>62</v>
      </c>
      <c r="G10" s="2">
        <f t="shared" ca="1" si="1"/>
        <v>26</v>
      </c>
      <c r="H10" s="13">
        <f t="shared" ca="1" si="2"/>
        <v>200</v>
      </c>
      <c r="I10" s="13">
        <f t="shared" si="3"/>
        <v>50</v>
      </c>
    </row>
    <row r="11" spans="1:9" x14ac:dyDescent="0.3">
      <c r="A11" s="3" t="s">
        <v>22</v>
      </c>
      <c r="B11" s="4">
        <v>32868</v>
      </c>
      <c r="C11" s="4">
        <v>41279</v>
      </c>
      <c r="D11" s="3" t="s">
        <v>2</v>
      </c>
      <c r="E11" s="5">
        <v>1476</v>
      </c>
      <c r="F11" s="2">
        <f t="shared" ca="1" si="0"/>
        <v>32</v>
      </c>
      <c r="G11" s="2">
        <f t="shared" ca="1" si="1"/>
        <v>9</v>
      </c>
      <c r="H11" s="13">
        <f t="shared" ca="1" si="2"/>
        <v>0</v>
      </c>
      <c r="I11" s="13">
        <f t="shared" si="3"/>
        <v>50</v>
      </c>
    </row>
    <row r="12" spans="1:9" x14ac:dyDescent="0.3">
      <c r="A12" s="10" t="s">
        <v>23</v>
      </c>
      <c r="B12" s="4">
        <v>25264</v>
      </c>
      <c r="C12" s="4">
        <v>32999</v>
      </c>
      <c r="D12" s="3" t="s">
        <v>1</v>
      </c>
      <c r="E12" s="5">
        <v>3277</v>
      </c>
      <c r="F12" s="2">
        <f t="shared" ca="1" si="0"/>
        <v>53</v>
      </c>
      <c r="G12" s="2">
        <f t="shared" ca="1" si="1"/>
        <v>32</v>
      </c>
      <c r="H12" s="13">
        <f t="shared" ca="1" si="2"/>
        <v>200</v>
      </c>
      <c r="I12" s="13">
        <f t="shared" si="3"/>
        <v>90</v>
      </c>
    </row>
    <row r="13" spans="1:9" x14ac:dyDescent="0.3">
      <c r="A13" s="3" t="s">
        <v>24</v>
      </c>
      <c r="B13" s="4">
        <v>24583</v>
      </c>
      <c r="C13" s="4">
        <v>36165</v>
      </c>
      <c r="D13" s="3" t="s">
        <v>2</v>
      </c>
      <c r="E13" s="5">
        <v>1670</v>
      </c>
      <c r="F13" s="2">
        <f t="shared" ca="1" si="0"/>
        <v>55</v>
      </c>
      <c r="G13" s="2">
        <f t="shared" ca="1" si="1"/>
        <v>23</v>
      </c>
      <c r="H13" s="13">
        <f t="shared" ca="1" si="2"/>
        <v>200</v>
      </c>
      <c r="I13" s="13">
        <f t="shared" si="3"/>
        <v>50</v>
      </c>
    </row>
    <row r="14" spans="1:9" x14ac:dyDescent="0.3">
      <c r="A14" s="10" t="s">
        <v>25</v>
      </c>
      <c r="B14" s="7">
        <v>32894</v>
      </c>
      <c r="C14" s="7">
        <v>42856</v>
      </c>
      <c r="D14" s="6" t="s">
        <v>2</v>
      </c>
      <c r="E14" s="8">
        <v>1340</v>
      </c>
      <c r="F14" s="9">
        <f t="shared" ca="1" si="0"/>
        <v>32</v>
      </c>
      <c r="G14" s="9">
        <f t="shared" ca="1" si="1"/>
        <v>5</v>
      </c>
      <c r="H14" s="13">
        <f t="shared" ca="1" si="2"/>
        <v>0</v>
      </c>
      <c r="I14" s="13">
        <f t="shared" si="3"/>
        <v>50</v>
      </c>
    </row>
    <row r="15" spans="1:9" x14ac:dyDescent="0.3">
      <c r="A15" s="3" t="s">
        <v>26</v>
      </c>
      <c r="B15" s="4">
        <v>28089</v>
      </c>
      <c r="C15" s="4">
        <v>36531</v>
      </c>
      <c r="D15" s="3" t="s">
        <v>0</v>
      </c>
      <c r="E15" s="5">
        <v>1599</v>
      </c>
      <c r="F15" s="2">
        <f t="shared" ca="1" si="0"/>
        <v>45</v>
      </c>
      <c r="G15" s="2">
        <f t="shared" ca="1" si="1"/>
        <v>22</v>
      </c>
      <c r="H15" s="13">
        <f t="shared" ca="1" si="2"/>
        <v>200</v>
      </c>
      <c r="I15" s="13">
        <f t="shared" si="3"/>
        <v>70</v>
      </c>
    </row>
    <row r="16" spans="1:9" x14ac:dyDescent="0.3">
      <c r="A16" s="10" t="s">
        <v>27</v>
      </c>
      <c r="B16" s="4">
        <v>34930</v>
      </c>
      <c r="C16" s="4">
        <v>42374</v>
      </c>
      <c r="D16" s="3" t="s">
        <v>2</v>
      </c>
      <c r="E16" s="5">
        <v>1414</v>
      </c>
      <c r="F16" s="2">
        <f t="shared" ca="1" si="0"/>
        <v>27</v>
      </c>
      <c r="G16" s="2">
        <f t="shared" ca="1" si="1"/>
        <v>6</v>
      </c>
      <c r="H16" s="13">
        <f t="shared" ca="1" si="2"/>
        <v>0</v>
      </c>
      <c r="I16" s="13">
        <f t="shared" si="3"/>
        <v>50</v>
      </c>
    </row>
    <row r="17" spans="1:9" x14ac:dyDescent="0.3">
      <c r="A17" s="3" t="s">
        <v>28</v>
      </c>
      <c r="B17" s="4">
        <v>31736</v>
      </c>
      <c r="C17" s="4">
        <v>40548</v>
      </c>
      <c r="D17" s="3" t="s">
        <v>0</v>
      </c>
      <c r="E17" s="5">
        <v>1537</v>
      </c>
      <c r="F17" s="2">
        <f t="shared" ca="1" si="0"/>
        <v>35</v>
      </c>
      <c r="G17" s="2">
        <f t="shared" ca="1" si="1"/>
        <v>11</v>
      </c>
      <c r="H17" s="13">
        <f t="shared" ca="1" si="2"/>
        <v>100</v>
      </c>
      <c r="I17" s="13">
        <f t="shared" si="3"/>
        <v>70</v>
      </c>
    </row>
    <row r="18" spans="1:9" x14ac:dyDescent="0.3">
      <c r="A18" s="10" t="s">
        <v>29</v>
      </c>
      <c r="B18" s="4">
        <v>29106</v>
      </c>
      <c r="C18" s="4">
        <v>37261</v>
      </c>
      <c r="D18" s="3" t="s">
        <v>2</v>
      </c>
      <c r="E18" s="5">
        <v>2152</v>
      </c>
      <c r="F18" s="2">
        <f t="shared" ca="1" si="0"/>
        <v>43</v>
      </c>
      <c r="G18" s="2">
        <f t="shared" ca="1" si="1"/>
        <v>20</v>
      </c>
      <c r="H18" s="13">
        <f t="shared" ca="1" si="2"/>
        <v>200</v>
      </c>
      <c r="I18" s="13">
        <f t="shared" si="3"/>
        <v>50</v>
      </c>
    </row>
    <row r="19" spans="1:9" x14ac:dyDescent="0.3">
      <c r="A19" s="3" t="s">
        <v>30</v>
      </c>
      <c r="B19" s="7">
        <v>34431</v>
      </c>
      <c r="C19" s="7">
        <v>43831</v>
      </c>
      <c r="D19" s="6" t="s">
        <v>2</v>
      </c>
      <c r="E19" s="8">
        <v>1250</v>
      </c>
      <c r="F19" s="9">
        <f t="shared" ca="1" si="0"/>
        <v>28</v>
      </c>
      <c r="G19" s="2">
        <f t="shared" ca="1" si="1"/>
        <v>2</v>
      </c>
      <c r="H19" s="13">
        <f t="shared" ca="1" si="2"/>
        <v>0</v>
      </c>
      <c r="I19" s="13">
        <f t="shared" si="3"/>
        <v>50</v>
      </c>
    </row>
    <row r="20" spans="1:9" x14ac:dyDescent="0.3">
      <c r="A20" s="10" t="s">
        <v>31</v>
      </c>
      <c r="B20" s="7">
        <v>33654</v>
      </c>
      <c r="C20" s="7">
        <v>42826</v>
      </c>
      <c r="D20" s="6" t="s">
        <v>2</v>
      </c>
      <c r="E20" s="8">
        <v>1370</v>
      </c>
      <c r="F20" s="2">
        <f t="shared" ca="1" si="0"/>
        <v>30</v>
      </c>
      <c r="G20" s="2">
        <f t="shared" ca="1" si="1"/>
        <v>5</v>
      </c>
      <c r="H20" s="13">
        <f t="shared" ca="1" si="2"/>
        <v>0</v>
      </c>
      <c r="I20" s="13">
        <f t="shared" si="3"/>
        <v>50</v>
      </c>
    </row>
    <row r="21" spans="1:9" x14ac:dyDescent="0.3">
      <c r="A21" s="3" t="s">
        <v>32</v>
      </c>
      <c r="B21" s="7">
        <v>32996</v>
      </c>
      <c r="C21" s="7">
        <v>43252</v>
      </c>
      <c r="D21" s="6" t="s">
        <v>2</v>
      </c>
      <c r="E21" s="8">
        <v>1310</v>
      </c>
      <c r="F21" s="9">
        <f t="shared" ca="1" si="0"/>
        <v>32</v>
      </c>
      <c r="G21" s="9">
        <f t="shared" ca="1" si="1"/>
        <v>4</v>
      </c>
      <c r="H21" s="13">
        <f t="shared" ca="1" si="2"/>
        <v>0</v>
      </c>
      <c r="I21" s="13">
        <f t="shared" si="3"/>
        <v>50</v>
      </c>
    </row>
    <row r="22" spans="1:9" x14ac:dyDescent="0.3">
      <c r="A22" s="10" t="s">
        <v>33</v>
      </c>
      <c r="B22" s="7">
        <v>36540</v>
      </c>
      <c r="C22" s="7">
        <v>44086</v>
      </c>
      <c r="D22" s="6" t="s">
        <v>2</v>
      </c>
      <c r="E22" s="8">
        <v>1230</v>
      </c>
      <c r="F22" s="2">
        <f t="shared" ca="1" si="0"/>
        <v>22</v>
      </c>
      <c r="G22" s="2">
        <f t="shared" ca="1" si="1"/>
        <v>2</v>
      </c>
      <c r="H22" s="13">
        <f t="shared" ca="1" si="2"/>
        <v>0</v>
      </c>
      <c r="I22" s="13">
        <f t="shared" si="3"/>
        <v>50</v>
      </c>
    </row>
    <row r="23" spans="1:9" x14ac:dyDescent="0.3">
      <c r="A23" s="3" t="s">
        <v>34</v>
      </c>
      <c r="B23" s="4">
        <v>30415</v>
      </c>
      <c r="C23" s="4">
        <v>39453</v>
      </c>
      <c r="D23" s="3" t="s">
        <v>10</v>
      </c>
      <c r="E23" s="5">
        <v>2768</v>
      </c>
      <c r="F23" s="2">
        <f t="shared" ca="1" si="0"/>
        <v>39</v>
      </c>
      <c r="G23" s="2">
        <f t="shared" ca="1" si="1"/>
        <v>14</v>
      </c>
      <c r="H23" s="13">
        <f t="shared" ca="1" si="2"/>
        <v>100</v>
      </c>
      <c r="I23" s="13">
        <f t="shared" si="3"/>
        <v>90</v>
      </c>
    </row>
    <row r="24" spans="1:9" x14ac:dyDescent="0.3">
      <c r="A24" s="10" t="s">
        <v>35</v>
      </c>
      <c r="B24" s="4">
        <v>30862</v>
      </c>
      <c r="C24" s="4">
        <v>39087</v>
      </c>
      <c r="D24" s="3" t="s">
        <v>10</v>
      </c>
      <c r="E24" s="5">
        <v>2275</v>
      </c>
      <c r="F24" s="2">
        <f t="shared" ca="1" si="0"/>
        <v>38</v>
      </c>
      <c r="G24" s="2">
        <f t="shared" ca="1" si="1"/>
        <v>15</v>
      </c>
      <c r="H24" s="13">
        <f t="shared" ca="1" si="2"/>
        <v>100</v>
      </c>
      <c r="I24" s="13">
        <f t="shared" si="3"/>
        <v>90</v>
      </c>
    </row>
    <row r="25" spans="1:9" x14ac:dyDescent="0.3">
      <c r="A25" s="3" t="s">
        <v>36</v>
      </c>
      <c r="B25" s="4">
        <v>34362</v>
      </c>
      <c r="C25" s="4">
        <v>42740</v>
      </c>
      <c r="D25" s="3" t="s">
        <v>0</v>
      </c>
      <c r="E25" s="5">
        <v>1365</v>
      </c>
      <c r="F25" s="2">
        <f t="shared" ca="1" si="0"/>
        <v>28</v>
      </c>
      <c r="G25" s="2">
        <f t="shared" ca="1" si="1"/>
        <v>5</v>
      </c>
      <c r="H25" s="13">
        <f t="shared" ca="1" si="2"/>
        <v>0</v>
      </c>
      <c r="I25" s="13">
        <f t="shared" si="3"/>
        <v>70</v>
      </c>
    </row>
    <row r="26" spans="1:9" x14ac:dyDescent="0.3">
      <c r="A26" s="10" t="s">
        <v>37</v>
      </c>
      <c r="B26" s="4">
        <v>31418</v>
      </c>
      <c r="C26" s="4">
        <v>41279</v>
      </c>
      <c r="D26" s="3" t="s">
        <v>2</v>
      </c>
      <c r="E26" s="5">
        <v>1414</v>
      </c>
      <c r="F26" s="2">
        <f t="shared" ca="1" si="0"/>
        <v>36</v>
      </c>
      <c r="G26" s="2">
        <f t="shared" ca="1" si="1"/>
        <v>9</v>
      </c>
      <c r="H26" s="13">
        <f t="shared" ca="1" si="2"/>
        <v>0</v>
      </c>
      <c r="I26" s="13">
        <f t="shared" si="3"/>
        <v>50</v>
      </c>
    </row>
    <row r="27" spans="1:9" x14ac:dyDescent="0.3">
      <c r="A27" s="3" t="s">
        <v>38</v>
      </c>
      <c r="B27" s="4">
        <v>34033</v>
      </c>
      <c r="C27" s="4">
        <v>41795</v>
      </c>
      <c r="D27" s="3" t="s">
        <v>2</v>
      </c>
      <c r="E27" s="5">
        <v>1414</v>
      </c>
      <c r="F27" s="2">
        <f t="shared" ca="1" si="0"/>
        <v>29</v>
      </c>
      <c r="G27" s="2">
        <f t="shared" ca="1" si="1"/>
        <v>8</v>
      </c>
      <c r="H27" s="13">
        <f t="shared" ca="1" si="2"/>
        <v>0</v>
      </c>
      <c r="I27" s="13">
        <f t="shared" si="3"/>
        <v>50</v>
      </c>
    </row>
    <row r="28" spans="1:9" x14ac:dyDescent="0.3">
      <c r="A28" s="10" t="s">
        <v>39</v>
      </c>
      <c r="B28" s="4">
        <v>32359</v>
      </c>
      <c r="C28" s="4">
        <v>40792</v>
      </c>
      <c r="D28" s="3" t="s">
        <v>2</v>
      </c>
      <c r="E28" s="5">
        <v>1476</v>
      </c>
      <c r="F28" s="2">
        <f t="shared" ca="1" si="0"/>
        <v>34</v>
      </c>
      <c r="G28" s="2">
        <f t="shared" ca="1" si="1"/>
        <v>11</v>
      </c>
      <c r="H28" s="13">
        <f t="shared" ca="1" si="2"/>
        <v>100</v>
      </c>
      <c r="I28" s="13">
        <f t="shared" si="3"/>
        <v>50</v>
      </c>
    </row>
    <row r="29" spans="1:9" x14ac:dyDescent="0.3">
      <c r="A29" s="3" t="s">
        <v>40</v>
      </c>
      <c r="B29" s="7">
        <v>34935</v>
      </c>
      <c r="C29" s="7">
        <v>43132</v>
      </c>
      <c r="D29" s="6" t="s">
        <v>2</v>
      </c>
      <c r="E29" s="8">
        <v>1270</v>
      </c>
      <c r="F29" s="9">
        <f t="shared" ca="1" si="0"/>
        <v>27</v>
      </c>
      <c r="G29" s="9">
        <f t="shared" ca="1" si="1"/>
        <v>4</v>
      </c>
      <c r="H29" s="13">
        <f t="shared" ca="1" si="2"/>
        <v>0</v>
      </c>
      <c r="I29" s="13">
        <f t="shared" si="3"/>
        <v>50</v>
      </c>
    </row>
  </sheetData>
  <sortState xmlns:xlrd2="http://schemas.microsoft.com/office/spreadsheetml/2017/richdata2" ref="A2:G29">
    <sortCondition ref="A5:A29"/>
  </sortState>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975D-63F2-474F-9DA5-A2663A7C48C0}">
  <sheetPr>
    <tabColor rgb="FFFFC000"/>
  </sheetPr>
  <dimension ref="A1:S32"/>
  <sheetViews>
    <sheetView tabSelected="1" topLeftCell="F1" zoomScaleNormal="100" workbookViewId="0">
      <pane ySplit="1" topLeftCell="A13" activePane="bottomLeft" state="frozen"/>
      <selection pane="bottomLeft" activeCell="O34" sqref="O34"/>
    </sheetView>
  </sheetViews>
  <sheetFormatPr defaultColWidth="9.109375" defaultRowHeight="14.4" x14ac:dyDescent="0.3"/>
  <cols>
    <col min="1" max="1" width="14.5546875" style="1" bestFit="1" customWidth="1"/>
    <col min="2" max="2" width="10.77734375" style="1" bestFit="1" customWidth="1"/>
    <col min="3" max="3" width="14" style="1" bestFit="1" customWidth="1"/>
    <col min="4" max="4" width="16.77734375" style="1" bestFit="1" customWidth="1"/>
    <col min="5" max="5" width="14" style="1" customWidth="1"/>
    <col min="6" max="6" width="5.88671875" style="1" customWidth="1"/>
    <col min="7" max="7" width="11.77734375" style="1" bestFit="1" customWidth="1"/>
    <col min="8" max="8" width="10.88671875" style="1" bestFit="1" customWidth="1"/>
    <col min="9" max="9" width="18" style="1" bestFit="1" customWidth="1"/>
    <col min="10" max="11" width="13.77734375" style="1" customWidth="1"/>
    <col min="12" max="12" width="18.6640625" style="1" bestFit="1" customWidth="1"/>
    <col min="13" max="13" width="9.109375" style="1"/>
    <col min="14" max="14" width="18.109375" style="1" bestFit="1" customWidth="1"/>
    <col min="15" max="15" width="19" style="1" bestFit="1" customWidth="1"/>
    <col min="16" max="16" width="21.5546875" style="1" bestFit="1" customWidth="1"/>
    <col min="17" max="17" width="20.109375" style="1" bestFit="1" customWidth="1"/>
    <col min="18" max="18" width="18.6640625" style="1" bestFit="1" customWidth="1"/>
    <col min="19" max="19" width="20.6640625" style="1" bestFit="1" customWidth="1"/>
    <col min="20" max="16384" width="9.109375" style="1"/>
  </cols>
  <sheetData>
    <row r="1" spans="1:19" s="14" customFormat="1" x14ac:dyDescent="0.3">
      <c r="A1" s="15" t="s">
        <v>3</v>
      </c>
      <c r="B1" s="15" t="s">
        <v>9</v>
      </c>
      <c r="C1" s="15" t="s">
        <v>8</v>
      </c>
      <c r="D1" s="15" t="s">
        <v>4</v>
      </c>
      <c r="E1" s="15" t="s">
        <v>5</v>
      </c>
      <c r="F1" s="15" t="s">
        <v>6</v>
      </c>
      <c r="G1" s="15" t="s">
        <v>51</v>
      </c>
      <c r="H1" s="15" t="s">
        <v>7</v>
      </c>
      <c r="I1" s="15" t="s">
        <v>52</v>
      </c>
      <c r="J1" s="15" t="s">
        <v>11</v>
      </c>
      <c r="K1" s="15" t="s">
        <v>12</v>
      </c>
      <c r="L1" s="16" t="s">
        <v>41</v>
      </c>
      <c r="M1" s="1"/>
      <c r="N1" s="1"/>
      <c r="O1" s="31" t="s">
        <v>0</v>
      </c>
      <c r="P1" s="31" t="s">
        <v>10</v>
      </c>
      <c r="Q1" s="31" t="s">
        <v>1</v>
      </c>
      <c r="R1" s="31" t="s">
        <v>2</v>
      </c>
      <c r="S1" s="31" t="s">
        <v>62</v>
      </c>
    </row>
    <row r="2" spans="1:19" ht="28.8" x14ac:dyDescent="0.3">
      <c r="A2" s="10" t="s">
        <v>13</v>
      </c>
      <c r="B2" s="11">
        <v>31171</v>
      </c>
      <c r="C2" s="11">
        <v>41796</v>
      </c>
      <c r="D2" s="10" t="s">
        <v>2</v>
      </c>
      <c r="E2" s="12">
        <v>1676</v>
      </c>
      <c r="F2" s="13">
        <f t="shared" ref="F2:F29" ca="1" si="0">DATEDIF(B2,TODAY(),"y")</f>
        <v>37</v>
      </c>
      <c r="G2" s="13" t="str">
        <f ca="1">IF(F2&gt;50,"Anziano",IF(F2&gt;=30,"Maturo",IF(F2 &lt; 30, "Giovane", "Invalid")))</f>
        <v>Maturo</v>
      </c>
      <c r="H2" s="13">
        <f ca="1">DATEDIF(C2,TODAY(),"y")</f>
        <v>8</v>
      </c>
      <c r="I2" s="13" t="str">
        <f ca="1">IF(H2&gt;=10,IF(H2&gt;=20,"Manager","Senior"),"Junior")</f>
        <v>Junior</v>
      </c>
      <c r="J2" s="17">
        <f ca="1">IF(H2&gt;=10,IF(H2&gt;=20,200,100),0)</f>
        <v>0</v>
      </c>
      <c r="K2" s="17">
        <f>IF(D2="Produzione",50,IF(D2="Amministrazione",70,90))</f>
        <v>50</v>
      </c>
      <c r="L2" s="18">
        <f ca="1">SUM(J2:K2)</f>
        <v>50</v>
      </c>
      <c r="N2" s="32" t="str">
        <f>"Somma"&amp;" "&amp;CHAR(10)&amp;"incentivi"</f>
        <v>Somma 
incentivi</v>
      </c>
      <c r="O2" s="25">
        <f ca="1">SUMIF($D$2:$D$29,O1,$L$2:$L$29)</f>
        <v>750</v>
      </c>
      <c r="P2" s="25">
        <f ca="1">SUMIF($D$2:$D$29,P1,$L$2:$L$29)</f>
        <v>570</v>
      </c>
      <c r="Q2" s="25">
        <f ca="1">SUMIF($D$2:$D$29,Q1,$L$2:$L$29)</f>
        <v>580</v>
      </c>
      <c r="R2" s="25">
        <f ca="1">SUMIF($D$2:$D$29,R1,$L$2:$L$29)</f>
        <v>1700</v>
      </c>
      <c r="S2" s="25">
        <f ca="1">SUM(O2:R2)</f>
        <v>3600</v>
      </c>
    </row>
    <row r="3" spans="1:19" x14ac:dyDescent="0.3">
      <c r="A3" s="3" t="s">
        <v>14</v>
      </c>
      <c r="B3" s="7">
        <v>35776</v>
      </c>
      <c r="C3" s="7">
        <v>43466</v>
      </c>
      <c r="D3" s="6" t="s">
        <v>2</v>
      </c>
      <c r="E3" s="8">
        <v>1252</v>
      </c>
      <c r="F3" s="9">
        <f t="shared" ca="1" si="0"/>
        <v>24</v>
      </c>
      <c r="G3" s="13" t="str">
        <f t="shared" ref="G3:G29" ca="1" si="1">IF(F3&gt;50,"Anziano",IF(F3&gt;=30,"Maturo",IF(F3 &lt; 30, "Giovane", "Invalid")))</f>
        <v>Giovane</v>
      </c>
      <c r="H3" s="9">
        <f ca="1">DATEDIF(C3,TODAY(),"y")</f>
        <v>3</v>
      </c>
      <c r="I3" s="13" t="str">
        <f t="shared" ref="I3:I29" ca="1" si="2">IF(H3&gt;=10,IF(H3&gt;=20,"Manager","Senior"),"Junior")</f>
        <v>Junior</v>
      </c>
      <c r="J3" s="17">
        <f t="shared" ref="J3:J29" ca="1" si="3">IF(H3&gt;=10,IF(H3&gt;=20,200,100),0)</f>
        <v>0</v>
      </c>
      <c r="K3" s="17">
        <f>IF(D3="Produzione",50,IF(D3="Amministrazione",70,90))</f>
        <v>50</v>
      </c>
      <c r="L3" s="18">
        <f ca="1">SUM(J3:K3)</f>
        <v>50</v>
      </c>
    </row>
    <row r="4" spans="1:19" x14ac:dyDescent="0.3">
      <c r="A4" s="10" t="s">
        <v>15</v>
      </c>
      <c r="B4" s="4">
        <v>30674</v>
      </c>
      <c r="C4" s="4">
        <v>39453</v>
      </c>
      <c r="D4" s="3" t="s">
        <v>0</v>
      </c>
      <c r="E4" s="5">
        <v>1650</v>
      </c>
      <c r="F4" s="2">
        <f t="shared" ca="1" si="0"/>
        <v>38</v>
      </c>
      <c r="G4" s="13" t="str">
        <f t="shared" ca="1" si="1"/>
        <v>Maturo</v>
      </c>
      <c r="H4" s="2">
        <f ca="1">DATEDIF(C4,TODAY(),"y")</f>
        <v>14</v>
      </c>
      <c r="I4" s="13" t="str">
        <f t="shared" ca="1" si="2"/>
        <v>Senior</v>
      </c>
      <c r="J4" s="17">
        <f t="shared" ca="1" si="3"/>
        <v>100</v>
      </c>
      <c r="K4" s="17">
        <f>IF(D4="Produzione",50,IF(D4="Amministrazione",70,90))</f>
        <v>70</v>
      </c>
      <c r="L4" s="18">
        <f t="shared" ref="L3:L29" ca="1" si="4">SUM(J4:K4)</f>
        <v>170</v>
      </c>
      <c r="O4" s="31" t="s">
        <v>0</v>
      </c>
      <c r="P4" s="31" t="s">
        <v>10</v>
      </c>
      <c r="Q4" s="31" t="s">
        <v>1</v>
      </c>
      <c r="R4" s="31" t="s">
        <v>2</v>
      </c>
      <c r="S4" s="31" t="s">
        <v>63</v>
      </c>
    </row>
    <row r="5" spans="1:19" ht="28.8" x14ac:dyDescent="0.3">
      <c r="A5" s="3" t="s">
        <v>16</v>
      </c>
      <c r="B5" s="7">
        <v>32906</v>
      </c>
      <c r="C5" s="7">
        <v>43831</v>
      </c>
      <c r="D5" s="6" t="s">
        <v>2</v>
      </c>
      <c r="E5" s="8">
        <v>1250</v>
      </c>
      <c r="F5" s="2">
        <f t="shared" ca="1" si="0"/>
        <v>32</v>
      </c>
      <c r="G5" s="13" t="str">
        <f t="shared" ca="1" si="1"/>
        <v>Maturo</v>
      </c>
      <c r="H5" s="2">
        <f ca="1">DATEDIF(C5,TODAY(),"y")</f>
        <v>2</v>
      </c>
      <c r="I5" s="13" t="str">
        <f t="shared" ca="1" si="2"/>
        <v>Junior</v>
      </c>
      <c r="J5" s="17">
        <f t="shared" ca="1" si="3"/>
        <v>0</v>
      </c>
      <c r="K5" s="17">
        <f>IF(D5="Produzione",50,IF(D5="Amministrazione",70,90))</f>
        <v>50</v>
      </c>
      <c r="L5" s="18">
        <f t="shared" ca="1" si="4"/>
        <v>50</v>
      </c>
      <c r="N5" s="32" t="str">
        <f>"Media"&amp;" "&amp;CHAR(10)&amp;"incentivi"</f>
        <v>Media 
incentivi</v>
      </c>
      <c r="O5" s="25">
        <f ca="1">AVERAGEIF($D$2:$D$29,O4,$L$2:$L$29)</f>
        <v>150</v>
      </c>
      <c r="P5" s="25">
        <f ca="1">AVERAGEIF($D$2:$D$29,P4,$L$2:$L$29)</f>
        <v>190</v>
      </c>
      <c r="Q5" s="25">
        <f ca="1">AVERAGEIF($D$2:$D$29,Q4,$L$2:$L$29)</f>
        <v>290</v>
      </c>
      <c r="R5" s="25">
        <f ca="1">AVERAGEIF($D$2:$D$29,R4,$L$2:$L$29)</f>
        <v>94.444444444444443</v>
      </c>
      <c r="S5" s="25">
        <f ca="1">S2/COUNT(O5:R5)</f>
        <v>900</v>
      </c>
    </row>
    <row r="6" spans="1:19" x14ac:dyDescent="0.3">
      <c r="A6" s="10" t="s">
        <v>17</v>
      </c>
      <c r="B6" s="4">
        <v>20611</v>
      </c>
      <c r="C6" s="4">
        <v>31872</v>
      </c>
      <c r="D6" s="3" t="s">
        <v>1</v>
      </c>
      <c r="E6" s="5">
        <v>3680</v>
      </c>
      <c r="F6" s="2">
        <f t="shared" ca="1" si="0"/>
        <v>66</v>
      </c>
      <c r="G6" s="13" t="str">
        <f t="shared" ca="1" si="1"/>
        <v>Anziano</v>
      </c>
      <c r="H6" s="2">
        <f ca="1">DATEDIF(C6,TODAY(),"y")</f>
        <v>35</v>
      </c>
      <c r="I6" s="13" t="str">
        <f t="shared" ca="1" si="2"/>
        <v>Manager</v>
      </c>
      <c r="J6" s="17">
        <f t="shared" ca="1" si="3"/>
        <v>200</v>
      </c>
      <c r="K6" s="17">
        <f>IF(D6="Produzione",50,IF(D6="Amministrazione",70,90))</f>
        <v>90</v>
      </c>
      <c r="L6" s="18">
        <f t="shared" ca="1" si="4"/>
        <v>290</v>
      </c>
    </row>
    <row r="7" spans="1:19" x14ac:dyDescent="0.3">
      <c r="A7" s="3" t="s">
        <v>18</v>
      </c>
      <c r="B7" s="4">
        <v>31053</v>
      </c>
      <c r="C7" s="4">
        <v>40303</v>
      </c>
      <c r="D7" s="3" t="s">
        <v>2</v>
      </c>
      <c r="E7" s="5">
        <v>1623</v>
      </c>
      <c r="F7" s="2">
        <f t="shared" ca="1" si="0"/>
        <v>37</v>
      </c>
      <c r="G7" s="13" t="str">
        <f t="shared" ca="1" si="1"/>
        <v>Maturo</v>
      </c>
      <c r="H7" s="2">
        <f ca="1">DATEDIF(C7,TODAY(),"y")</f>
        <v>12</v>
      </c>
      <c r="I7" s="13" t="str">
        <f t="shared" ca="1" si="2"/>
        <v>Senior</v>
      </c>
      <c r="J7" s="17">
        <f t="shared" ca="1" si="3"/>
        <v>100</v>
      </c>
      <c r="K7" s="17">
        <f>IF(D7="Produzione",50,IF(D7="Amministrazione",70,90))</f>
        <v>50</v>
      </c>
      <c r="L7" s="18">
        <f t="shared" ca="1" si="4"/>
        <v>150</v>
      </c>
      <c r="O7" s="15" t="s">
        <v>0</v>
      </c>
      <c r="P7" s="15" t="s">
        <v>10</v>
      </c>
      <c r="Q7" s="15" t="s">
        <v>1</v>
      </c>
      <c r="R7" s="15" t="s">
        <v>2</v>
      </c>
      <c r="S7" s="15" t="s">
        <v>42</v>
      </c>
    </row>
    <row r="8" spans="1:19" ht="28.8" x14ac:dyDescent="0.3">
      <c r="A8" s="10" t="s">
        <v>19</v>
      </c>
      <c r="B8" s="4">
        <v>33657</v>
      </c>
      <c r="C8" s="4">
        <v>40548</v>
      </c>
      <c r="D8" s="3" t="s">
        <v>10</v>
      </c>
      <c r="E8" s="5">
        <v>2584</v>
      </c>
      <c r="F8" s="2">
        <f t="shared" ca="1" si="0"/>
        <v>30</v>
      </c>
      <c r="G8" s="13" t="str">
        <f t="shared" ca="1" si="1"/>
        <v>Maturo</v>
      </c>
      <c r="H8" s="2">
        <f ca="1">DATEDIF(C8,TODAY(),"y")</f>
        <v>11</v>
      </c>
      <c r="I8" s="13" t="str">
        <f t="shared" ca="1" si="2"/>
        <v>Senior</v>
      </c>
      <c r="J8" s="17">
        <f t="shared" ca="1" si="3"/>
        <v>100</v>
      </c>
      <c r="K8" s="17">
        <f>IF(D8="Produzione",50,IF(D8="Amministrazione",70,90))</f>
        <v>90</v>
      </c>
      <c r="L8" s="18">
        <f t="shared" ca="1" si="4"/>
        <v>190</v>
      </c>
      <c r="N8" s="32" t="str">
        <f>"Numero"&amp;" "&amp;CHAR(10)&amp;"dipendenti"</f>
        <v>Numero 
dipendenti</v>
      </c>
      <c r="O8" s="29">
        <f>COUNTIF($D$2:$D$29,O7)</f>
        <v>5</v>
      </c>
      <c r="P8" s="29">
        <f t="shared" ref="P8:R8" si="5">COUNTIF($D$2:$D$29,P7)</f>
        <v>3</v>
      </c>
      <c r="Q8" s="29">
        <f t="shared" si="5"/>
        <v>2</v>
      </c>
      <c r="R8" s="29">
        <f t="shared" si="5"/>
        <v>18</v>
      </c>
      <c r="S8" s="34">
        <f>SUM(O8:R8)</f>
        <v>28</v>
      </c>
    </row>
    <row r="9" spans="1:19" x14ac:dyDescent="0.3">
      <c r="A9" s="3" t="s">
        <v>20</v>
      </c>
      <c r="B9" s="4">
        <v>34399</v>
      </c>
      <c r="C9" s="4">
        <v>43022</v>
      </c>
      <c r="D9" s="3" t="s">
        <v>0</v>
      </c>
      <c r="E9" s="5">
        <v>1280</v>
      </c>
      <c r="F9" s="2">
        <f t="shared" ca="1" si="0"/>
        <v>28</v>
      </c>
      <c r="G9" s="13" t="str">
        <f t="shared" ca="1" si="1"/>
        <v>Giovane</v>
      </c>
      <c r="H9" s="2">
        <f ca="1">DATEDIF(C9,TODAY(),"y")</f>
        <v>5</v>
      </c>
      <c r="I9" s="13" t="str">
        <f t="shared" ca="1" si="2"/>
        <v>Junior</v>
      </c>
      <c r="J9" s="17">
        <f t="shared" ca="1" si="3"/>
        <v>0</v>
      </c>
      <c r="K9" s="17">
        <f>IF(D9="Produzione",50,IF(D9="Amministrazione",70,90))</f>
        <v>70</v>
      </c>
      <c r="L9" s="18">
        <f t="shared" ca="1" si="4"/>
        <v>70</v>
      </c>
    </row>
    <row r="10" spans="1:19" x14ac:dyDescent="0.3">
      <c r="A10" s="10" t="s">
        <v>21</v>
      </c>
      <c r="B10" s="4">
        <v>22207</v>
      </c>
      <c r="C10" s="4">
        <v>35313</v>
      </c>
      <c r="D10" s="3" t="s">
        <v>2</v>
      </c>
      <c r="E10" s="5">
        <v>1750</v>
      </c>
      <c r="F10" s="2">
        <f t="shared" ca="1" si="0"/>
        <v>62</v>
      </c>
      <c r="G10" s="13" t="str">
        <f t="shared" ca="1" si="1"/>
        <v>Anziano</v>
      </c>
      <c r="H10" s="2">
        <f ca="1">DATEDIF(C10,TODAY(),"y")</f>
        <v>26</v>
      </c>
      <c r="I10" s="13" t="str">
        <f t="shared" ca="1" si="2"/>
        <v>Manager</v>
      </c>
      <c r="J10" s="17">
        <f t="shared" ca="1" si="3"/>
        <v>200</v>
      </c>
      <c r="K10" s="17">
        <f>IF(D10="Produzione",50,IF(D10="Amministrazione",70,90))</f>
        <v>50</v>
      </c>
      <c r="L10" s="18">
        <f t="shared" ca="1" si="4"/>
        <v>250</v>
      </c>
      <c r="O10" s="15" t="s">
        <v>0</v>
      </c>
      <c r="P10" s="15" t="s">
        <v>10</v>
      </c>
      <c r="Q10" s="15" t="s">
        <v>1</v>
      </c>
      <c r="R10" s="15" t="s">
        <v>2</v>
      </c>
      <c r="S10" s="15" t="s">
        <v>44</v>
      </c>
    </row>
    <row r="11" spans="1:19" ht="28.8" x14ac:dyDescent="0.3">
      <c r="A11" s="3" t="s">
        <v>22</v>
      </c>
      <c r="B11" s="4">
        <v>32868</v>
      </c>
      <c r="C11" s="4">
        <v>41279</v>
      </c>
      <c r="D11" s="3" t="s">
        <v>2</v>
      </c>
      <c r="E11" s="5">
        <v>1476</v>
      </c>
      <c r="F11" s="2">
        <f t="shared" ca="1" si="0"/>
        <v>32</v>
      </c>
      <c r="G11" s="13" t="str">
        <f t="shared" ca="1" si="1"/>
        <v>Maturo</v>
      </c>
      <c r="H11" s="2">
        <f ca="1">DATEDIF(C11,TODAY(),"y")</f>
        <v>9</v>
      </c>
      <c r="I11" s="13" t="str">
        <f t="shared" ca="1" si="2"/>
        <v>Junior</v>
      </c>
      <c r="J11" s="17">
        <f t="shared" ca="1" si="3"/>
        <v>0</v>
      </c>
      <c r="K11" s="17">
        <f>IF(D11="Produzione",50,IF(D11="Amministrazione",70,90))</f>
        <v>50</v>
      </c>
      <c r="L11" s="18">
        <f t="shared" ca="1" si="4"/>
        <v>50</v>
      </c>
      <c r="N11" s="32" t="str">
        <f>"Incentivi"&amp;" "&amp;CHAR(10)&amp;"prod_età&gt;=10"</f>
        <v>Incentivi 
prod_età&gt;=10</v>
      </c>
      <c r="O11" s="25">
        <f ca="1">SUMIFS($L$2:$L$29,$D$2:$D$29,O10,$H$2:$H$29,"&gt;=10")</f>
        <v>610</v>
      </c>
      <c r="P11" s="25">
        <f ca="1">SUMIFS($L$2:$L$29,$D$2:$D$29,P10,$H$2:$H$29,"&gt;=10")</f>
        <v>570</v>
      </c>
      <c r="Q11" s="25">
        <f ca="1">SUMIFS($L$2:$L$29,$D$2:$D$29,Q10,$H$2:$H$29,"&gt;=10")</f>
        <v>580</v>
      </c>
      <c r="R11" s="25">
        <f ca="1">SUMIFS($L$2:$L$29,$D$2:$D$29,R10,$H$2:$H$29,"&gt;=10")</f>
        <v>1050</v>
      </c>
      <c r="S11" s="25">
        <f ca="1">SUM(O11:R11)</f>
        <v>2810</v>
      </c>
    </row>
    <row r="12" spans="1:19" x14ac:dyDescent="0.3">
      <c r="A12" s="10" t="s">
        <v>23</v>
      </c>
      <c r="B12" s="4">
        <v>25264</v>
      </c>
      <c r="C12" s="4">
        <v>32999</v>
      </c>
      <c r="D12" s="3" t="s">
        <v>1</v>
      </c>
      <c r="E12" s="5">
        <v>3277</v>
      </c>
      <c r="F12" s="2">
        <f t="shared" ca="1" si="0"/>
        <v>53</v>
      </c>
      <c r="G12" s="13" t="str">
        <f t="shared" ca="1" si="1"/>
        <v>Anziano</v>
      </c>
      <c r="H12" s="2">
        <f ca="1">DATEDIF(C12,TODAY(),"y")</f>
        <v>32</v>
      </c>
      <c r="I12" s="13" t="str">
        <f t="shared" ca="1" si="2"/>
        <v>Manager</v>
      </c>
      <c r="J12" s="17">
        <f t="shared" ca="1" si="3"/>
        <v>200</v>
      </c>
      <c r="K12" s="17">
        <f>IF(D12="Produzione",50,IF(D12="Amministrazione",70,90))</f>
        <v>90</v>
      </c>
      <c r="L12" s="18">
        <f t="shared" ca="1" si="4"/>
        <v>290</v>
      </c>
    </row>
    <row r="13" spans="1:19" x14ac:dyDescent="0.3">
      <c r="A13" s="3" t="s">
        <v>24</v>
      </c>
      <c r="B13" s="4">
        <v>24583</v>
      </c>
      <c r="C13" s="4">
        <v>36165</v>
      </c>
      <c r="D13" s="3" t="s">
        <v>2</v>
      </c>
      <c r="E13" s="5">
        <v>1670</v>
      </c>
      <c r="F13" s="2">
        <f t="shared" ca="1" si="0"/>
        <v>55</v>
      </c>
      <c r="G13" s="13" t="str">
        <f t="shared" ca="1" si="1"/>
        <v>Anziano</v>
      </c>
      <c r="H13" s="2">
        <f ca="1">DATEDIF(C13,TODAY(),"y")</f>
        <v>23</v>
      </c>
      <c r="I13" s="13" t="str">
        <f t="shared" ca="1" si="2"/>
        <v>Manager</v>
      </c>
      <c r="J13" s="17">
        <f t="shared" ca="1" si="3"/>
        <v>200</v>
      </c>
      <c r="K13" s="17">
        <f>IF(D13="Produzione",50,IF(D13="Amministrazione",70,90))</f>
        <v>50</v>
      </c>
      <c r="L13" s="18">
        <f t="shared" ca="1" si="4"/>
        <v>250</v>
      </c>
    </row>
    <row r="14" spans="1:19" x14ac:dyDescent="0.3">
      <c r="A14" s="10" t="s">
        <v>25</v>
      </c>
      <c r="B14" s="7">
        <v>32894</v>
      </c>
      <c r="C14" s="7">
        <v>42856</v>
      </c>
      <c r="D14" s="6" t="s">
        <v>2</v>
      </c>
      <c r="E14" s="8">
        <v>1340</v>
      </c>
      <c r="F14" s="9">
        <f t="shared" ca="1" si="0"/>
        <v>32</v>
      </c>
      <c r="G14" s="13" t="str">
        <f t="shared" ca="1" si="1"/>
        <v>Maturo</v>
      </c>
      <c r="H14" s="9">
        <f ca="1">DATEDIF(C14,TODAY(),"y")</f>
        <v>5</v>
      </c>
      <c r="I14" s="13" t="str">
        <f t="shared" ca="1" si="2"/>
        <v>Junior</v>
      </c>
      <c r="J14" s="17">
        <f t="shared" ca="1" si="3"/>
        <v>0</v>
      </c>
      <c r="K14" s="17">
        <f>IF(D14="Produzione",50,IF(D14="Amministrazione",70,90))</f>
        <v>50</v>
      </c>
      <c r="L14" s="18">
        <f t="shared" ca="1" si="4"/>
        <v>50</v>
      </c>
    </row>
    <row r="15" spans="1:19" x14ac:dyDescent="0.3">
      <c r="A15" s="3" t="s">
        <v>26</v>
      </c>
      <c r="B15" s="4">
        <v>28089</v>
      </c>
      <c r="C15" s="4">
        <v>36531</v>
      </c>
      <c r="D15" s="3" t="s">
        <v>0</v>
      </c>
      <c r="E15" s="5">
        <v>1599</v>
      </c>
      <c r="F15" s="2">
        <f t="shared" ca="1" si="0"/>
        <v>45</v>
      </c>
      <c r="G15" s="13" t="str">
        <f t="shared" ca="1" si="1"/>
        <v>Maturo</v>
      </c>
      <c r="H15" s="2">
        <f ca="1">DATEDIF(C15,TODAY(),"y")</f>
        <v>22</v>
      </c>
      <c r="I15" s="13" t="str">
        <f t="shared" ca="1" si="2"/>
        <v>Manager</v>
      </c>
      <c r="J15" s="17">
        <f t="shared" ca="1" si="3"/>
        <v>200</v>
      </c>
      <c r="K15" s="17">
        <f>IF(D15="Produzione",50,IF(D15="Amministrazione",70,90))</f>
        <v>70</v>
      </c>
      <c r="L15" s="18">
        <f t="shared" ca="1" si="4"/>
        <v>270</v>
      </c>
      <c r="O15" s="15" t="s">
        <v>0</v>
      </c>
      <c r="P15" s="15" t="s">
        <v>10</v>
      </c>
      <c r="Q15" s="15" t="s">
        <v>1</v>
      </c>
      <c r="R15" s="15" t="s">
        <v>2</v>
      </c>
      <c r="S15" s="15" t="s">
        <v>43</v>
      </c>
    </row>
    <row r="16" spans="1:19" ht="28.8" x14ac:dyDescent="0.3">
      <c r="A16" s="10" t="s">
        <v>27</v>
      </c>
      <c r="B16" s="4">
        <v>34930</v>
      </c>
      <c r="C16" s="4">
        <v>42374</v>
      </c>
      <c r="D16" s="3" t="s">
        <v>2</v>
      </c>
      <c r="E16" s="5">
        <v>1414</v>
      </c>
      <c r="F16" s="2">
        <f t="shared" ca="1" si="0"/>
        <v>27</v>
      </c>
      <c r="G16" s="13" t="str">
        <f t="shared" ca="1" si="1"/>
        <v>Giovane</v>
      </c>
      <c r="H16" s="2">
        <f ca="1">DATEDIF(C16,TODAY(),"y")</f>
        <v>6</v>
      </c>
      <c r="I16" s="13" t="str">
        <f t="shared" ca="1" si="2"/>
        <v>Junior</v>
      </c>
      <c r="J16" s="17">
        <f t="shared" ca="1" si="3"/>
        <v>0</v>
      </c>
      <c r="K16" s="17">
        <f>IF(D16="Produzione",50,IF(D16="Amministrazione",70,90))</f>
        <v>50</v>
      </c>
      <c r="L16" s="18">
        <f t="shared" ca="1" si="4"/>
        <v>50</v>
      </c>
      <c r="N16" s="32" t="str">
        <f>"% inc. settore"&amp;" "&amp;CHAR(10)&amp;"/ tot erogati"</f>
        <v>% inc. settore 
/ tot erogati</v>
      </c>
      <c r="O16" s="33">
        <f ca="1">ROUND(O2/$S$2,2)</f>
        <v>0.21</v>
      </c>
      <c r="P16" s="33">
        <f t="shared" ref="P16:R16" ca="1" si="6">P2/$S$2</f>
        <v>0.15833333333333333</v>
      </c>
      <c r="Q16" s="33">
        <f t="shared" ca="1" si="6"/>
        <v>0.16111111111111112</v>
      </c>
      <c r="R16" s="33">
        <f t="shared" ca="1" si="6"/>
        <v>0.47222222222222221</v>
      </c>
      <c r="S16" s="33">
        <f ca="1">ROUND(SUM(O16:R16),2)</f>
        <v>1</v>
      </c>
    </row>
    <row r="17" spans="1:17" x14ac:dyDescent="0.3">
      <c r="A17" s="3" t="s">
        <v>28</v>
      </c>
      <c r="B17" s="4">
        <v>31736</v>
      </c>
      <c r="C17" s="4">
        <v>40548</v>
      </c>
      <c r="D17" s="3" t="s">
        <v>0</v>
      </c>
      <c r="E17" s="5">
        <v>1537</v>
      </c>
      <c r="F17" s="2">
        <f t="shared" ca="1" si="0"/>
        <v>35</v>
      </c>
      <c r="G17" s="13" t="str">
        <f t="shared" ca="1" si="1"/>
        <v>Maturo</v>
      </c>
      <c r="H17" s="2">
        <f ca="1">DATEDIF(C17,TODAY(),"y")</f>
        <v>11</v>
      </c>
      <c r="I17" s="13" t="str">
        <f t="shared" ca="1" si="2"/>
        <v>Senior</v>
      </c>
      <c r="J17" s="17">
        <f t="shared" ca="1" si="3"/>
        <v>100</v>
      </c>
      <c r="K17" s="17">
        <f>IF(D17="Produzione",50,IF(D17="Amministrazione",70,90))</f>
        <v>70</v>
      </c>
      <c r="L17" s="18">
        <f t="shared" ca="1" si="4"/>
        <v>170</v>
      </c>
    </row>
    <row r="18" spans="1:17" x14ac:dyDescent="0.3">
      <c r="A18" s="10" t="s">
        <v>29</v>
      </c>
      <c r="B18" s="4">
        <v>29106</v>
      </c>
      <c r="C18" s="4">
        <v>37261</v>
      </c>
      <c r="D18" s="3" t="s">
        <v>2</v>
      </c>
      <c r="E18" s="5">
        <v>2152</v>
      </c>
      <c r="F18" s="2">
        <f t="shared" ca="1" si="0"/>
        <v>43</v>
      </c>
      <c r="G18" s="13" t="str">
        <f t="shared" ca="1" si="1"/>
        <v>Maturo</v>
      </c>
      <c r="H18" s="2">
        <f ca="1">DATEDIF(C18,TODAY(),"y")</f>
        <v>20</v>
      </c>
      <c r="I18" s="13" t="str">
        <f t="shared" ca="1" si="2"/>
        <v>Manager</v>
      </c>
      <c r="J18" s="17">
        <f t="shared" ca="1" si="3"/>
        <v>200</v>
      </c>
      <c r="K18" s="17">
        <f>IF(D18="Produzione",50,IF(D18="Amministrazione",70,90))</f>
        <v>50</v>
      </c>
      <c r="L18" s="18">
        <f t="shared" ca="1" si="4"/>
        <v>250</v>
      </c>
    </row>
    <row r="19" spans="1:17" x14ac:dyDescent="0.3">
      <c r="A19" s="3" t="s">
        <v>30</v>
      </c>
      <c r="B19" s="7">
        <v>34431</v>
      </c>
      <c r="C19" s="7">
        <v>43831</v>
      </c>
      <c r="D19" s="6" t="s">
        <v>2</v>
      </c>
      <c r="E19" s="8">
        <v>1250</v>
      </c>
      <c r="F19" s="9">
        <f t="shared" ca="1" si="0"/>
        <v>28</v>
      </c>
      <c r="G19" s="13" t="str">
        <f t="shared" ca="1" si="1"/>
        <v>Giovane</v>
      </c>
      <c r="H19" s="2">
        <f ca="1">DATEDIF(C19,TODAY(),"y")</f>
        <v>2</v>
      </c>
      <c r="I19" s="13" t="str">
        <f t="shared" ca="1" si="2"/>
        <v>Junior</v>
      </c>
      <c r="J19" s="17">
        <f t="shared" ca="1" si="3"/>
        <v>0</v>
      </c>
      <c r="K19" s="17">
        <f>IF(D19="Produzione",50,IF(D19="Amministrazione",70,90))</f>
        <v>50</v>
      </c>
      <c r="L19" s="18">
        <f t="shared" ca="1" si="4"/>
        <v>50</v>
      </c>
    </row>
    <row r="20" spans="1:17" x14ac:dyDescent="0.3">
      <c r="A20" s="10" t="s">
        <v>31</v>
      </c>
      <c r="B20" s="7">
        <v>33654</v>
      </c>
      <c r="C20" s="7">
        <v>42826</v>
      </c>
      <c r="D20" s="6" t="s">
        <v>2</v>
      </c>
      <c r="E20" s="8">
        <v>1370</v>
      </c>
      <c r="F20" s="2">
        <f t="shared" ca="1" si="0"/>
        <v>30</v>
      </c>
      <c r="G20" s="13" t="str">
        <f t="shared" ca="1" si="1"/>
        <v>Maturo</v>
      </c>
      <c r="H20" s="2">
        <f ca="1">DATEDIF(C20,TODAY(),"y")</f>
        <v>5</v>
      </c>
      <c r="I20" s="13" t="str">
        <f t="shared" ca="1" si="2"/>
        <v>Junior</v>
      </c>
      <c r="J20" s="17">
        <f t="shared" ca="1" si="3"/>
        <v>0</v>
      </c>
      <c r="K20" s="17">
        <f>IF(D20="Produzione",50,IF(D20="Amministrazione",70,90))</f>
        <v>50</v>
      </c>
      <c r="L20" s="18">
        <f t="shared" ca="1" si="4"/>
        <v>50</v>
      </c>
      <c r="O20" s="15" t="s">
        <v>58</v>
      </c>
      <c r="P20" s="15" t="s">
        <v>5</v>
      </c>
      <c r="Q20" s="15" t="s">
        <v>59</v>
      </c>
    </row>
    <row r="21" spans="1:17" x14ac:dyDescent="0.3">
      <c r="A21" s="3" t="s">
        <v>32</v>
      </c>
      <c r="B21" s="7">
        <v>32996</v>
      </c>
      <c r="C21" s="7">
        <v>43252</v>
      </c>
      <c r="D21" s="6" t="s">
        <v>2</v>
      </c>
      <c r="E21" s="8">
        <v>1310</v>
      </c>
      <c r="F21" s="9">
        <f t="shared" ca="1" si="0"/>
        <v>32</v>
      </c>
      <c r="G21" s="13" t="str">
        <f t="shared" ca="1" si="1"/>
        <v>Maturo</v>
      </c>
      <c r="H21" s="9">
        <f ca="1">DATEDIF(C21,TODAY(),"y")</f>
        <v>4</v>
      </c>
      <c r="I21" s="13" t="str">
        <f t="shared" ca="1" si="2"/>
        <v>Junior</v>
      </c>
      <c r="J21" s="17">
        <f t="shared" ca="1" si="3"/>
        <v>0</v>
      </c>
      <c r="K21" s="17">
        <f>IF(D21="Produzione",50,IF(D21="Amministrazione",70,90))</f>
        <v>50</v>
      </c>
      <c r="L21" s="18">
        <f t="shared" ca="1" si="4"/>
        <v>50</v>
      </c>
      <c r="N21" s="30" t="s">
        <v>55</v>
      </c>
      <c r="O21" s="24" t="s">
        <v>17</v>
      </c>
      <c r="P21" s="25">
        <f>VLOOKUP(O21,A2:L29,5,FALSE)</f>
        <v>3680</v>
      </c>
      <c r="Q21" s="25">
        <f ca="1">VLOOKUP(O21,A2:L29,12,FALSE)</f>
        <v>290</v>
      </c>
    </row>
    <row r="22" spans="1:17" x14ac:dyDescent="0.3">
      <c r="A22" s="10" t="s">
        <v>33</v>
      </c>
      <c r="B22" s="7">
        <v>36540</v>
      </c>
      <c r="C22" s="7">
        <v>44086</v>
      </c>
      <c r="D22" s="6" t="s">
        <v>2</v>
      </c>
      <c r="E22" s="8">
        <v>1230</v>
      </c>
      <c r="F22" s="2">
        <f t="shared" ca="1" si="0"/>
        <v>22</v>
      </c>
      <c r="G22" s="13" t="str">
        <f t="shared" ca="1" si="1"/>
        <v>Giovane</v>
      </c>
      <c r="H22" s="2">
        <f ca="1">DATEDIF(C22,TODAY(),"y")</f>
        <v>2</v>
      </c>
      <c r="I22" s="13" t="str">
        <f t="shared" ca="1" si="2"/>
        <v>Junior</v>
      </c>
      <c r="J22" s="17">
        <f t="shared" ca="1" si="3"/>
        <v>0</v>
      </c>
      <c r="K22" s="17">
        <f>IF(D22="Produzione",50,IF(D22="Amministrazione",70,90))</f>
        <v>50</v>
      </c>
      <c r="L22" s="18">
        <f t="shared" ca="1" si="4"/>
        <v>50</v>
      </c>
    </row>
    <row r="23" spans="1:17" x14ac:dyDescent="0.3">
      <c r="A23" s="3" t="s">
        <v>34</v>
      </c>
      <c r="B23" s="4">
        <v>30415</v>
      </c>
      <c r="C23" s="4">
        <v>39453</v>
      </c>
      <c r="D23" s="3" t="s">
        <v>10</v>
      </c>
      <c r="E23" s="5">
        <v>2768</v>
      </c>
      <c r="F23" s="2">
        <f t="shared" ca="1" si="0"/>
        <v>39</v>
      </c>
      <c r="G23" s="13" t="str">
        <f t="shared" ca="1" si="1"/>
        <v>Maturo</v>
      </c>
      <c r="H23" s="2">
        <f ca="1">DATEDIF(C23,TODAY(),"y")</f>
        <v>14</v>
      </c>
      <c r="I23" s="13" t="str">
        <f t="shared" ca="1" si="2"/>
        <v>Senior</v>
      </c>
      <c r="J23" s="17">
        <f t="shared" ca="1" si="3"/>
        <v>100</v>
      </c>
      <c r="K23" s="17">
        <f>IF(D23="Produzione",50,IF(D23="Amministrazione",70,90))</f>
        <v>90</v>
      </c>
      <c r="L23" s="18">
        <f t="shared" ca="1" si="4"/>
        <v>190</v>
      </c>
      <c r="O23" s="31" t="s">
        <v>58</v>
      </c>
      <c r="P23" s="15" t="s">
        <v>5</v>
      </c>
      <c r="Q23" s="15" t="s">
        <v>59</v>
      </c>
    </row>
    <row r="24" spans="1:17" x14ac:dyDescent="0.3">
      <c r="A24" s="10" t="s">
        <v>35</v>
      </c>
      <c r="B24" s="4">
        <v>30862</v>
      </c>
      <c r="C24" s="4">
        <v>39087</v>
      </c>
      <c r="D24" s="3" t="s">
        <v>10</v>
      </c>
      <c r="E24" s="5">
        <v>2275</v>
      </c>
      <c r="F24" s="2">
        <f t="shared" ca="1" si="0"/>
        <v>38</v>
      </c>
      <c r="G24" s="13" t="str">
        <f t="shared" ca="1" si="1"/>
        <v>Maturo</v>
      </c>
      <c r="H24" s="2">
        <f ca="1">DATEDIF(C24,TODAY(),"y")</f>
        <v>15</v>
      </c>
      <c r="I24" s="13" t="str">
        <f t="shared" ca="1" si="2"/>
        <v>Senior</v>
      </c>
      <c r="J24" s="17">
        <f t="shared" ca="1" si="3"/>
        <v>100</v>
      </c>
      <c r="K24" s="17">
        <f>IF(D24="Produzione",50,IF(D24="Amministrazione",70,90))</f>
        <v>90</v>
      </c>
      <c r="L24" s="18">
        <f t="shared" ca="1" si="4"/>
        <v>190</v>
      </c>
      <c r="N24" s="30" t="s">
        <v>56</v>
      </c>
      <c r="O24" s="25" t="str">
        <f ca="1">_xlfn.XLOOKUP(P24,E2:E29,A2:A29)</f>
        <v>Dipendente 5</v>
      </c>
      <c r="P24" s="25">
        <f ca="1">_xlfn.XLOOKUP(Q24,L2:L29,E2:E29)</f>
        <v>3680</v>
      </c>
      <c r="Q24" s="25">
        <v>290</v>
      </c>
    </row>
    <row r="25" spans="1:17" x14ac:dyDescent="0.3">
      <c r="A25" s="3" t="s">
        <v>36</v>
      </c>
      <c r="B25" s="4">
        <v>34362</v>
      </c>
      <c r="C25" s="4">
        <v>42740</v>
      </c>
      <c r="D25" s="3" t="s">
        <v>0</v>
      </c>
      <c r="E25" s="5">
        <v>1365</v>
      </c>
      <c r="F25" s="2">
        <f t="shared" ca="1" si="0"/>
        <v>28</v>
      </c>
      <c r="G25" s="13" t="str">
        <f t="shared" ca="1" si="1"/>
        <v>Giovane</v>
      </c>
      <c r="H25" s="2">
        <f ca="1">DATEDIF(C25,TODAY(),"y")</f>
        <v>5</v>
      </c>
      <c r="I25" s="13" t="str">
        <f t="shared" ca="1" si="2"/>
        <v>Junior</v>
      </c>
      <c r="J25" s="17">
        <f t="shared" ca="1" si="3"/>
        <v>0</v>
      </c>
      <c r="K25" s="17">
        <f>IF(D25="Produzione",50,IF(D25="Amministrazione",70,90))</f>
        <v>70</v>
      </c>
      <c r="L25" s="18">
        <f t="shared" ca="1" si="4"/>
        <v>70</v>
      </c>
    </row>
    <row r="26" spans="1:17" x14ac:dyDescent="0.3">
      <c r="A26" s="10" t="s">
        <v>37</v>
      </c>
      <c r="B26" s="4">
        <v>31418</v>
      </c>
      <c r="C26" s="4">
        <v>41279</v>
      </c>
      <c r="D26" s="3" t="s">
        <v>2</v>
      </c>
      <c r="E26" s="5">
        <v>1414</v>
      </c>
      <c r="F26" s="2">
        <f t="shared" ca="1" si="0"/>
        <v>36</v>
      </c>
      <c r="G26" s="13" t="str">
        <f t="shared" ca="1" si="1"/>
        <v>Maturo</v>
      </c>
      <c r="H26" s="2">
        <f ca="1">DATEDIF(C26,TODAY(),"y")</f>
        <v>9</v>
      </c>
      <c r="I26" s="13" t="str">
        <f t="shared" ca="1" si="2"/>
        <v>Junior</v>
      </c>
      <c r="J26" s="17">
        <f t="shared" ca="1" si="3"/>
        <v>0</v>
      </c>
      <c r="K26" s="17">
        <f>IF(D26="Produzione",50,IF(D26="Amministrazione",70,90))</f>
        <v>50</v>
      </c>
      <c r="L26" s="18">
        <f t="shared" ca="1" si="4"/>
        <v>50</v>
      </c>
      <c r="O26" s="31" t="s">
        <v>58</v>
      </c>
      <c r="P26" s="15" t="s">
        <v>5</v>
      </c>
      <c r="Q26" s="15" t="s">
        <v>59</v>
      </c>
    </row>
    <row r="27" spans="1:17" x14ac:dyDescent="0.3">
      <c r="A27" s="3" t="s">
        <v>38</v>
      </c>
      <c r="B27" s="4">
        <v>34033</v>
      </c>
      <c r="C27" s="4">
        <v>41795</v>
      </c>
      <c r="D27" s="3" t="s">
        <v>2</v>
      </c>
      <c r="E27" s="5">
        <v>1414</v>
      </c>
      <c r="F27" s="2">
        <f t="shared" ca="1" si="0"/>
        <v>29</v>
      </c>
      <c r="G27" s="13" t="str">
        <f t="shared" ca="1" si="1"/>
        <v>Giovane</v>
      </c>
      <c r="H27" s="2">
        <f ca="1">DATEDIF(C27,TODAY(),"y")</f>
        <v>8</v>
      </c>
      <c r="I27" s="13" t="str">
        <f t="shared" ca="1" si="2"/>
        <v>Junior</v>
      </c>
      <c r="J27" s="17">
        <f t="shared" ca="1" si="3"/>
        <v>0</v>
      </c>
      <c r="K27" s="17">
        <f>IF(D27="Produzione",50,IF(D27="Amministrazione",70,90))</f>
        <v>50</v>
      </c>
      <c r="L27" s="18">
        <f t="shared" ca="1" si="4"/>
        <v>50</v>
      </c>
      <c r="N27" s="30" t="s">
        <v>57</v>
      </c>
      <c r="O27" s="29" t="str">
        <f ca="1">INDEX(A2:A29,MATCH(P27,E2:E29,0))</f>
        <v>Dipendente 5</v>
      </c>
      <c r="P27" s="25">
        <f ca="1">INDEX(A2:L29,MATCH(Q27,L2:L29,0),5)</f>
        <v>3680</v>
      </c>
      <c r="Q27" s="25">
        <v>290</v>
      </c>
    </row>
    <row r="28" spans="1:17" x14ac:dyDescent="0.3">
      <c r="A28" s="10" t="s">
        <v>39</v>
      </c>
      <c r="B28" s="4">
        <v>32359</v>
      </c>
      <c r="C28" s="4">
        <v>40792</v>
      </c>
      <c r="D28" s="3" t="s">
        <v>2</v>
      </c>
      <c r="E28" s="5">
        <v>1476</v>
      </c>
      <c r="F28" s="2">
        <f t="shared" ca="1" si="0"/>
        <v>34</v>
      </c>
      <c r="G28" s="13" t="str">
        <f t="shared" ca="1" si="1"/>
        <v>Maturo</v>
      </c>
      <c r="H28" s="2">
        <f ca="1">DATEDIF(C28,TODAY(),"y")</f>
        <v>11</v>
      </c>
      <c r="I28" s="13" t="str">
        <f t="shared" ca="1" si="2"/>
        <v>Senior</v>
      </c>
      <c r="J28" s="17">
        <f t="shared" ca="1" si="3"/>
        <v>100</v>
      </c>
      <c r="K28" s="17">
        <f>IF(D28="Produzione",50,IF(D28="Amministrazione",70,90))</f>
        <v>50</v>
      </c>
      <c r="L28" s="18">
        <f t="shared" ca="1" si="4"/>
        <v>150</v>
      </c>
    </row>
    <row r="29" spans="1:17" x14ac:dyDescent="0.3">
      <c r="A29" s="3" t="s">
        <v>40</v>
      </c>
      <c r="B29" s="7">
        <v>34935</v>
      </c>
      <c r="C29" s="7">
        <v>43132</v>
      </c>
      <c r="D29" s="6" t="s">
        <v>2</v>
      </c>
      <c r="E29" s="8">
        <v>1270</v>
      </c>
      <c r="F29" s="9">
        <f t="shared" ca="1" si="0"/>
        <v>27</v>
      </c>
      <c r="G29" s="13" t="str">
        <f t="shared" ca="1" si="1"/>
        <v>Giovane</v>
      </c>
      <c r="H29" s="9">
        <f ca="1">DATEDIF(C29,TODAY(),"y")</f>
        <v>4</v>
      </c>
      <c r="I29" s="13" t="str">
        <f t="shared" ca="1" si="2"/>
        <v>Junior</v>
      </c>
      <c r="J29" s="17">
        <f t="shared" ca="1" si="3"/>
        <v>0</v>
      </c>
      <c r="K29" s="17">
        <f>IF(D29="Produzione",50,IF(D29="Amministrazione",70,90))</f>
        <v>50</v>
      </c>
      <c r="L29" s="18">
        <f t="shared" ca="1" si="4"/>
        <v>50</v>
      </c>
    </row>
    <row r="30" spans="1:17" ht="28.8" x14ac:dyDescent="0.3">
      <c r="N30" s="32" t="str">
        <f>"Anni tra primo"&amp;" "&amp;CHAR(10)&amp;"e ultimo assunto"</f>
        <v>Anni tra primo 
e ultimo assunto</v>
      </c>
      <c r="O30" s="36">
        <f>YEAR(MAX(C2:C29))-YEAR(MIN(C2:C29))</f>
        <v>33</v>
      </c>
    </row>
    <row r="32" spans="1:17" x14ac:dyDescent="0.3">
      <c r="D32" s="35"/>
    </row>
  </sheetData>
  <autoFilter ref="D1:D29" xr:uid="{6C01975D-63F2-474F-9DA5-A2663A7C48C0}"/>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DDA5-F67B-4F13-ABC9-0FD9F9D5FEDB}">
  <sheetPr>
    <tabColor rgb="FFFFC000"/>
  </sheetPr>
  <dimension ref="A3:B23"/>
  <sheetViews>
    <sheetView workbookViewId="0">
      <selection activeCell="B5" sqref="B5"/>
    </sheetView>
  </sheetViews>
  <sheetFormatPr defaultRowHeight="14.4" x14ac:dyDescent="0.3"/>
  <cols>
    <col min="1" max="1" width="12.5546875" bestFit="1" customWidth="1"/>
    <col min="2" max="2" width="25.77734375" bestFit="1" customWidth="1"/>
    <col min="3" max="3" width="30" bestFit="1" customWidth="1"/>
    <col min="4" max="5" width="4" bestFit="1" customWidth="1"/>
    <col min="6" max="6" width="3" bestFit="1" customWidth="1"/>
    <col min="7" max="10" width="4" bestFit="1" customWidth="1"/>
    <col min="11" max="11" width="3" bestFit="1" customWidth="1"/>
    <col min="12" max="20" width="4" bestFit="1" customWidth="1"/>
    <col min="21" max="21" width="30" bestFit="1" customWidth="1"/>
    <col min="22" max="23" width="3" bestFit="1" customWidth="1"/>
    <col min="24" max="24" width="12" bestFit="1" customWidth="1"/>
    <col min="25" max="25" width="3" bestFit="1" customWidth="1"/>
    <col min="26" max="26" width="4" bestFit="1" customWidth="1"/>
    <col min="27" max="27" width="3" bestFit="1" customWidth="1"/>
    <col min="28" max="29" width="4" bestFit="1" customWidth="1"/>
    <col min="30" max="30" width="3" bestFit="1" customWidth="1"/>
    <col min="31" max="39" width="4" bestFit="1" customWidth="1"/>
    <col min="40" max="40" width="30.5546875" bestFit="1" customWidth="1"/>
    <col min="41" max="41" width="34.77734375" bestFit="1" customWidth="1"/>
  </cols>
  <sheetData>
    <row r="3" spans="1:2" x14ac:dyDescent="0.3">
      <c r="A3" s="19" t="s">
        <v>45</v>
      </c>
      <c r="B3" t="s">
        <v>47</v>
      </c>
    </row>
    <row r="4" spans="1:2" x14ac:dyDescent="0.3">
      <c r="A4" s="20" t="s">
        <v>50</v>
      </c>
      <c r="B4" s="21">
        <v>790</v>
      </c>
    </row>
    <row r="5" spans="1:2" x14ac:dyDescent="0.3">
      <c r="A5" s="20" t="s">
        <v>48</v>
      </c>
      <c r="B5" s="21">
        <v>1600</v>
      </c>
    </row>
    <row r="6" spans="1:2" x14ac:dyDescent="0.3">
      <c r="A6" s="20" t="s">
        <v>49</v>
      </c>
      <c r="B6" s="21">
        <v>1210</v>
      </c>
    </row>
    <row r="7" spans="1:2" x14ac:dyDescent="0.3">
      <c r="A7" s="20" t="s">
        <v>46</v>
      </c>
      <c r="B7" s="21">
        <v>3600</v>
      </c>
    </row>
    <row r="19" spans="1:2" x14ac:dyDescent="0.3">
      <c r="A19" s="19" t="s">
        <v>45</v>
      </c>
      <c r="B19" t="s">
        <v>53</v>
      </c>
    </row>
    <row r="20" spans="1:2" x14ac:dyDescent="0.3">
      <c r="A20" s="20" t="s">
        <v>50</v>
      </c>
      <c r="B20" s="21">
        <v>1676</v>
      </c>
    </row>
    <row r="21" spans="1:2" x14ac:dyDescent="0.3">
      <c r="A21" s="20" t="s">
        <v>48</v>
      </c>
      <c r="B21" s="21">
        <v>3680</v>
      </c>
    </row>
    <row r="22" spans="1:2" x14ac:dyDescent="0.3">
      <c r="A22" s="20" t="s">
        <v>49</v>
      </c>
      <c r="B22" s="21">
        <v>2768</v>
      </c>
    </row>
    <row r="23" spans="1:2" x14ac:dyDescent="0.3">
      <c r="A23" s="20" t="s">
        <v>46</v>
      </c>
      <c r="B23" s="21">
        <v>3680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E117-E8E7-4D85-9BF4-F88FC791771E}">
  <dimension ref="A1:R7"/>
  <sheetViews>
    <sheetView zoomScale="90" zoomScaleNormal="90" workbookViewId="0">
      <selection activeCell="I25" sqref="I25"/>
    </sheetView>
  </sheetViews>
  <sheetFormatPr defaultRowHeight="14.4" x14ac:dyDescent="0.3"/>
  <sheetData>
    <row r="1" spans="1:18" x14ac:dyDescent="0.3">
      <c r="A1" s="23" t="s">
        <v>54</v>
      </c>
      <c r="B1" s="22"/>
      <c r="C1" s="22"/>
      <c r="D1" s="22"/>
      <c r="E1" s="22"/>
      <c r="F1" s="22"/>
      <c r="G1" s="22"/>
      <c r="H1" s="22"/>
      <c r="I1" s="22"/>
      <c r="J1" s="22"/>
      <c r="K1" s="22"/>
      <c r="L1" s="22"/>
      <c r="M1" s="22"/>
      <c r="N1" s="22"/>
      <c r="O1" s="22"/>
      <c r="P1" s="22"/>
      <c r="Q1" s="22"/>
      <c r="R1" s="22"/>
    </row>
    <row r="2" spans="1:18" x14ac:dyDescent="0.3">
      <c r="A2" s="22"/>
      <c r="B2" s="22"/>
      <c r="C2" s="22"/>
      <c r="D2" s="22"/>
      <c r="E2" s="22"/>
      <c r="F2" s="22"/>
      <c r="G2" s="22"/>
      <c r="H2" s="22"/>
      <c r="I2" s="22"/>
      <c r="J2" s="22"/>
      <c r="K2" s="22"/>
      <c r="L2" s="22"/>
      <c r="M2" s="22"/>
      <c r="N2" s="22"/>
      <c r="O2" s="22"/>
      <c r="P2" s="22"/>
      <c r="Q2" s="22"/>
      <c r="R2" s="22"/>
    </row>
    <row r="3" spans="1:18" x14ac:dyDescent="0.3">
      <c r="A3" s="22"/>
      <c r="B3" s="22"/>
      <c r="C3" s="22"/>
      <c r="D3" s="22"/>
      <c r="E3" s="22"/>
      <c r="F3" s="22"/>
      <c r="G3" s="22"/>
      <c r="H3" s="22"/>
      <c r="I3" s="22"/>
      <c r="J3" s="22"/>
      <c r="K3" s="22"/>
      <c r="L3" s="22"/>
      <c r="M3" s="22"/>
      <c r="N3" s="22"/>
      <c r="O3" s="22"/>
      <c r="P3" s="22"/>
      <c r="Q3" s="22"/>
      <c r="R3" s="22"/>
    </row>
    <row r="4" spans="1:18" x14ac:dyDescent="0.3">
      <c r="A4" s="22"/>
      <c r="B4" s="22"/>
      <c r="C4" s="22"/>
      <c r="D4" s="22"/>
      <c r="E4" s="22"/>
      <c r="F4" s="22"/>
      <c r="G4" s="22"/>
      <c r="H4" s="22"/>
      <c r="I4" s="22"/>
      <c r="J4" s="22"/>
      <c r="K4" s="22"/>
      <c r="L4" s="22"/>
      <c r="M4" s="22"/>
      <c r="N4" s="22"/>
      <c r="O4" s="22"/>
      <c r="P4" s="22"/>
      <c r="Q4" s="22"/>
      <c r="R4" s="22"/>
    </row>
    <row r="5" spans="1:18" x14ac:dyDescent="0.3">
      <c r="A5" s="22"/>
      <c r="B5" s="22"/>
      <c r="C5" s="22"/>
      <c r="D5" s="22"/>
      <c r="E5" s="22"/>
      <c r="F5" s="22"/>
      <c r="G5" s="22"/>
      <c r="H5" s="22"/>
      <c r="I5" s="22"/>
      <c r="J5" s="22"/>
      <c r="K5" s="22"/>
      <c r="L5" s="22"/>
      <c r="M5" s="22"/>
      <c r="N5" s="22"/>
      <c r="O5" s="22"/>
      <c r="P5" s="22"/>
      <c r="Q5" s="22"/>
      <c r="R5" s="22"/>
    </row>
    <row r="6" spans="1:18" x14ac:dyDescent="0.3">
      <c r="A6" s="22"/>
      <c r="B6" s="22"/>
      <c r="C6" s="22"/>
      <c r="D6" s="22"/>
      <c r="E6" s="22"/>
      <c r="F6" s="22"/>
      <c r="G6" s="22"/>
      <c r="H6" s="22"/>
      <c r="I6" s="22"/>
      <c r="J6" s="22"/>
      <c r="K6" s="22"/>
      <c r="L6" s="22"/>
      <c r="M6" s="22"/>
      <c r="N6" s="22"/>
      <c r="O6" s="22"/>
      <c r="P6" s="22"/>
      <c r="Q6" s="22"/>
      <c r="R6" s="22"/>
    </row>
    <row r="7" spans="1:18" x14ac:dyDescent="0.3">
      <c r="A7" s="22"/>
      <c r="B7" s="22"/>
      <c r="C7" s="22"/>
      <c r="D7" s="22"/>
      <c r="E7" s="22"/>
      <c r="F7" s="22"/>
      <c r="G7" s="22"/>
      <c r="H7" s="22"/>
      <c r="I7" s="22"/>
      <c r="J7" s="22"/>
      <c r="K7" s="22"/>
      <c r="L7" s="22"/>
      <c r="M7" s="22"/>
      <c r="N7" s="22"/>
      <c r="O7" s="22"/>
      <c r="P7" s="22"/>
      <c r="Q7" s="22"/>
      <c r="R7" s="22"/>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anagrafica_aziendale_Es1</vt:lpstr>
      <vt:lpstr>anagrafica_aziendale_Es2</vt:lpstr>
      <vt:lpstr>anagrafica_aziendale + Extra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2022-08-10T17:14:05Z</dcterms:created>
  <dcterms:modified xsi:type="dcterms:W3CDTF">2022-10-18T16:07:51Z</dcterms:modified>
</cp:coreProperties>
</file>