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tay\Desktop\"/>
    </mc:Choice>
  </mc:AlternateContent>
  <bookViews>
    <workbookView xWindow="0" yWindow="0" windowWidth="28800" windowHeight="18000"/>
  </bookViews>
  <sheets>
    <sheet name="Автоматизированный расчет" sheetId="3" r:id="rId1"/>
    <sheet name="Шаблоны соотвествие профилю" sheetId="2" r:id="rId2"/>
    <sheet name="Summary Report" sheetId="6" r:id="rId3"/>
  </sheets>
  <definedNames>
    <definedName name="_xlnm._FilterDatabase" localSheetId="2" hidden="1">'Summary Report'!$A$2:$I$28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3" l="1"/>
  <c r="G36" i="3"/>
  <c r="G37" i="3"/>
  <c r="G38" i="3"/>
  <c r="G39" i="3"/>
  <c r="G40" i="3"/>
  <c r="G41" i="3"/>
  <c r="G42" i="3"/>
  <c r="G43" i="3"/>
  <c r="G44" i="3"/>
  <c r="G45" i="3"/>
  <c r="G34" i="3"/>
  <c r="D31" i="3" l="1"/>
  <c r="E31" i="3"/>
  <c r="F31" i="3" s="1"/>
  <c r="H31" i="3" l="1"/>
  <c r="P2" i="3"/>
  <c r="D29" i="3"/>
  <c r="D30" i="3"/>
  <c r="P7" i="3"/>
  <c r="E2" i="3" s="1"/>
  <c r="P6" i="3"/>
  <c r="D2" i="3"/>
  <c r="C36" i="3"/>
  <c r="F36" i="3" l="1"/>
  <c r="D36" i="3"/>
  <c r="E30" i="3"/>
  <c r="F30" i="3" s="1"/>
  <c r="H30" i="3" s="1"/>
  <c r="E29" i="3"/>
  <c r="F29" i="3" s="1"/>
  <c r="H29" i="3" s="1"/>
  <c r="D20" i="3"/>
  <c r="S7" i="3"/>
  <c r="D18" i="3"/>
  <c r="D19" i="3"/>
  <c r="D21" i="3"/>
  <c r="B46" i="3" l="1"/>
  <c r="F2" i="3"/>
  <c r="D8" i="3"/>
  <c r="D27" i="3"/>
  <c r="D22" i="3"/>
  <c r="D13" i="3"/>
  <c r="C43" i="3"/>
  <c r="C45" i="3"/>
  <c r="C34" i="3"/>
  <c r="C44" i="3"/>
  <c r="F44" i="3" l="1"/>
  <c r="H44" i="3" s="1"/>
  <c r="F34" i="3"/>
  <c r="F45" i="3"/>
  <c r="H45" i="3" s="1"/>
  <c r="F43" i="3"/>
  <c r="H43" i="3" s="1"/>
  <c r="H2" i="3"/>
  <c r="D43" i="3"/>
  <c r="D34" i="3"/>
  <c r="D44" i="3"/>
  <c r="D45" i="3"/>
  <c r="D14" i="3"/>
  <c r="D16" i="3"/>
  <c r="D15" i="3"/>
  <c r="D17" i="3"/>
  <c r="D28" i="3"/>
  <c r="E3" i="3"/>
  <c r="F3" i="3" s="1"/>
  <c r="V3" i="3" l="1"/>
  <c r="P3" i="3"/>
  <c r="E21" i="3" l="1"/>
  <c r="F21" i="3" s="1"/>
  <c r="H21" i="3" s="1"/>
  <c r="E20" i="3"/>
  <c r="F20" i="3" s="1"/>
  <c r="H20" i="3" s="1"/>
  <c r="E19" i="3"/>
  <c r="F19" i="3" s="1"/>
  <c r="H19" i="3" s="1"/>
  <c r="E22" i="3"/>
  <c r="F22" i="3" s="1"/>
  <c r="H22" i="3" s="1"/>
  <c r="S2" i="3"/>
  <c r="U2" i="3" s="1"/>
  <c r="P4" i="3"/>
  <c r="P5" i="3"/>
  <c r="E8" i="3" s="1"/>
  <c r="F8" i="3" s="1"/>
  <c r="H8" i="3" s="1"/>
  <c r="D23" i="3"/>
  <c r="D26" i="3"/>
  <c r="D3" i="3"/>
  <c r="V2" i="3"/>
  <c r="S6" i="3"/>
  <c r="S3" i="3"/>
  <c r="U3" i="3" s="1"/>
  <c r="D10" i="3" s="1"/>
  <c r="C35" i="3"/>
  <c r="C38" i="3"/>
  <c r="F38" i="3" l="1"/>
  <c r="F35" i="3"/>
  <c r="E18" i="3"/>
  <c r="F18" i="3" s="1"/>
  <c r="H18" i="3" s="1"/>
  <c r="E13" i="3"/>
  <c r="F13" i="3" s="1"/>
  <c r="H13" i="3" s="1"/>
  <c r="E27" i="3"/>
  <c r="F27" i="3" s="1"/>
  <c r="H27" i="3" s="1"/>
  <c r="S4" i="3"/>
  <c r="U4" i="3" s="1"/>
  <c r="S5" i="3"/>
  <c r="U5" i="3" s="1"/>
  <c r="D24" i="3" s="1"/>
  <c r="H34" i="3"/>
  <c r="D35" i="3"/>
  <c r="U6" i="3"/>
  <c r="D5" i="3"/>
  <c r="H36" i="3"/>
  <c r="E17" i="3"/>
  <c r="F17" i="3" s="1"/>
  <c r="D4" i="3"/>
  <c r="D12" i="3"/>
  <c r="D7" i="3"/>
  <c r="D9" i="3"/>
  <c r="D25" i="3"/>
  <c r="D11" i="3"/>
  <c r="D6" i="3"/>
  <c r="E12" i="3"/>
  <c r="F12" i="3" s="1"/>
  <c r="E7" i="3"/>
  <c r="F7" i="3" s="1"/>
  <c r="E28" i="3"/>
  <c r="F28" i="3" s="1"/>
  <c r="E25" i="3"/>
  <c r="F25" i="3" s="1"/>
  <c r="E16" i="3"/>
  <c r="F16" i="3" s="1"/>
  <c r="E11" i="3"/>
  <c r="F11" i="3" s="1"/>
  <c r="E6" i="3"/>
  <c r="F6" i="3" s="1"/>
  <c r="E24" i="3"/>
  <c r="F24" i="3" s="1"/>
  <c r="E15" i="3"/>
  <c r="E10" i="3"/>
  <c r="E5" i="3"/>
  <c r="F5" i="3" s="1"/>
  <c r="H3" i="3"/>
  <c r="E26" i="3"/>
  <c r="E23" i="3"/>
  <c r="F23" i="3" s="1"/>
  <c r="E14" i="3"/>
  <c r="F14" i="3" s="1"/>
  <c r="E9" i="3"/>
  <c r="F9" i="3" s="1"/>
  <c r="E4" i="3"/>
  <c r="F4" i="3" s="1"/>
  <c r="D38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/>
  <c r="C37" i="3"/>
  <c r="C41" i="3"/>
  <c r="C40" i="3"/>
  <c r="C42" i="3"/>
  <c r="C39" i="3"/>
  <c r="F37" i="3" l="1"/>
  <c r="H37" i="3" s="1"/>
  <c r="F41" i="3"/>
  <c r="H41" i="3" s="1"/>
  <c r="F39" i="3"/>
  <c r="F42" i="3"/>
  <c r="H42" i="3" s="1"/>
  <c r="F40" i="3"/>
  <c r="H40" i="3" s="1"/>
  <c r="H23" i="3"/>
  <c r="F10" i="3"/>
  <c r="H10" i="3" s="1"/>
  <c r="F26" i="3"/>
  <c r="H26" i="3" s="1"/>
  <c r="F15" i="3"/>
  <c r="H15" i="3" s="1"/>
  <c r="C46" i="3"/>
  <c r="D41" i="3"/>
  <c r="H39" i="3"/>
  <c r="D42" i="3"/>
  <c r="H35" i="3"/>
  <c r="D37" i="3"/>
  <c r="D39" i="3"/>
  <c r="D40" i="3"/>
  <c r="H38" i="3"/>
  <c r="U7" i="3"/>
  <c r="H24" i="3"/>
  <c r="H4" i="3"/>
  <c r="H5" i="3"/>
  <c r="H12" i="3"/>
  <c r="H17" i="3"/>
  <c r="H7" i="3"/>
  <c r="H28" i="3"/>
  <c r="H16" i="3"/>
  <c r="H11" i="3"/>
  <c r="H9" i="3"/>
  <c r="H6" i="3"/>
  <c r="H14" i="3"/>
  <c r="H25" i="3"/>
  <c r="V7" i="3"/>
  <c r="I40" i="2"/>
  <c r="I44" i="2"/>
  <c r="I41" i="2"/>
  <c r="I32" i="2"/>
  <c r="I31" i="2"/>
  <c r="I30" i="2"/>
  <c r="I29" i="2"/>
  <c r="I28" i="2"/>
  <c r="I27" i="2"/>
  <c r="I26" i="2"/>
  <c r="D46" i="3" l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Duration - </t>
        </r>
        <r>
          <rPr>
            <sz val="10"/>
            <color rgb="FF000000"/>
            <rFont val="Tahoma"/>
            <family val="2"/>
            <charset val="204"/>
          </rPr>
          <t xml:space="preserve">заполняется на основе данных после выполнения итерации соотвествующего скрипта в </t>
        </r>
        <r>
          <rPr>
            <sz val="10"/>
            <color rgb="FF000000"/>
            <rFont val="Tahoma"/>
            <family val="2"/>
            <charset val="204"/>
          </rPr>
          <t>Vugen'</t>
        </r>
        <r>
          <rPr>
            <sz val="10"/>
            <color rgb="FF000000"/>
            <rFont val="Tahoma"/>
            <family val="2"/>
            <charset val="204"/>
          </rPr>
          <t>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ThinkTime </t>
        </r>
        <r>
          <rPr>
            <sz val="10"/>
            <color rgb="FF000000"/>
            <rFont val="Tahoma"/>
            <family val="2"/>
            <charset val="204"/>
          </rPr>
          <t xml:space="preserve">- заполнятеся на основе </t>
        </r>
        <r>
          <rPr>
            <sz val="10"/>
            <color rgb="FF000000"/>
            <rFont val="Tahoma"/>
            <family val="2"/>
            <charset val="204"/>
          </rPr>
          <t>ThinkTime'</t>
        </r>
        <r>
          <rPr>
            <sz val="10"/>
            <color rgb="FF000000"/>
            <rFont val="Tahoma"/>
            <family val="2"/>
            <charset val="204"/>
          </rPr>
          <t xml:space="preserve">ов по выполнению одной итерации соотвествующего скрипта в </t>
        </r>
        <r>
          <rPr>
            <sz val="10"/>
            <color rgb="FF000000"/>
            <rFont val="Tahoma"/>
            <family val="2"/>
            <charset val="204"/>
          </rPr>
          <t>Vugen'</t>
        </r>
        <r>
          <rPr>
            <sz val="10"/>
            <color rgb="FF000000"/>
            <rFont val="Tahoma"/>
            <family val="2"/>
            <charset val="204"/>
          </rPr>
          <t>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Q).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<sst xmlns="http://schemas.openxmlformats.org/spreadsheetml/2006/main" count="257" uniqueCount="88">
  <si>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</si>
  <si>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</si>
  <si>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</si>
  <si>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</si>
  <si>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</si>
  <si>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</si>
  <si>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</si>
  <si>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</si>
  <si>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</si>
  <si>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</si>
  <si>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</si>
  <si>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</si>
  <si>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</si>
  <si>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</si>
  <si>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</si>
  <si>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</si>
  <si>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</si>
  <si>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</si>
  <si>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</si>
  <si>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</si>
  <si>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</si>
  <si>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</si>
  <si>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</si>
  <si>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</si>
  <si>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</si>
  <si>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</si>
  <si>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</si>
  <si>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</si>
  <si>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</si>
  <si>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</si>
  <si>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</si>
  <si>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</si>
  <si>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</si>
  <si>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</si>
  <si>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</si>
  <si>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</si>
  <si>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</si>
  <si>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</si>
  <si>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</si>
  <si>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</si>
  <si>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</si>
  <si>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</si>
  <si>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</si>
  <si>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</si>
  <si>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</si>
  <si>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</si>
  <si>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</si>
  <si>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</si>
  <si>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</si>
  <si>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</si>
  <si>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</si>
  <si>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</si>
  <si>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</si>
  <si>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</si>
  <si>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</si>
  <si>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</si>
  <si>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</si>
  <si>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UC_01_UserCaseName</t>
  </si>
  <si>
    <t>home_page</t>
  </si>
  <si>
    <t>logon</t>
  </si>
  <si>
    <t>click_button_flights</t>
  </si>
  <si>
    <t>find_flight</t>
  </si>
  <si>
    <t>flight_selection</t>
  </si>
  <si>
    <t>click_button_itinerary</t>
  </si>
  <si>
    <t>select_and_delete_ticket</t>
  </si>
  <si>
    <t>click_sing_up_now</t>
  </si>
  <si>
    <t>customer_profile</t>
  </si>
  <si>
    <t>click_button_continue</t>
  </si>
  <si>
    <t>UC_02_SearchTicket</t>
  </si>
  <si>
    <t>UC_03_ByeTicket</t>
  </si>
  <si>
    <t>UC_04_DeleteTicket</t>
  </si>
  <si>
    <t>UC_05_CreateUsers</t>
  </si>
  <si>
    <t>UC_06_ViewReservations</t>
  </si>
  <si>
    <t>Minimum</t>
  </si>
  <si>
    <t>Average</t>
  </si>
  <si>
    <t>Maximum</t>
  </si>
  <si>
    <t>Std. Deviation</t>
  </si>
  <si>
    <t>90 Percent</t>
  </si>
  <si>
    <t>ByeTicket_Transaction</t>
  </si>
  <si>
    <t>CreateUsers_Transaction</t>
  </si>
  <si>
    <t>vuser_end_Transaction</t>
  </si>
  <si>
    <t>vuser_init_Transaction</t>
  </si>
  <si>
    <t>DeleteTicket_Transaction</t>
  </si>
  <si>
    <t>Search_Ticket_Transaction</t>
  </si>
  <si>
    <t>UserCaseName_Transaction</t>
  </si>
  <si>
    <t>ViewReservation_Transaction</t>
  </si>
  <si>
    <t>SLA Status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</si>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</sst>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3F3F3F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81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5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0" applyNumberFormat="0" applyFont="0" applyAlignment="0" applyProtection="0"/>
    <xf numFmtId="9" fontId="26" fillId="0" borderId="0" applyFont="0" applyFill="0" applyBorder="0" applyAlignment="0" applyProtection="0"/>
    <xf numFmtId="0" fontId="3" fillId="0" borderId="0"/>
    <xf numFmtId="0" fontId="2" fillId="0" borderId="0"/>
    <xf numFmtId="0" fontId="33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5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5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5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5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5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6" fillId="0" borderId="0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4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4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7" fillId="0" borderId="0" xfId="0" applyFont="1"/>
    <xf numFmtId="1" fontId="27" fillId="0" borderId="0" xfId="0" applyNumberFormat="1" applyFont="1"/>
    <xf numFmtId="1" fontId="6" fillId="0" borderId="12" xfId="0" applyNumberFormat="1" applyFont="1" applyBorder="1" applyAlignment="1">
      <alignment horizontal="center" vertical="center" wrapText="1"/>
    </xf>
    <xf numFmtId="0" fontId="0" fillId="0" borderId="2" xfId="0" applyFill="1" applyBorder="1"/>
    <xf numFmtId="0" fontId="25" fillId="26" borderId="0" xfId="34"/>
    <xf numFmtId="0" fontId="25" fillId="26" borderId="15" xfId="34" applyBorder="1"/>
    <xf numFmtId="0" fontId="25" fillId="26" borderId="16" xfId="34" applyBorder="1"/>
    <xf numFmtId="0" fontId="25" fillId="26" borderId="17" xfId="34" applyBorder="1"/>
    <xf numFmtId="0" fontId="4" fillId="28" borderId="18" xfId="36" applyBorder="1"/>
    <xf numFmtId="0" fontId="4" fillId="28" borderId="0" xfId="36" applyBorder="1"/>
    <xf numFmtId="2" fontId="4" fillId="28" borderId="0" xfId="36" applyNumberFormat="1" applyBorder="1"/>
    <xf numFmtId="1" fontId="4" fillId="28" borderId="19" xfId="36" applyNumberFormat="1" applyBorder="1"/>
    <xf numFmtId="0" fontId="4" fillId="21" borderId="18" xfId="29" applyBorder="1"/>
    <xf numFmtId="0" fontId="4" fillId="21" borderId="0" xfId="29" applyBorder="1"/>
    <xf numFmtId="2" fontId="4" fillId="21" borderId="0" xfId="29" applyNumberFormat="1" applyBorder="1"/>
    <xf numFmtId="1" fontId="4" fillId="21" borderId="19" xfId="29" applyNumberFormat="1" applyBorder="1"/>
    <xf numFmtId="0" fontId="30" fillId="0" borderId="0" xfId="0" applyFont="1" applyAlignment="1">
      <alignment wrapText="1"/>
    </xf>
    <xf numFmtId="1" fontId="31" fillId="0" borderId="13" xfId="0" applyNumberFormat="1" applyFont="1" applyBorder="1"/>
    <xf numFmtId="0" fontId="31" fillId="0" borderId="0" xfId="0" applyFont="1"/>
    <xf numFmtId="0" fontId="31" fillId="35" borderId="2" xfId="0" applyFont="1" applyFill="1" applyBorder="1"/>
    <xf numFmtId="9" fontId="31" fillId="36" borderId="2" xfId="44" applyFont="1" applyFill="1" applyBorder="1"/>
    <xf numFmtId="1" fontId="31" fillId="0" borderId="12" xfId="0" applyNumberFormat="1" applyFont="1" applyBorder="1"/>
    <xf numFmtId="9" fontId="31" fillId="0" borderId="2" xfId="44" applyFont="1" applyBorder="1"/>
    <xf numFmtId="0" fontId="32" fillId="7" borderId="7" xfId="11" applyFont="1"/>
    <xf numFmtId="0" fontId="32" fillId="7" borderId="7" xfId="11" applyFont="1" applyAlignment="1">
      <alignment horizontal="center" vertical="center" wrapText="1"/>
    </xf>
    <xf numFmtId="0" fontId="32" fillId="7" borderId="7" xfId="11" applyFont="1" applyAlignment="1">
      <alignment horizontal="left" vertical="center" wrapText="1"/>
    </xf>
    <xf numFmtId="0" fontId="11" fillId="7" borderId="7" xfId="11" applyFont="1" applyAlignment="1">
      <alignment horizontal="center" vertical="center" wrapText="1"/>
    </xf>
    <xf numFmtId="0" fontId="11" fillId="5" borderId="7" xfId="11" applyFont="1" applyFill="1" applyAlignment="1">
      <alignment horizontal="center" vertical="center" wrapText="1"/>
    </xf>
    <xf numFmtId="0" fontId="4" fillId="13" borderId="2" xfId="21" applyBorder="1"/>
    <xf numFmtId="0" fontId="4" fillId="29" borderId="2" xfId="37" applyBorder="1"/>
    <xf numFmtId="164" fontId="0" fillId="0" borderId="2" xfId="0" applyNumberFormat="1" applyBorder="1"/>
    <xf numFmtId="0" fontId="0" fillId="0" borderId="2" xfId="0" applyBorder="1"/>
    <xf numFmtId="9" fontId="31" fillId="5" borderId="2" xfId="44" applyFont="1" applyFill="1" applyBorder="1"/>
    <xf numFmtId="9" fontId="31" fillId="5" borderId="14" xfId="44" applyFont="1" applyFill="1" applyBorder="1"/>
    <xf numFmtId="0" fontId="0" fillId="5" borderId="0" xfId="0" applyNumberFormat="1" applyFill="1"/>
    <xf numFmtId="0" fontId="0" fillId="0" borderId="0" xfId="0" applyFont="1"/>
    <xf numFmtId="9" fontId="0" fillId="0" borderId="0" xfId="0" applyNumberFormat="1" applyFont="1"/>
    <xf numFmtId="0" fontId="1" fillId="0" borderId="0" xfId="67"/>
    <xf numFmtId="0" fontId="0" fillId="34" borderId="0" xfId="0" applyFill="1" applyAlignment="1">
      <alignment horizontal="center"/>
    </xf>
  </cellXfs>
  <cellStyles count="81">
    <cellStyle name="20% — акцент1" xfId="19" builtinId="30" customBuiltin="1"/>
    <cellStyle name="20% — акцент1 2" xfId="49"/>
    <cellStyle name="20% — акцент1 3" xfId="69"/>
    <cellStyle name="20% — акцент2" xfId="23" builtinId="34" customBuiltin="1"/>
    <cellStyle name="20% — акцент2 2" xfId="52"/>
    <cellStyle name="20% — акцент2 3" xfId="71"/>
    <cellStyle name="20% — акцент3" xfId="27" builtinId="38" customBuiltin="1"/>
    <cellStyle name="20% — акцент3 2" xfId="55"/>
    <cellStyle name="20% — акцент3 3" xfId="73"/>
    <cellStyle name="20% — акцент4" xfId="31" builtinId="42" customBuiltin="1"/>
    <cellStyle name="20% — акцент4 2" xfId="58"/>
    <cellStyle name="20% — акцент4 3" xfId="75"/>
    <cellStyle name="20% — акцент5" xfId="35" builtinId="46" customBuiltin="1"/>
    <cellStyle name="20% — акцент5 2" xfId="61"/>
    <cellStyle name="20% — акцент5 3" xfId="77"/>
    <cellStyle name="20% — акцент6" xfId="39" builtinId="50" customBuiltin="1"/>
    <cellStyle name="20% — акцент6 2" xfId="64"/>
    <cellStyle name="20% — акцент6 3" xfId="79"/>
    <cellStyle name="40% — акцент1" xfId="20" builtinId="31" customBuiltin="1"/>
    <cellStyle name="40% — акцент1 2" xfId="50"/>
    <cellStyle name="40% — акцент1 3" xfId="70"/>
    <cellStyle name="40% — акцент2" xfId="24" builtinId="35" customBuiltin="1"/>
    <cellStyle name="40% — акцент2 2" xfId="53"/>
    <cellStyle name="40% — акцент2 3" xfId="72"/>
    <cellStyle name="40% — акцент3" xfId="28" builtinId="39" customBuiltin="1"/>
    <cellStyle name="40% — акцент3 2" xfId="56"/>
    <cellStyle name="40% — акцент3 3" xfId="74"/>
    <cellStyle name="40% — акцент4" xfId="32" builtinId="43" customBuiltin="1"/>
    <cellStyle name="40% — акцент4 2" xfId="59"/>
    <cellStyle name="40% — акцент4 3" xfId="76"/>
    <cellStyle name="40% — акцент5" xfId="36" builtinId="47" customBuiltin="1"/>
    <cellStyle name="40% — акцент5 2" xfId="62"/>
    <cellStyle name="40% — акцент5 3" xfId="78"/>
    <cellStyle name="40% — акцент6" xfId="40" builtinId="51" customBuiltin="1"/>
    <cellStyle name="40% — акцент6 2" xfId="65"/>
    <cellStyle name="40% — акцент6 3" xfId="80"/>
    <cellStyle name="60% — акцент1" xfId="21" builtinId="32" customBuiltin="1"/>
    <cellStyle name="60% — акцент1 2" xfId="51"/>
    <cellStyle name="60% — акцент2" xfId="25" builtinId="36" customBuiltin="1"/>
    <cellStyle name="60% — акцент2 2" xfId="54"/>
    <cellStyle name="60% — акцент3" xfId="29" builtinId="40" customBuiltin="1"/>
    <cellStyle name="60% — акцент3 2" xfId="57"/>
    <cellStyle name="60% — акцент4" xfId="33" builtinId="44" customBuiltin="1"/>
    <cellStyle name="60% — акцент4 2" xfId="60"/>
    <cellStyle name="60% — акцент5" xfId="37" builtinId="48" customBuiltin="1"/>
    <cellStyle name="60% — акцент5 2" xfId="63"/>
    <cellStyle name="60% — акцент6" xfId="41" builtinId="52" customBuiltin="1"/>
    <cellStyle name="60% — акцент6 2" xfId="66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7"/>
    <cellStyle name="Обычный" xfId="0" builtinId="0"/>
    <cellStyle name="Обычный 2" xfId="4"/>
    <cellStyle name="Обычный 3" xfId="42"/>
    <cellStyle name="Обычный 4" xfId="45"/>
    <cellStyle name="Обычный 5" xfId="46"/>
    <cellStyle name="Обычный 6" xfId="67"/>
    <cellStyle name="Плохой" xfId="2" builtinId="27" customBuiltin="1"/>
    <cellStyle name="Пояснение" xfId="16" builtinId="53" customBuiltin="1"/>
    <cellStyle name="Примечание 2" xfId="43"/>
    <cellStyle name="Примечание 3" xfId="48"/>
    <cellStyle name="Примечание 4" xfId="68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ша Андреева" refreshedDate="44452.567137731479" createdVersion="6" refreshedVersion="6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home_page"/>
        <s v="logon"/>
        <s v="logout"/>
        <s v="click_button_flights"/>
        <s v="find_flight"/>
        <s v="flight_selection"/>
        <s v="payment_details"/>
        <s v="click_button_itinerary"/>
        <s v="select_and_delete_ticket"/>
        <s v="click_sing_up_now"/>
        <s v="customer_profile"/>
        <s v="click_button_continue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13" maxValue="48"/>
    </cacheField>
    <cacheField name="одним пользователем в минуту" numFmtId="2">
      <sharedItems containsSemiMixedTypes="0" containsString="0" containsNumber="1" minValue="0" maxValue="4.61538461538461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171.428571428571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s v="UC_01_UserCaseName"/>
    <x v="0"/>
    <n v="1"/>
    <n v="1"/>
    <n v="32"/>
    <n v="1.875"/>
    <n v="20"/>
    <n v="37.5"/>
  </r>
  <r>
    <s v="UC_01_UserCaseName"/>
    <x v="1"/>
    <n v="1"/>
    <n v="1"/>
    <n v="32"/>
    <n v="1.875"/>
    <n v="20"/>
    <n v="37.5"/>
  </r>
  <r>
    <s v="UC_01_UserCaseName"/>
    <x v="2"/>
    <n v="1"/>
    <n v="1"/>
    <n v="32"/>
    <n v="1.875"/>
    <n v="20"/>
    <n v="37.5"/>
  </r>
  <r>
    <s v="UC_02_SearchTicket"/>
    <x v="0"/>
    <n v="1"/>
    <n v="2"/>
    <n v="24"/>
    <n v="2.5"/>
    <n v="20"/>
    <n v="100"/>
  </r>
  <r>
    <s v="UC_02_SearchTicket"/>
    <x v="1"/>
    <n v="1"/>
    <n v="2"/>
    <n v="24"/>
    <n v="2.5"/>
    <n v="20"/>
    <n v="100"/>
  </r>
  <r>
    <s v="UC_02_SearchTicket"/>
    <x v="3"/>
    <n v="1"/>
    <n v="2"/>
    <n v="24"/>
    <n v="2.5"/>
    <n v="20"/>
    <n v="100"/>
  </r>
  <r>
    <s v="UC_02_SearchTicket"/>
    <x v="4"/>
    <n v="1"/>
    <n v="2"/>
    <n v="24"/>
    <n v="2.5"/>
    <n v="20"/>
    <n v="100"/>
  </r>
  <r>
    <s v="UC_02_SearchTicket"/>
    <x v="5"/>
    <n v="1"/>
    <n v="2"/>
    <n v="24"/>
    <n v="2.5"/>
    <n v="20"/>
    <n v="100"/>
  </r>
  <r>
    <s v="UC_02_SearchTicket"/>
    <x v="2"/>
    <n v="1"/>
    <n v="2"/>
    <n v="24"/>
    <n v="2.5"/>
    <n v="20"/>
    <n v="100"/>
  </r>
  <r>
    <s v="UC_03_ByeTicket"/>
    <x v="0"/>
    <n v="1"/>
    <n v="3"/>
    <n v="21"/>
    <n v="2.8571428571428572"/>
    <n v="20"/>
    <n v="171.42857142857142"/>
  </r>
  <r>
    <s v="UC_03_ByeTicket"/>
    <x v="1"/>
    <n v="1"/>
    <n v="3"/>
    <n v="21"/>
    <n v="2.8571428571428572"/>
    <n v="20"/>
    <n v="171.42857142857142"/>
  </r>
  <r>
    <s v="UC_03_ByeTicket"/>
    <x v="3"/>
    <n v="1"/>
    <n v="3"/>
    <n v="21"/>
    <n v="2.8571428571428572"/>
    <n v="20"/>
    <n v="171.42857142857142"/>
  </r>
  <r>
    <s v="UC_03_ByeTicket"/>
    <x v="4"/>
    <n v="1"/>
    <n v="3"/>
    <n v="21"/>
    <n v="2.8571428571428572"/>
    <n v="20"/>
    <n v="171.42857142857142"/>
  </r>
  <r>
    <s v="UC_03_ByeTicket"/>
    <x v="5"/>
    <n v="1"/>
    <n v="3"/>
    <n v="21"/>
    <n v="2.8571428571428572"/>
    <n v="20"/>
    <n v="171.42857142857142"/>
  </r>
  <r>
    <s v="UC_03_ByeTicket"/>
    <x v="6"/>
    <n v="1"/>
    <n v="3"/>
    <n v="21"/>
    <n v="2.8571428571428572"/>
    <n v="20"/>
    <n v="171.42857142857142"/>
  </r>
  <r>
    <s v="UC_03_ByeTicket"/>
    <x v="7"/>
    <n v="1"/>
    <n v="3"/>
    <n v="21"/>
    <n v="2.8571428571428572"/>
    <n v="20"/>
    <n v="171.42857142857142"/>
  </r>
  <r>
    <s v="UC_03_ByeTicket"/>
    <x v="2"/>
    <n v="1"/>
    <n v="3"/>
    <n v="21"/>
    <n v="2.8571428571428572"/>
    <n v="20"/>
    <n v="171.42857142857142"/>
  </r>
  <r>
    <s v="UC_04_DeleteTicket"/>
    <x v="0"/>
    <n v="1"/>
    <n v="1"/>
    <n v="17"/>
    <n v="3.5294117647058822"/>
    <n v="20"/>
    <n v="70.588235294117652"/>
  </r>
  <r>
    <s v="UC_04_DeleteTicket"/>
    <x v="1"/>
    <n v="1"/>
    <n v="1"/>
    <n v="17"/>
    <n v="3.5294117647058822"/>
    <n v="20"/>
    <n v="70.588235294117652"/>
  </r>
  <r>
    <s v="UC_04_DeleteTicket"/>
    <x v="7"/>
    <n v="1"/>
    <n v="1"/>
    <n v="17"/>
    <n v="3.5294117647058822"/>
    <n v="20"/>
    <n v="70.588235294117652"/>
  </r>
  <r>
    <s v="UC_04_DeleteTicket"/>
    <x v="8"/>
    <n v="1"/>
    <n v="1"/>
    <n v="17"/>
    <n v="3.5294117647058822"/>
    <n v="20"/>
    <n v="70.588235294117652"/>
  </r>
  <r>
    <s v="UC_04_DeleteTicket"/>
    <x v="2"/>
    <n v="0"/>
    <n v="1"/>
    <n v="17"/>
    <n v="0"/>
    <n v="20"/>
    <n v="0"/>
  </r>
  <r>
    <s v="UC_05_CreateUsers"/>
    <x v="0"/>
    <n v="1"/>
    <n v="1"/>
    <n v="13"/>
    <n v="4.615384615384615"/>
    <n v="20"/>
    <n v="92.307692307692292"/>
  </r>
  <r>
    <s v="UC_05_CreateUsers"/>
    <x v="9"/>
    <n v="1"/>
    <n v="1"/>
    <n v="13"/>
    <n v="4.615384615384615"/>
    <n v="20"/>
    <n v="92.307692307692292"/>
  </r>
  <r>
    <s v="UC_05_CreateUsers"/>
    <x v="10"/>
    <n v="1"/>
    <n v="1"/>
    <n v="13"/>
    <n v="4.615384615384615"/>
    <n v="20"/>
    <n v="92.307692307692292"/>
  </r>
  <r>
    <s v="UC_05_CreateUsers"/>
    <x v="11"/>
    <n v="1"/>
    <n v="1"/>
    <n v="13"/>
    <n v="4.615384615384615"/>
    <n v="20"/>
    <n v="92.307692307692292"/>
  </r>
  <r>
    <s v="UC_06_ViewReservations"/>
    <x v="0"/>
    <n v="1"/>
    <n v="2"/>
    <n v="48"/>
    <n v="1.25"/>
    <n v="20"/>
    <n v="50"/>
  </r>
  <r>
    <s v="UC_06_ViewReservations"/>
    <x v="1"/>
    <n v="1"/>
    <n v="2"/>
    <n v="48"/>
    <n v="1.25"/>
    <n v="20"/>
    <n v="50"/>
  </r>
  <r>
    <s v="UC_06_ViewReservations"/>
    <x v="7"/>
    <n v="1"/>
    <n v="2"/>
    <n v="48"/>
    <n v="1.25"/>
    <n v="2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formats count="1">
    <format dxfId="0">
      <pivotArea collapsedLevelsAreSubtotals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6"/>
  <sheetViews>
    <sheetView tabSelected="1" topLeftCell="I1" zoomScale="80" zoomScaleNormal="80" workbookViewId="0">
      <selection activeCell="L9" sqref="L9:O14"/>
    </sheetView>
  </sheetViews>
  <sheetFormatPr defaultColWidth="10.90625" defaultRowHeight="14.5" x14ac:dyDescent="0.35"/>
  <cols>
    <col min="1" max="1" width="22.6328125" customWidth="1"/>
    <col min="2" max="2" width="23" customWidth="1"/>
    <col min="3" max="3" width="18.1796875" customWidth="1"/>
    <col min="4" max="4" width="17.81640625" customWidth="1"/>
    <col min="7" max="7" width="18.6328125" bestFit="1" customWidth="1"/>
    <col min="8" max="8" width="17" customWidth="1"/>
    <col min="9" max="9" width="22.26953125" customWidth="1"/>
    <col min="10" max="10" width="21" bestFit="1" customWidth="1"/>
    <col min="11" max="11" width="18.6328125" customWidth="1"/>
    <col min="12" max="12" width="27.453125" bestFit="1" customWidth="1"/>
    <col min="13" max="13" width="35.81640625" bestFit="1" customWidth="1"/>
    <col min="19" max="19" width="44" bestFit="1" customWidth="1"/>
    <col min="22" max="22" width="10.90625" style="54"/>
  </cols>
  <sheetData>
    <row r="1" spans="1:24" x14ac:dyDescent="0.35">
      <c r="A1" s="24" t="s">
        <v>30</v>
      </c>
      <c r="B1" s="25" t="s">
        <v>31</v>
      </c>
      <c r="C1" s="25" t="s">
        <v>32</v>
      </c>
      <c r="D1" s="25" t="s">
        <v>37</v>
      </c>
      <c r="E1" s="25" t="s">
        <v>47</v>
      </c>
      <c r="F1" s="25" t="s">
        <v>48</v>
      </c>
      <c r="G1" s="25" t="s">
        <v>49</v>
      </c>
      <c r="H1" s="26" t="s">
        <v>6</v>
      </c>
      <c r="I1" s="17" t="s">
        <v>33</v>
      </c>
      <c r="J1" t="s">
        <v>46</v>
      </c>
      <c r="M1" s="23" t="s">
        <v>36</v>
      </c>
      <c r="N1" s="23" t="s">
        <v>38</v>
      </c>
      <c r="O1" s="23" t="s">
        <v>39</v>
      </c>
      <c r="P1" s="23" t="s">
        <v>50</v>
      </c>
      <c r="Q1" s="23" t="s">
        <v>40</v>
      </c>
      <c r="R1" s="23" t="s">
        <v>37</v>
      </c>
      <c r="S1" s="23" t="s">
        <v>41</v>
      </c>
      <c r="T1" s="19" t="s">
        <v>42</v>
      </c>
      <c r="U1" s="19" t="s">
        <v>43</v>
      </c>
      <c r="V1" s="54" t="s">
        <v>44</v>
      </c>
      <c r="X1" t="s">
        <v>45</v>
      </c>
    </row>
    <row r="2" spans="1:24" x14ac:dyDescent="0.35">
      <c r="A2" s="27" t="s">
        <v>57</v>
      </c>
      <c r="B2" s="28" t="s">
        <v>58</v>
      </c>
      <c r="C2" s="28">
        <v>1</v>
      </c>
      <c r="D2" s="28">
        <f t="shared" ref="D2:D11" si="0">VLOOKUP(A2,$M$1:$W$8,6,FALSE)</f>
        <v>1</v>
      </c>
      <c r="E2" s="28">
        <f>VLOOKUP(A2,$M$1:$W$8,5,FALSE)</f>
        <v>111</v>
      </c>
      <c r="F2" s="29">
        <f>60/E2*C2</f>
        <v>0.54054054054054057</v>
      </c>
      <c r="G2" s="28">
        <v>20</v>
      </c>
      <c r="H2" s="30">
        <f>D2*F2*G2</f>
        <v>10.810810810810811</v>
      </c>
      <c r="I2" s="18" t="s">
        <v>58</v>
      </c>
      <c r="J2" s="16">
        <v>521.82449903038139</v>
      </c>
      <c r="K2" s="16"/>
      <c r="L2">
        <v>2</v>
      </c>
      <c r="M2" s="48" t="s">
        <v>69</v>
      </c>
      <c r="N2" s="47">
        <v>2.1156999999999999</v>
      </c>
      <c r="O2" s="47">
        <v>16.089300000000001</v>
      </c>
      <c r="P2" s="22">
        <f>O2+N2</f>
        <v>18.205000000000002</v>
      </c>
      <c r="Q2" s="47">
        <v>69</v>
      </c>
      <c r="R2" s="47">
        <v>3</v>
      </c>
      <c r="S2" s="49">
        <f>60/(Q2)</f>
        <v>0.86956521739130432</v>
      </c>
      <c r="T2" s="19">
        <v>20</v>
      </c>
      <c r="U2" s="20">
        <f>ROUND(R2*S2*T2,0)</f>
        <v>52</v>
      </c>
      <c r="V2" s="55">
        <f>R2/W$2</f>
        <v>0.3</v>
      </c>
      <c r="W2">
        <v>10</v>
      </c>
    </row>
    <row r="3" spans="1:24" x14ac:dyDescent="0.35">
      <c r="A3" s="27" t="s">
        <v>57</v>
      </c>
      <c r="B3" s="28" t="s">
        <v>59</v>
      </c>
      <c r="C3" s="28">
        <v>1</v>
      </c>
      <c r="D3" s="28">
        <f t="shared" si="0"/>
        <v>1</v>
      </c>
      <c r="E3" s="28">
        <f>VLOOKUP(A3,$M$1:$W$8,5,FALSE)</f>
        <v>111</v>
      </c>
      <c r="F3" s="29">
        <f>60/E3*C3</f>
        <v>0.54054054054054057</v>
      </c>
      <c r="G3" s="28">
        <v>20</v>
      </c>
      <c r="H3" s="30">
        <f>D3*F3*G3</f>
        <v>10.810810810810811</v>
      </c>
      <c r="I3" s="18" t="s">
        <v>59</v>
      </c>
      <c r="J3" s="16">
        <v>429.51680672268913</v>
      </c>
      <c r="K3" s="16"/>
      <c r="L3">
        <v>2</v>
      </c>
      <c r="M3" s="48" t="s">
        <v>70</v>
      </c>
      <c r="N3" s="47">
        <v>1.6526000000000001</v>
      </c>
      <c r="O3" s="47">
        <v>10.054399999999999</v>
      </c>
      <c r="P3" s="22">
        <f t="shared" ref="P3:P5" si="1">N3+O3</f>
        <v>11.706999999999999</v>
      </c>
      <c r="Q3" s="47">
        <v>55</v>
      </c>
      <c r="R3" s="47">
        <v>1</v>
      </c>
      <c r="S3" s="49">
        <f t="shared" ref="S3:S5" si="2">60/(Q3)</f>
        <v>1.0909090909090908</v>
      </c>
      <c r="T3" s="19">
        <v>20</v>
      </c>
      <c r="U3" s="20">
        <f t="shared" ref="U3:U5" si="3">ROUND(R3*S3*T3,0)</f>
        <v>22</v>
      </c>
      <c r="V3" s="55">
        <f>R3/W$2</f>
        <v>0.1</v>
      </c>
    </row>
    <row r="4" spans="1:24" x14ac:dyDescent="0.35">
      <c r="A4" s="27" t="s">
        <v>57</v>
      </c>
      <c r="B4" s="28" t="s">
        <v>18</v>
      </c>
      <c r="C4" s="28">
        <v>1</v>
      </c>
      <c r="D4" s="28">
        <f t="shared" si="0"/>
        <v>1</v>
      </c>
      <c r="E4" s="28">
        <f t="shared" ref="E4:E11" si="4">VLOOKUP(A4,$M$1:$W$8,5,FALSE)</f>
        <v>111</v>
      </c>
      <c r="F4" s="29">
        <f t="shared" ref="F4:F30" si="5">60/E4*C4</f>
        <v>0.54054054054054057</v>
      </c>
      <c r="G4" s="28">
        <v>20</v>
      </c>
      <c r="H4" s="30">
        <f t="shared" ref="H4:H30" si="6">D4*F4*G4</f>
        <v>10.810810810810811</v>
      </c>
      <c r="I4" s="18" t="s">
        <v>18</v>
      </c>
      <c r="J4" s="16">
        <v>308.92857142857144</v>
      </c>
      <c r="K4" s="16"/>
      <c r="L4">
        <v>3</v>
      </c>
      <c r="M4" s="48" t="s">
        <v>71</v>
      </c>
      <c r="N4" s="47">
        <v>1.2985</v>
      </c>
      <c r="O4" s="47">
        <v>12.036199999999999</v>
      </c>
      <c r="P4" s="22">
        <f t="shared" si="1"/>
        <v>13.3347</v>
      </c>
      <c r="Q4" s="47">
        <v>41</v>
      </c>
      <c r="R4" s="47">
        <v>1</v>
      </c>
      <c r="S4" s="49">
        <f t="shared" si="2"/>
        <v>1.4634146341463414</v>
      </c>
      <c r="T4" s="19">
        <v>20</v>
      </c>
      <c r="U4" s="20">
        <f t="shared" si="3"/>
        <v>29</v>
      </c>
      <c r="V4" s="55">
        <f t="shared" ref="V4:V5" si="7">R4/W$2</f>
        <v>0.1</v>
      </c>
    </row>
    <row r="5" spans="1:24" x14ac:dyDescent="0.35">
      <c r="A5" s="31" t="s">
        <v>68</v>
      </c>
      <c r="B5" s="32" t="s">
        <v>58</v>
      </c>
      <c r="C5" s="32">
        <v>1</v>
      </c>
      <c r="D5" s="32">
        <f t="shared" si="0"/>
        <v>2</v>
      </c>
      <c r="E5" s="32">
        <f t="shared" si="4"/>
        <v>84</v>
      </c>
      <c r="F5" s="33">
        <f t="shared" si="5"/>
        <v>0.7142857142857143</v>
      </c>
      <c r="G5" s="32">
        <v>20</v>
      </c>
      <c r="H5" s="34">
        <f t="shared" si="6"/>
        <v>28.571428571428573</v>
      </c>
      <c r="I5" s="18" t="s">
        <v>60</v>
      </c>
      <c r="J5" s="16">
        <v>271.42857142857144</v>
      </c>
      <c r="K5" s="16"/>
      <c r="L5">
        <v>2</v>
      </c>
      <c r="M5" s="48" t="s">
        <v>68</v>
      </c>
      <c r="N5" s="47">
        <v>1.5255000000000001</v>
      </c>
      <c r="O5" s="47">
        <v>12.0532</v>
      </c>
      <c r="P5" s="22">
        <f t="shared" si="1"/>
        <v>13.578700000000001</v>
      </c>
      <c r="Q5" s="47">
        <v>84</v>
      </c>
      <c r="R5" s="47">
        <v>2</v>
      </c>
      <c r="S5" s="49">
        <f t="shared" si="2"/>
        <v>0.7142857142857143</v>
      </c>
      <c r="T5" s="19">
        <v>20</v>
      </c>
      <c r="U5" s="20">
        <f t="shared" si="3"/>
        <v>29</v>
      </c>
      <c r="V5" s="55">
        <f t="shared" si="7"/>
        <v>0.2</v>
      </c>
    </row>
    <row r="6" spans="1:24" x14ac:dyDescent="0.35">
      <c r="A6" s="31" t="s">
        <v>68</v>
      </c>
      <c r="B6" s="32" t="s">
        <v>59</v>
      </c>
      <c r="C6" s="32">
        <v>1</v>
      </c>
      <c r="D6" s="32">
        <f t="shared" si="0"/>
        <v>2</v>
      </c>
      <c r="E6" s="32">
        <f t="shared" si="4"/>
        <v>84</v>
      </c>
      <c r="F6" s="33">
        <f t="shared" si="5"/>
        <v>0.7142857142857143</v>
      </c>
      <c r="G6" s="32">
        <v>20</v>
      </c>
      <c r="H6" s="34">
        <f t="shared" si="6"/>
        <v>28.571428571428573</v>
      </c>
      <c r="I6" s="18" t="s">
        <v>61</v>
      </c>
      <c r="J6" s="53">
        <v>271.42857142857144</v>
      </c>
      <c r="K6" s="16"/>
      <c r="L6">
        <v>3</v>
      </c>
      <c r="M6" s="48" t="s">
        <v>72</v>
      </c>
      <c r="N6" s="47">
        <v>1.2458</v>
      </c>
      <c r="O6" s="47">
        <v>12.013500000000001</v>
      </c>
      <c r="P6" s="22">
        <f>N6+O6</f>
        <v>13.2593</v>
      </c>
      <c r="Q6" s="47">
        <v>166</v>
      </c>
      <c r="R6" s="47">
        <v>2</v>
      </c>
      <c r="S6" s="49">
        <f>60/(Q6)</f>
        <v>0.36144578313253012</v>
      </c>
      <c r="T6" s="19">
        <v>20</v>
      </c>
      <c r="U6" s="20">
        <f>ROUND(R6*S6*T6,0)</f>
        <v>14</v>
      </c>
      <c r="V6" s="55">
        <f>R6/W$2</f>
        <v>0.2</v>
      </c>
    </row>
    <row r="7" spans="1:24" x14ac:dyDescent="0.35">
      <c r="A7" s="31" t="s">
        <v>68</v>
      </c>
      <c r="B7" s="32" t="s">
        <v>60</v>
      </c>
      <c r="C7" s="32">
        <v>1</v>
      </c>
      <c r="D7" s="32">
        <f t="shared" si="0"/>
        <v>2</v>
      </c>
      <c r="E7" s="32">
        <f t="shared" si="4"/>
        <v>84</v>
      </c>
      <c r="F7" s="33">
        <f t="shared" si="5"/>
        <v>0.7142857142857143</v>
      </c>
      <c r="G7" s="32">
        <v>20</v>
      </c>
      <c r="H7" s="34">
        <f t="shared" si="6"/>
        <v>28.571428571428573</v>
      </c>
      <c r="I7" s="18" t="s">
        <v>62</v>
      </c>
      <c r="J7" s="16">
        <v>271.42857142857144</v>
      </c>
      <c r="K7" s="16"/>
      <c r="L7">
        <v>3</v>
      </c>
      <c r="M7" s="48" t="s">
        <v>57</v>
      </c>
      <c r="N7" s="47">
        <v>0.99280000000000002</v>
      </c>
      <c r="O7" s="47">
        <v>9.0292999999999992</v>
      </c>
      <c r="P7" s="50">
        <f>N7+O7</f>
        <v>10.0221</v>
      </c>
      <c r="Q7" s="47">
        <v>111</v>
      </c>
      <c r="R7" s="47">
        <v>1</v>
      </c>
      <c r="S7" s="49">
        <f>60/(Q7)</f>
        <v>0.54054054054054057</v>
      </c>
      <c r="T7" s="19"/>
      <c r="U7" s="20">
        <f>SUM(U2:U6)</f>
        <v>146</v>
      </c>
      <c r="V7" s="55">
        <f>SUM(V2:V6)</f>
        <v>0.89999999999999991</v>
      </c>
    </row>
    <row r="8" spans="1:24" x14ac:dyDescent="0.35">
      <c r="A8" s="31" t="s">
        <v>68</v>
      </c>
      <c r="B8" s="32" t="s">
        <v>61</v>
      </c>
      <c r="C8" s="32">
        <v>1</v>
      </c>
      <c r="D8" s="32">
        <f t="shared" ref="D8" si="8">VLOOKUP(A8,$M$1:$W$8,6,FALSE)</f>
        <v>2</v>
      </c>
      <c r="E8" s="32">
        <f t="shared" ref="E8" si="9">VLOOKUP(A8,$M$1:$W$8,5,FALSE)</f>
        <v>84</v>
      </c>
      <c r="F8" s="33">
        <f t="shared" si="5"/>
        <v>0.7142857142857143</v>
      </c>
      <c r="G8" s="32">
        <v>20</v>
      </c>
      <c r="H8" s="34">
        <f t="shared" ref="H8" si="10">D8*F8*G8</f>
        <v>28.571428571428573</v>
      </c>
      <c r="I8" s="18" t="s">
        <v>12</v>
      </c>
      <c r="J8" s="16">
        <v>171.42857142857142</v>
      </c>
      <c r="K8" s="16"/>
    </row>
    <row r="9" spans="1:24" x14ac:dyDescent="0.35">
      <c r="A9" s="31" t="s">
        <v>68</v>
      </c>
      <c r="B9" s="32" t="s">
        <v>62</v>
      </c>
      <c r="C9" s="32">
        <v>1</v>
      </c>
      <c r="D9" s="32">
        <f t="shared" si="0"/>
        <v>2</v>
      </c>
      <c r="E9" s="32">
        <f t="shared" si="4"/>
        <v>84</v>
      </c>
      <c r="F9" s="33">
        <f t="shared" si="5"/>
        <v>0.7142857142857143</v>
      </c>
      <c r="G9" s="32">
        <v>20</v>
      </c>
      <c r="H9" s="34">
        <f t="shared" si="6"/>
        <v>28.571428571428573</v>
      </c>
      <c r="I9" s="18" t="s">
        <v>63</v>
      </c>
      <c r="J9" s="16">
        <v>292.01680672268907</v>
      </c>
      <c r="K9" s="16"/>
    </row>
    <row r="10" spans="1:24" x14ac:dyDescent="0.35">
      <c r="A10" s="31" t="s">
        <v>68</v>
      </c>
      <c r="B10" s="32" t="s">
        <v>18</v>
      </c>
      <c r="C10" s="32">
        <v>1</v>
      </c>
      <c r="D10" s="32">
        <f t="shared" si="0"/>
        <v>2</v>
      </c>
      <c r="E10" s="32">
        <f t="shared" si="4"/>
        <v>84</v>
      </c>
      <c r="F10" s="33">
        <f t="shared" si="5"/>
        <v>0.7142857142857143</v>
      </c>
      <c r="G10" s="32">
        <v>20</v>
      </c>
      <c r="H10" s="34">
        <f t="shared" si="6"/>
        <v>28.571428571428573</v>
      </c>
      <c r="I10" s="18" t="s">
        <v>64</v>
      </c>
      <c r="J10" s="16">
        <v>70.588235294117652</v>
      </c>
    </row>
    <row r="11" spans="1:24" x14ac:dyDescent="0.35">
      <c r="A11" s="27" t="s">
        <v>69</v>
      </c>
      <c r="B11" s="28" t="s">
        <v>58</v>
      </c>
      <c r="C11" s="28">
        <v>1</v>
      </c>
      <c r="D11" s="28">
        <f t="shared" si="0"/>
        <v>3</v>
      </c>
      <c r="E11" s="28">
        <f t="shared" si="4"/>
        <v>69</v>
      </c>
      <c r="F11" s="29">
        <f t="shared" si="5"/>
        <v>0.86956521739130432</v>
      </c>
      <c r="G11" s="28">
        <v>20</v>
      </c>
      <c r="H11" s="30">
        <f t="shared" si="6"/>
        <v>52.173913043478265</v>
      </c>
      <c r="I11" s="18" t="s">
        <v>65</v>
      </c>
      <c r="J11" s="16">
        <v>92.307692307692292</v>
      </c>
    </row>
    <row r="12" spans="1:24" x14ac:dyDescent="0.35">
      <c r="A12" s="27" t="s">
        <v>69</v>
      </c>
      <c r="B12" s="28" t="s">
        <v>59</v>
      </c>
      <c r="C12" s="28">
        <v>1</v>
      </c>
      <c r="D12" s="28">
        <f t="shared" ref="D12:D30" si="11">VLOOKUP(A12,$M$1:$W$8,6,FALSE)</f>
        <v>3</v>
      </c>
      <c r="E12" s="28">
        <f t="shared" ref="E12:E30" si="12">VLOOKUP(A12,$M$1:$W$8,5,FALSE)</f>
        <v>69</v>
      </c>
      <c r="F12" s="29">
        <f t="shared" si="5"/>
        <v>0.86956521739130432</v>
      </c>
      <c r="G12" s="28">
        <v>20</v>
      </c>
      <c r="H12" s="30">
        <f t="shared" si="6"/>
        <v>52.173913043478265</v>
      </c>
      <c r="I12" s="18" t="s">
        <v>66</v>
      </c>
      <c r="J12" s="16">
        <v>92.307692307692292</v>
      </c>
    </row>
    <row r="13" spans="1:24" x14ac:dyDescent="0.35">
      <c r="A13" s="27" t="s">
        <v>69</v>
      </c>
      <c r="B13" s="28" t="s">
        <v>60</v>
      </c>
      <c r="C13" s="28">
        <v>1</v>
      </c>
      <c r="D13" s="28">
        <f t="shared" si="11"/>
        <v>3</v>
      </c>
      <c r="E13" s="28">
        <f t="shared" si="12"/>
        <v>69</v>
      </c>
      <c r="F13" s="29">
        <f t="shared" si="5"/>
        <v>0.86956521739130432</v>
      </c>
      <c r="G13" s="28">
        <v>20</v>
      </c>
      <c r="H13" s="30">
        <f t="shared" ref="H13" si="13">D13*F13*G13</f>
        <v>52.173913043478265</v>
      </c>
      <c r="I13" s="18" t="s">
        <v>67</v>
      </c>
      <c r="J13" s="16">
        <v>92.307692307692292</v>
      </c>
    </row>
    <row r="14" spans="1:24" x14ac:dyDescent="0.35">
      <c r="A14" s="27" t="s">
        <v>69</v>
      </c>
      <c r="B14" s="28" t="s">
        <v>61</v>
      </c>
      <c r="C14" s="28">
        <v>1</v>
      </c>
      <c r="D14" s="28">
        <f t="shared" si="11"/>
        <v>3</v>
      </c>
      <c r="E14" s="28">
        <f t="shared" si="12"/>
        <v>69</v>
      </c>
      <c r="F14" s="29">
        <f t="shared" si="5"/>
        <v>0.86956521739130432</v>
      </c>
      <c r="G14" s="28">
        <v>20</v>
      </c>
      <c r="H14" s="30">
        <f t="shared" si="6"/>
        <v>52.173913043478265</v>
      </c>
      <c r="I14" s="18" t="s">
        <v>34</v>
      </c>
      <c r="J14" s="16">
        <v>2885.5122818358118</v>
      </c>
    </row>
    <row r="15" spans="1:24" x14ac:dyDescent="0.35">
      <c r="A15" s="27" t="s">
        <v>69</v>
      </c>
      <c r="B15" s="28" t="s">
        <v>62</v>
      </c>
      <c r="C15" s="28">
        <v>1</v>
      </c>
      <c r="D15" s="28">
        <f t="shared" si="11"/>
        <v>3</v>
      </c>
      <c r="E15" s="28">
        <f t="shared" si="12"/>
        <v>69</v>
      </c>
      <c r="F15" s="29">
        <f t="shared" si="5"/>
        <v>0.86956521739130432</v>
      </c>
      <c r="G15" s="28">
        <v>20</v>
      </c>
      <c r="H15" s="30">
        <f t="shared" si="6"/>
        <v>52.173913043478265</v>
      </c>
    </row>
    <row r="16" spans="1:24" x14ac:dyDescent="0.35">
      <c r="A16" s="27" t="s">
        <v>69</v>
      </c>
      <c r="B16" s="28" t="s">
        <v>12</v>
      </c>
      <c r="C16" s="28">
        <v>1</v>
      </c>
      <c r="D16" s="28">
        <f t="shared" si="11"/>
        <v>3</v>
      </c>
      <c r="E16" s="28">
        <f t="shared" si="12"/>
        <v>69</v>
      </c>
      <c r="F16" s="29">
        <f t="shared" si="5"/>
        <v>0.86956521739130432</v>
      </c>
      <c r="G16" s="28">
        <v>20</v>
      </c>
      <c r="H16" s="30">
        <f t="shared" si="6"/>
        <v>52.173913043478265</v>
      </c>
    </row>
    <row r="17" spans="1:8" x14ac:dyDescent="0.35">
      <c r="A17" s="27" t="s">
        <v>69</v>
      </c>
      <c r="B17" s="28" t="s">
        <v>63</v>
      </c>
      <c r="C17" s="28">
        <v>1</v>
      </c>
      <c r="D17" s="28">
        <f t="shared" si="11"/>
        <v>3</v>
      </c>
      <c r="E17" s="28">
        <f t="shared" si="12"/>
        <v>69</v>
      </c>
      <c r="F17" s="29">
        <f t="shared" si="5"/>
        <v>0.86956521739130432</v>
      </c>
      <c r="G17" s="28">
        <v>20</v>
      </c>
      <c r="H17" s="30">
        <f>D17*F17*G17</f>
        <v>52.173913043478265</v>
      </c>
    </row>
    <row r="18" spans="1:8" x14ac:dyDescent="0.35">
      <c r="A18" s="27" t="s">
        <v>69</v>
      </c>
      <c r="B18" s="28" t="s">
        <v>18</v>
      </c>
      <c r="C18" s="28">
        <v>1</v>
      </c>
      <c r="D18" s="28">
        <f t="shared" ref="D18:D21" si="14">VLOOKUP(A18,$M$1:$W$8,6,FALSE)</f>
        <v>3</v>
      </c>
      <c r="E18" s="28">
        <f t="shared" ref="E18:E21" si="15">VLOOKUP(A18,$M$1:$W$8,5,FALSE)</f>
        <v>69</v>
      </c>
      <c r="F18" s="29">
        <f t="shared" ref="F18:F21" si="16">60/E18*C18</f>
        <v>0.86956521739130432</v>
      </c>
      <c r="G18" s="28">
        <v>20</v>
      </c>
      <c r="H18" s="30">
        <f t="shared" ref="H18:H21" si="17">D18*F18*G18</f>
        <v>52.173913043478265</v>
      </c>
    </row>
    <row r="19" spans="1:8" x14ac:dyDescent="0.35">
      <c r="A19" s="31" t="s">
        <v>70</v>
      </c>
      <c r="B19" s="32" t="s">
        <v>58</v>
      </c>
      <c r="C19" s="32">
        <v>1</v>
      </c>
      <c r="D19" s="32">
        <f t="shared" si="14"/>
        <v>1</v>
      </c>
      <c r="E19" s="32">
        <f t="shared" si="15"/>
        <v>55</v>
      </c>
      <c r="F19" s="33">
        <f t="shared" si="16"/>
        <v>1.0909090909090908</v>
      </c>
      <c r="G19" s="32">
        <v>20</v>
      </c>
      <c r="H19" s="34">
        <f t="shared" si="17"/>
        <v>21.818181818181817</v>
      </c>
    </row>
    <row r="20" spans="1:8" x14ac:dyDescent="0.35">
      <c r="A20" s="31" t="s">
        <v>70</v>
      </c>
      <c r="B20" s="32" t="s">
        <v>59</v>
      </c>
      <c r="C20" s="32">
        <v>1</v>
      </c>
      <c r="D20" s="32">
        <f t="shared" ref="D20" si="18">VLOOKUP(A20,$M$1:$W$8,6,FALSE)</f>
        <v>1</v>
      </c>
      <c r="E20" s="32">
        <f t="shared" ref="E20" si="19">VLOOKUP(A20,$M$1:$W$8,5,FALSE)</f>
        <v>55</v>
      </c>
      <c r="F20" s="33">
        <f t="shared" ref="F20" si="20">60/E20*C20</f>
        <v>1.0909090909090908</v>
      </c>
      <c r="G20" s="32">
        <v>20</v>
      </c>
      <c r="H20" s="34">
        <f t="shared" ref="H20" si="21">D20*F20*G20</f>
        <v>21.818181818181817</v>
      </c>
    </row>
    <row r="21" spans="1:8" x14ac:dyDescent="0.35">
      <c r="A21" s="31" t="s">
        <v>70</v>
      </c>
      <c r="B21" s="32" t="s">
        <v>63</v>
      </c>
      <c r="C21" s="32">
        <v>1</v>
      </c>
      <c r="D21" s="32">
        <f t="shared" si="14"/>
        <v>1</v>
      </c>
      <c r="E21" s="32">
        <f t="shared" si="15"/>
        <v>55</v>
      </c>
      <c r="F21" s="33">
        <f t="shared" si="16"/>
        <v>1.0909090909090908</v>
      </c>
      <c r="G21" s="32">
        <v>20</v>
      </c>
      <c r="H21" s="34">
        <f t="shared" si="17"/>
        <v>21.818181818181817</v>
      </c>
    </row>
    <row r="22" spans="1:8" x14ac:dyDescent="0.35">
      <c r="A22" s="31" t="s">
        <v>70</v>
      </c>
      <c r="B22" s="32" t="s">
        <v>64</v>
      </c>
      <c r="C22" s="32">
        <v>1</v>
      </c>
      <c r="D22" s="32">
        <f t="shared" si="11"/>
        <v>1</v>
      </c>
      <c r="E22" s="32">
        <f t="shared" si="12"/>
        <v>55</v>
      </c>
      <c r="F22" s="33">
        <f t="shared" si="5"/>
        <v>1.0909090909090908</v>
      </c>
      <c r="G22" s="32">
        <v>20</v>
      </c>
      <c r="H22" s="34">
        <f>D22*F22*G22</f>
        <v>21.818181818181817</v>
      </c>
    </row>
    <row r="23" spans="1:8" x14ac:dyDescent="0.35">
      <c r="A23" s="31" t="s">
        <v>70</v>
      </c>
      <c r="B23" s="32" t="s">
        <v>18</v>
      </c>
      <c r="C23" s="32">
        <v>0</v>
      </c>
      <c r="D23" s="32">
        <f t="shared" si="11"/>
        <v>1</v>
      </c>
      <c r="E23" s="32">
        <f t="shared" si="12"/>
        <v>55</v>
      </c>
      <c r="F23" s="33">
        <f t="shared" si="5"/>
        <v>0</v>
      </c>
      <c r="G23" s="32">
        <v>20</v>
      </c>
      <c r="H23" s="34">
        <f t="shared" si="6"/>
        <v>0</v>
      </c>
    </row>
    <row r="24" spans="1:8" x14ac:dyDescent="0.35">
      <c r="A24" s="27" t="s">
        <v>71</v>
      </c>
      <c r="B24" s="28" t="s">
        <v>58</v>
      </c>
      <c r="C24" s="28">
        <v>1</v>
      </c>
      <c r="D24" s="28">
        <f t="shared" si="11"/>
        <v>1</v>
      </c>
      <c r="E24" s="28">
        <f t="shared" si="12"/>
        <v>41</v>
      </c>
      <c r="F24" s="29">
        <f t="shared" si="5"/>
        <v>1.4634146341463414</v>
      </c>
      <c r="G24" s="28">
        <v>20</v>
      </c>
      <c r="H24" s="30">
        <f t="shared" si="6"/>
        <v>29.268292682926827</v>
      </c>
    </row>
    <row r="25" spans="1:8" x14ac:dyDescent="0.35">
      <c r="A25" s="27" t="s">
        <v>71</v>
      </c>
      <c r="B25" s="28" t="s">
        <v>65</v>
      </c>
      <c r="C25" s="28">
        <v>1</v>
      </c>
      <c r="D25" s="28">
        <f t="shared" si="11"/>
        <v>1</v>
      </c>
      <c r="E25" s="28">
        <f t="shared" si="12"/>
        <v>41</v>
      </c>
      <c r="F25" s="29">
        <f t="shared" si="5"/>
        <v>1.4634146341463414</v>
      </c>
      <c r="G25" s="28">
        <v>20</v>
      </c>
      <c r="H25" s="30">
        <f t="shared" si="6"/>
        <v>29.268292682926827</v>
      </c>
    </row>
    <row r="26" spans="1:8" x14ac:dyDescent="0.35">
      <c r="A26" s="27" t="s">
        <v>71</v>
      </c>
      <c r="B26" s="28" t="s">
        <v>66</v>
      </c>
      <c r="C26" s="28">
        <v>1</v>
      </c>
      <c r="D26" s="28">
        <f t="shared" si="11"/>
        <v>1</v>
      </c>
      <c r="E26" s="28">
        <f t="shared" si="12"/>
        <v>41</v>
      </c>
      <c r="F26" s="29">
        <f t="shared" si="5"/>
        <v>1.4634146341463414</v>
      </c>
      <c r="G26" s="28">
        <v>20</v>
      </c>
      <c r="H26" s="30">
        <f t="shared" si="6"/>
        <v>29.268292682926827</v>
      </c>
    </row>
    <row r="27" spans="1:8" x14ac:dyDescent="0.35">
      <c r="A27" s="27" t="s">
        <v>71</v>
      </c>
      <c r="B27" s="28" t="s">
        <v>67</v>
      </c>
      <c r="C27" s="28">
        <v>1</v>
      </c>
      <c r="D27" s="28">
        <f t="shared" si="11"/>
        <v>1</v>
      </c>
      <c r="E27" s="28">
        <f t="shared" si="12"/>
        <v>41</v>
      </c>
      <c r="F27" s="29">
        <f t="shared" si="5"/>
        <v>1.4634146341463414</v>
      </c>
      <c r="G27" s="28">
        <v>20</v>
      </c>
      <c r="H27" s="30">
        <f t="shared" ref="H27" si="22">D27*F27*G27</f>
        <v>29.268292682926827</v>
      </c>
    </row>
    <row r="28" spans="1:8" x14ac:dyDescent="0.35">
      <c r="A28" s="31" t="s">
        <v>72</v>
      </c>
      <c r="B28" s="32" t="s">
        <v>58</v>
      </c>
      <c r="C28" s="32">
        <v>1</v>
      </c>
      <c r="D28" s="32">
        <f t="shared" si="11"/>
        <v>2</v>
      </c>
      <c r="E28" s="32">
        <f t="shared" si="12"/>
        <v>166</v>
      </c>
      <c r="F28" s="33">
        <f t="shared" si="5"/>
        <v>0.36144578313253012</v>
      </c>
      <c r="G28" s="32">
        <v>20</v>
      </c>
      <c r="H28" s="34">
        <f t="shared" si="6"/>
        <v>14.457831325301205</v>
      </c>
    </row>
    <row r="29" spans="1:8" x14ac:dyDescent="0.35">
      <c r="A29" s="31" t="s">
        <v>72</v>
      </c>
      <c r="B29" s="32" t="s">
        <v>59</v>
      </c>
      <c r="C29" s="32">
        <v>1</v>
      </c>
      <c r="D29" s="32">
        <f t="shared" si="11"/>
        <v>2</v>
      </c>
      <c r="E29" s="32">
        <f t="shared" si="12"/>
        <v>166</v>
      </c>
      <c r="F29" s="33">
        <f t="shared" si="5"/>
        <v>0.36144578313253012</v>
      </c>
      <c r="G29" s="32">
        <v>20</v>
      </c>
      <c r="H29" s="34">
        <f t="shared" si="6"/>
        <v>14.457831325301205</v>
      </c>
    </row>
    <row r="30" spans="1:8" x14ac:dyDescent="0.35">
      <c r="A30" s="31" t="s">
        <v>72</v>
      </c>
      <c r="B30" s="32" t="s">
        <v>63</v>
      </c>
      <c r="C30" s="32">
        <v>1</v>
      </c>
      <c r="D30" s="32">
        <f t="shared" si="11"/>
        <v>2</v>
      </c>
      <c r="E30" s="32">
        <f t="shared" si="12"/>
        <v>166</v>
      </c>
      <c r="F30" s="33">
        <f t="shared" si="5"/>
        <v>0.36144578313253012</v>
      </c>
      <c r="G30" s="32">
        <v>20</v>
      </c>
      <c r="H30" s="34">
        <f t="shared" si="6"/>
        <v>14.457831325301205</v>
      </c>
    </row>
    <row r="31" spans="1:8" x14ac:dyDescent="0.35">
      <c r="A31" s="31" t="s">
        <v>72</v>
      </c>
      <c r="B31" s="32" t="s">
        <v>18</v>
      </c>
      <c r="C31" s="32">
        <v>1</v>
      </c>
      <c r="D31" s="32">
        <f t="shared" ref="D31" si="23">VLOOKUP(A31,$M$1:$W$8,6,FALSE)</f>
        <v>2</v>
      </c>
      <c r="E31" s="32">
        <f t="shared" ref="E31" si="24">VLOOKUP(A31,$M$1:$W$8,5,FALSE)</f>
        <v>166</v>
      </c>
      <c r="F31" s="33">
        <f t="shared" ref="F31" si="25">60/E31*C31</f>
        <v>0.36144578313253012</v>
      </c>
      <c r="G31" s="32">
        <v>20</v>
      </c>
      <c r="H31" s="34">
        <f t="shared" ref="H31" si="26">D31*F31*G31</f>
        <v>14.457831325301205</v>
      </c>
    </row>
    <row r="33" spans="1:8" ht="70" x14ac:dyDescent="0.4">
      <c r="A33" s="45" t="s">
        <v>35</v>
      </c>
      <c r="B33" s="45" t="s">
        <v>54</v>
      </c>
      <c r="C33" s="45" t="s">
        <v>52</v>
      </c>
      <c r="D33" s="45" t="s">
        <v>53</v>
      </c>
      <c r="E33" s="35"/>
      <c r="F33" s="46" t="s">
        <v>51</v>
      </c>
      <c r="G33" s="46" t="s">
        <v>55</v>
      </c>
      <c r="H33" s="46" t="s">
        <v>56</v>
      </c>
    </row>
    <row r="34" spans="1:8" x14ac:dyDescent="0.35">
      <c r="A34" s="42" t="s">
        <v>58</v>
      </c>
      <c r="B34" s="43">
        <v>520</v>
      </c>
      <c r="C34" s="36">
        <f t="shared" ref="C34:C45" si="27">GETPIVOTDATA("Итого",$I$1,"transaction rq",A34)</f>
        <v>521.82449903038139</v>
      </c>
      <c r="D34" s="52">
        <f t="shared" ref="D34:D36" si="28">1-B34/C34</f>
        <v>3.4963843855003729E-3</v>
      </c>
      <c r="E34" s="37"/>
      <c r="F34" s="38">
        <f t="shared" ref="F34:F45" si="29">C34/3</f>
        <v>173.9414996767938</v>
      </c>
      <c r="G34" s="38">
        <f>VLOOKUP(A34,'Summary Report'!$A$2:$J$28,8,FALSE)</f>
        <v>172</v>
      </c>
      <c r="H34" s="39">
        <f t="shared" ref="H34:H45" si="30">1-F34/G34</f>
        <v>-1.1287788818568512E-2</v>
      </c>
    </row>
    <row r="35" spans="1:8" x14ac:dyDescent="0.35">
      <c r="A35" s="42" t="s">
        <v>59</v>
      </c>
      <c r="B35" s="43">
        <v>422</v>
      </c>
      <c r="C35" s="36">
        <f t="shared" si="27"/>
        <v>429.51680672268913</v>
      </c>
      <c r="D35" s="52">
        <f t="shared" si="28"/>
        <v>1.7500611396429555E-2</v>
      </c>
      <c r="E35" s="37"/>
      <c r="F35" s="38">
        <f t="shared" si="29"/>
        <v>143.17226890756305</v>
      </c>
      <c r="G35" s="38">
        <f>VLOOKUP(A35,'Summary Report'!$A$2:$J$28,8,FALSE)</f>
        <v>142</v>
      </c>
      <c r="H35" s="39">
        <f t="shared" si="30"/>
        <v>-8.2554148419933249E-3</v>
      </c>
    </row>
    <row r="36" spans="1:8" x14ac:dyDescent="0.35">
      <c r="A36" s="42" t="s">
        <v>60</v>
      </c>
      <c r="B36" s="43">
        <v>282</v>
      </c>
      <c r="C36" s="36">
        <f t="shared" si="27"/>
        <v>271.42857142857144</v>
      </c>
      <c r="D36" s="52">
        <f t="shared" si="28"/>
        <v>-3.8947368421052619E-2</v>
      </c>
      <c r="E36" s="37"/>
      <c r="F36" s="38">
        <f t="shared" si="29"/>
        <v>90.476190476190482</v>
      </c>
      <c r="G36" s="38">
        <f>VLOOKUP(A36,'Summary Report'!$A$2:$J$28,8,FALSE)</f>
        <v>89</v>
      </c>
      <c r="H36" s="39">
        <f t="shared" si="30"/>
        <v>-1.6586409844836947E-2</v>
      </c>
    </row>
    <row r="37" spans="1:8" x14ac:dyDescent="0.35">
      <c r="A37" s="42" t="s">
        <v>61</v>
      </c>
      <c r="B37" s="43">
        <v>282</v>
      </c>
      <c r="C37" s="40">
        <f t="shared" si="27"/>
        <v>271.42857142857144</v>
      </c>
      <c r="D37" s="51">
        <f t="shared" ref="D37:D46" si="31">1-B37/C37</f>
        <v>-3.8947368421052619E-2</v>
      </c>
      <c r="E37" s="37"/>
      <c r="F37" s="38">
        <f t="shared" si="29"/>
        <v>90.476190476190482</v>
      </c>
      <c r="G37" s="38">
        <f>VLOOKUP(A37,'Summary Report'!$A$2:$J$28,8,FALSE)</f>
        <v>89</v>
      </c>
      <c r="H37" s="39">
        <f t="shared" si="30"/>
        <v>-1.6586409844836947E-2</v>
      </c>
    </row>
    <row r="38" spans="1:8" x14ac:dyDescent="0.35">
      <c r="A38" s="42" t="s">
        <v>62</v>
      </c>
      <c r="B38" s="43">
        <v>270</v>
      </c>
      <c r="C38" s="40">
        <f t="shared" si="27"/>
        <v>271.42857142857144</v>
      </c>
      <c r="D38" s="51">
        <f t="shared" si="31"/>
        <v>5.2631578947368585E-3</v>
      </c>
      <c r="E38" s="37"/>
      <c r="F38" s="38">
        <f t="shared" si="29"/>
        <v>90.476190476190482</v>
      </c>
      <c r="G38" s="38">
        <f>VLOOKUP(A38,'Summary Report'!$A$2:$J$28,8,FALSE)</f>
        <v>89</v>
      </c>
      <c r="H38" s="39">
        <f t="shared" si="30"/>
        <v>-1.6586409844836947E-2</v>
      </c>
    </row>
    <row r="39" spans="1:8" x14ac:dyDescent="0.35">
      <c r="A39" s="42" t="s">
        <v>12</v>
      </c>
      <c r="B39" s="43">
        <v>175</v>
      </c>
      <c r="C39" s="40">
        <f t="shared" si="27"/>
        <v>171.42857142857142</v>
      </c>
      <c r="D39" s="51">
        <f t="shared" si="31"/>
        <v>-2.0833333333333481E-2</v>
      </c>
      <c r="E39" s="37"/>
      <c r="F39" s="38">
        <f t="shared" si="29"/>
        <v>57.142857142857139</v>
      </c>
      <c r="G39" s="38">
        <f>VLOOKUP(A39,'Summary Report'!$A$2:$J$28,8,FALSE)</f>
        <v>57</v>
      </c>
      <c r="H39" s="39">
        <f t="shared" si="30"/>
        <v>-2.5062656641603454E-3</v>
      </c>
    </row>
    <row r="40" spans="1:8" x14ac:dyDescent="0.35">
      <c r="A40" s="42" t="s">
        <v>63</v>
      </c>
      <c r="B40" s="43">
        <v>280</v>
      </c>
      <c r="C40" s="40">
        <f t="shared" si="27"/>
        <v>292.01680672268907</v>
      </c>
      <c r="D40" s="51">
        <f t="shared" si="31"/>
        <v>4.1151079136690583E-2</v>
      </c>
      <c r="E40" s="37"/>
      <c r="F40" s="38">
        <f t="shared" si="29"/>
        <v>97.338935574229694</v>
      </c>
      <c r="G40" s="38">
        <f>VLOOKUP(A40,'Summary Report'!$A$2:$J$28,8,FALSE)</f>
        <v>98</v>
      </c>
      <c r="H40" s="39">
        <f t="shared" si="30"/>
        <v>6.7455553650030975E-3</v>
      </c>
    </row>
    <row r="41" spans="1:8" ht="18" x14ac:dyDescent="0.35">
      <c r="A41" s="42" t="s">
        <v>64</v>
      </c>
      <c r="B41" s="43">
        <v>73</v>
      </c>
      <c r="C41" s="40">
        <f t="shared" si="27"/>
        <v>70.588235294117652</v>
      </c>
      <c r="D41" s="51">
        <f t="shared" si="31"/>
        <v>-3.4166666666666679E-2</v>
      </c>
      <c r="E41" s="1"/>
      <c r="F41" s="38">
        <f t="shared" si="29"/>
        <v>23.529411764705884</v>
      </c>
      <c r="G41" s="38">
        <f>VLOOKUP(A41,'Summary Report'!$A$2:$J$28,8,FALSE)</f>
        <v>23</v>
      </c>
      <c r="H41" s="39">
        <f t="shared" si="30"/>
        <v>-2.3017902813299296E-2</v>
      </c>
    </row>
    <row r="42" spans="1:8" x14ac:dyDescent="0.35">
      <c r="A42" s="42" t="s">
        <v>18</v>
      </c>
      <c r="B42" s="43">
        <v>325</v>
      </c>
      <c r="C42" s="40">
        <f t="shared" si="27"/>
        <v>308.92857142857144</v>
      </c>
      <c r="D42" s="51">
        <f t="shared" si="31"/>
        <v>-5.2023121387283267E-2</v>
      </c>
      <c r="E42" s="37"/>
      <c r="F42" s="38">
        <f t="shared" si="29"/>
        <v>102.97619047619048</v>
      </c>
      <c r="G42" s="38">
        <f>VLOOKUP(A42,'Summary Report'!$A$2:$J$28,8,FALSE)</f>
        <v>149</v>
      </c>
      <c r="H42" s="39">
        <f t="shared" si="30"/>
        <v>0.30888462767657399</v>
      </c>
    </row>
    <row r="43" spans="1:8" x14ac:dyDescent="0.35">
      <c r="A43" s="42" t="s">
        <v>65</v>
      </c>
      <c r="B43" s="43">
        <v>97</v>
      </c>
      <c r="C43" s="40">
        <f t="shared" si="27"/>
        <v>92.307692307692292</v>
      </c>
      <c r="D43" s="41">
        <f t="shared" si="31"/>
        <v>-5.0833333333333508E-2</v>
      </c>
      <c r="E43" s="37"/>
      <c r="F43" s="38">
        <f t="shared" si="29"/>
        <v>30.769230769230763</v>
      </c>
      <c r="G43" s="38">
        <f>VLOOKUP(A43,'Summary Report'!$A$2:$J$28,8,FALSE)</f>
        <v>30</v>
      </c>
      <c r="H43" s="39">
        <f t="shared" si="30"/>
        <v>-2.5641025641025328E-2</v>
      </c>
    </row>
    <row r="44" spans="1:8" x14ac:dyDescent="0.35">
      <c r="A44" s="42" t="s">
        <v>66</v>
      </c>
      <c r="B44" s="43">
        <v>97</v>
      </c>
      <c r="C44" s="40">
        <f t="shared" si="27"/>
        <v>92.307692307692292</v>
      </c>
      <c r="D44" s="41">
        <f t="shared" si="31"/>
        <v>-5.0833333333333508E-2</v>
      </c>
      <c r="E44" s="37"/>
      <c r="F44" s="38">
        <f t="shared" si="29"/>
        <v>30.769230769230763</v>
      </c>
      <c r="G44" s="38">
        <f>VLOOKUP(A44,'Summary Report'!$A$2:$J$28,8,FALSE)</f>
        <v>30</v>
      </c>
      <c r="H44" s="39">
        <f t="shared" si="30"/>
        <v>-2.5641025641025328E-2</v>
      </c>
    </row>
    <row r="45" spans="1:8" x14ac:dyDescent="0.35">
      <c r="A45" s="42" t="s">
        <v>67</v>
      </c>
      <c r="B45" s="43">
        <v>97</v>
      </c>
      <c r="C45" s="40">
        <f t="shared" si="27"/>
        <v>92.307692307692292</v>
      </c>
      <c r="D45" s="41">
        <f t="shared" si="31"/>
        <v>-5.0833333333333508E-2</v>
      </c>
      <c r="E45" s="37"/>
      <c r="F45" s="38">
        <f t="shared" si="29"/>
        <v>30.769230769230763</v>
      </c>
      <c r="G45" s="38">
        <f>VLOOKUP(A45,'Summary Report'!$A$2:$J$28,8,FALSE)</f>
        <v>30</v>
      </c>
      <c r="H45" s="39">
        <f t="shared" si="30"/>
        <v>-2.5641025641025328E-2</v>
      </c>
    </row>
    <row r="46" spans="1:8" ht="18" x14ac:dyDescent="0.35">
      <c r="A46" s="44" t="s">
        <v>6</v>
      </c>
      <c r="B46" s="43">
        <f>SUM(B34:B45)</f>
        <v>2920</v>
      </c>
      <c r="C46" s="21">
        <f>SUM(C34:C45)</f>
        <v>2885.5122818358113</v>
      </c>
      <c r="D46" s="41">
        <f t="shared" si="31"/>
        <v>-1.1952026120729986E-2</v>
      </c>
      <c r="E46" s="37"/>
      <c r="F46" s="37"/>
      <c r="G46" s="37"/>
      <c r="H46" s="37"/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E9" sqref="E9:I9"/>
    </sheetView>
  </sheetViews>
  <sheetFormatPr defaultColWidth="8.81640625" defaultRowHeight="14.5" x14ac:dyDescent="0.35"/>
  <cols>
    <col min="2" max="2" width="4.453125" customWidth="1"/>
    <col min="3" max="4" width="9.1796875" hidden="1" customWidth="1"/>
    <col min="5" max="5" width="20.453125" customWidth="1"/>
    <col min="6" max="6" width="18.81640625" customWidth="1"/>
    <col min="7" max="7" width="15.36328125" customWidth="1"/>
    <col min="8" max="8" width="15.1796875" customWidth="1"/>
    <col min="9" max="9" width="14" customWidth="1"/>
    <col min="11" max="11" width="1.453125" customWidth="1"/>
    <col min="12" max="12" width="40.36328125" customWidth="1"/>
    <col min="13" max="13" width="6" bestFit="1" customWidth="1"/>
    <col min="14" max="14" width="4.1796875" bestFit="1" customWidth="1"/>
    <col min="15" max="15" width="5" bestFit="1" customWidth="1"/>
    <col min="16" max="16" width="14.1796875" bestFit="1" customWidth="1"/>
    <col min="17" max="17" width="19.453125" bestFit="1" customWidth="1"/>
  </cols>
  <sheetData>
    <row r="9" spans="5:9" x14ac:dyDescent="0.35">
      <c r="E9" s="57" t="s">
        <v>26</v>
      </c>
      <c r="F9" s="57"/>
      <c r="G9" s="57"/>
      <c r="H9" s="57"/>
      <c r="I9" s="57"/>
    </row>
    <row r="11" spans="5:9" ht="28" x14ac:dyDescent="0.35"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5:9" ht="15" x14ac:dyDescent="0.35">
      <c r="E12" s="3" t="s">
        <v>0</v>
      </c>
      <c r="F12" s="4" t="s">
        <v>17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0" x14ac:dyDescent="0.35">
      <c r="E13" s="3" t="s">
        <v>1</v>
      </c>
      <c r="F13" s="4" t="s">
        <v>16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0" x14ac:dyDescent="0.35">
      <c r="E14" s="3" t="s">
        <v>2</v>
      </c>
      <c r="F14" s="4" t="s">
        <v>19</v>
      </c>
      <c r="G14" s="5">
        <v>251</v>
      </c>
      <c r="H14" s="4">
        <f>82*3</f>
        <v>246</v>
      </c>
      <c r="I14" s="6">
        <f t="shared" si="0"/>
        <v>-2.0325203252032464E-2</v>
      </c>
    </row>
    <row r="15" spans="5:9" ht="15" x14ac:dyDescent="0.35">
      <c r="E15" s="3" t="s">
        <v>3</v>
      </c>
      <c r="F15" s="4" t="s">
        <v>12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0" x14ac:dyDescent="0.35">
      <c r="E16" s="3" t="s">
        <v>13</v>
      </c>
      <c r="F16" s="4" t="s">
        <v>15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5" x14ac:dyDescent="0.35">
      <c r="E17" s="3" t="s">
        <v>4</v>
      </c>
      <c r="F17" s="4" t="s">
        <v>14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" x14ac:dyDescent="0.35">
      <c r="E18" s="3" t="s">
        <v>5</v>
      </c>
      <c r="F18" s="4" t="s">
        <v>18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35">
      <c r="E23" s="57" t="s">
        <v>24</v>
      </c>
      <c r="F23" s="57"/>
      <c r="G23" s="57"/>
      <c r="H23" s="57"/>
      <c r="I23" s="57"/>
    </row>
    <row r="25" spans="5:9" x14ac:dyDescent="0.35"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</row>
    <row r="26" spans="5:9" ht="15" x14ac:dyDescent="0.35">
      <c r="E26" s="14" t="s">
        <v>0</v>
      </c>
      <c r="F26" s="13" t="s">
        <v>17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" x14ac:dyDescent="0.35">
      <c r="E27" s="14" t="s">
        <v>1</v>
      </c>
      <c r="F27" s="13" t="s">
        <v>16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" x14ac:dyDescent="0.35">
      <c r="E28" s="14" t="s">
        <v>2</v>
      </c>
      <c r="F28" s="13" t="s">
        <v>19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" x14ac:dyDescent="0.35">
      <c r="E29" s="14" t="s">
        <v>3</v>
      </c>
      <c r="F29" s="13" t="s">
        <v>12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" x14ac:dyDescent="0.35">
      <c r="E30" s="14" t="s">
        <v>13</v>
      </c>
      <c r="F30" s="13" t="s">
        <v>15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" x14ac:dyDescent="0.35">
      <c r="E31" s="14" t="s">
        <v>4</v>
      </c>
      <c r="F31" s="13" t="s">
        <v>14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" x14ac:dyDescent="0.35">
      <c r="E32" s="14" t="s">
        <v>5</v>
      </c>
      <c r="F32" s="13" t="s">
        <v>18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35">
      <c r="E35" s="57" t="s">
        <v>25</v>
      </c>
      <c r="F35" s="57"/>
      <c r="G35" s="57"/>
      <c r="H35" s="57"/>
      <c r="I35" s="57"/>
    </row>
    <row r="37" spans="5:15" x14ac:dyDescent="0.35"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L37" s="15" t="s">
        <v>20</v>
      </c>
      <c r="M37" s="15" t="s">
        <v>21</v>
      </c>
      <c r="N37" s="15" t="s">
        <v>22</v>
      </c>
      <c r="O37" s="15" t="s">
        <v>23</v>
      </c>
    </row>
    <row r="38" spans="5:15" ht="15" x14ac:dyDescent="0.35">
      <c r="E38" s="14" t="s">
        <v>0</v>
      </c>
      <c r="F38" s="13" t="s">
        <v>17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14</v>
      </c>
      <c r="M38" s="15">
        <v>377</v>
      </c>
      <c r="N38" s="15">
        <v>27</v>
      </c>
      <c r="O38" s="15">
        <v>0</v>
      </c>
    </row>
    <row r="39" spans="5:15" ht="15" x14ac:dyDescent="0.35">
      <c r="E39" s="14" t="s">
        <v>1</v>
      </c>
      <c r="F39" s="13" t="s">
        <v>16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15</v>
      </c>
      <c r="M39" s="15">
        <v>998</v>
      </c>
      <c r="N39" s="15">
        <v>1</v>
      </c>
      <c r="O39" s="15">
        <v>0</v>
      </c>
    </row>
    <row r="40" spans="5:15" ht="15" x14ac:dyDescent="0.35">
      <c r="E40" s="14" t="s">
        <v>2</v>
      </c>
      <c r="F40" s="13" t="s">
        <v>19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16</v>
      </c>
      <c r="M40" s="15" t="s">
        <v>27</v>
      </c>
      <c r="N40" s="15">
        <v>0</v>
      </c>
      <c r="O40" s="15">
        <v>0</v>
      </c>
    </row>
    <row r="41" spans="5:15" ht="15" x14ac:dyDescent="0.35">
      <c r="E41" s="14" t="s">
        <v>3</v>
      </c>
      <c r="F41" s="13" t="s">
        <v>12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17</v>
      </c>
      <c r="M41" s="15" t="s">
        <v>28</v>
      </c>
      <c r="N41" s="15">
        <v>139</v>
      </c>
      <c r="O41" s="15">
        <v>0</v>
      </c>
    </row>
    <row r="42" spans="5:15" ht="15" x14ac:dyDescent="0.35">
      <c r="E42" s="14" t="s">
        <v>13</v>
      </c>
      <c r="F42" s="13" t="s">
        <v>15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18</v>
      </c>
      <c r="M42" s="15" t="s">
        <v>29</v>
      </c>
      <c r="N42" s="15">
        <v>1</v>
      </c>
      <c r="O42" s="15">
        <v>0</v>
      </c>
    </row>
    <row r="43" spans="5:15" ht="15" x14ac:dyDescent="0.35">
      <c r="E43" s="14" t="s">
        <v>4</v>
      </c>
      <c r="F43" s="13" t="s">
        <v>14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12</v>
      </c>
      <c r="M43" s="15">
        <v>924</v>
      </c>
      <c r="N43" s="15">
        <v>0</v>
      </c>
      <c r="O43" s="15">
        <v>0</v>
      </c>
    </row>
    <row r="44" spans="5:15" ht="15" x14ac:dyDescent="0.35">
      <c r="E44" s="14" t="s">
        <v>5</v>
      </c>
      <c r="F44" s="13" t="s">
        <v>18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19</v>
      </c>
      <c r="M44" s="15" t="s">
        <v>27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5" sqref="A5:XFD5"/>
    </sheetView>
  </sheetViews>
  <sheetFormatPr defaultRowHeight="14.5" x14ac:dyDescent="0.35"/>
  <cols>
    <col min="1" max="1" width="24.453125" customWidth="1"/>
    <col min="2" max="2" width="12.7265625" customWidth="1"/>
    <col min="3" max="3" width="13.90625" customWidth="1"/>
    <col min="4" max="4" width="13.6328125" customWidth="1"/>
  </cols>
  <sheetData>
    <row r="1" spans="1:10" x14ac:dyDescent="0.35">
      <c r="A1" t="s">
        <v>20</v>
      </c>
      <c r="B1" t="s">
        <v>86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21</v>
      </c>
      <c r="I1" t="s">
        <v>22</v>
      </c>
      <c r="J1" t="s">
        <v>23</v>
      </c>
    </row>
    <row r="2" spans="1:10" x14ac:dyDescent="0.35">
      <c r="A2" t="s">
        <v>78</v>
      </c>
      <c r="B2" t="s">
        <v>87</v>
      </c>
      <c r="C2">
        <v>1.125</v>
      </c>
      <c r="D2">
        <v>1.29</v>
      </c>
      <c r="E2">
        <v>1.7230000000000001</v>
      </c>
      <c r="F2">
        <v>0.121</v>
      </c>
      <c r="G2">
        <v>1.4319999999999999</v>
      </c>
      <c r="H2">
        <v>57</v>
      </c>
      <c r="I2">
        <v>0</v>
      </c>
      <c r="J2">
        <v>0</v>
      </c>
    </row>
    <row r="3" spans="1:10" x14ac:dyDescent="0.35">
      <c r="A3" t="s">
        <v>67</v>
      </c>
      <c r="B3" t="s">
        <v>87</v>
      </c>
      <c r="C3">
        <v>0.112</v>
      </c>
      <c r="D3">
        <v>0.16800000000000001</v>
      </c>
      <c r="E3">
        <v>0.253</v>
      </c>
      <c r="F3">
        <v>0.03</v>
      </c>
      <c r="G3">
        <v>0.20300000000000001</v>
      </c>
      <c r="H3">
        <v>30</v>
      </c>
      <c r="I3">
        <v>0</v>
      </c>
      <c r="J3">
        <v>0</v>
      </c>
    </row>
    <row r="4" spans="1:10" x14ac:dyDescent="0.35">
      <c r="A4" t="s">
        <v>60</v>
      </c>
      <c r="B4" t="s">
        <v>87</v>
      </c>
      <c r="C4">
        <v>0.13100000000000001</v>
      </c>
      <c r="D4">
        <v>0.20300000000000001</v>
      </c>
      <c r="E4">
        <v>0.80300000000000005</v>
      </c>
      <c r="F4">
        <v>0.107</v>
      </c>
      <c r="G4">
        <v>0.23599999999999999</v>
      </c>
      <c r="H4">
        <v>89</v>
      </c>
      <c r="I4">
        <v>0</v>
      </c>
      <c r="J4">
        <v>0</v>
      </c>
    </row>
    <row r="5" spans="1:10" x14ac:dyDescent="0.35">
      <c r="A5" t="s">
        <v>63</v>
      </c>
      <c r="B5" t="s">
        <v>87</v>
      </c>
      <c r="C5">
        <v>0.16</v>
      </c>
      <c r="D5">
        <v>0.23100000000000001</v>
      </c>
      <c r="E5">
        <v>0.313</v>
      </c>
      <c r="F5">
        <v>3.5999999999999997E-2</v>
      </c>
      <c r="G5">
        <v>0.27400000000000002</v>
      </c>
      <c r="H5">
        <v>98</v>
      </c>
      <c r="I5">
        <v>0</v>
      </c>
      <c r="J5">
        <v>0</v>
      </c>
    </row>
    <row r="6" spans="1:10" x14ac:dyDescent="0.35">
      <c r="A6" t="s">
        <v>65</v>
      </c>
      <c r="B6" t="s">
        <v>87</v>
      </c>
      <c r="C6">
        <v>5.8000000000000003E-2</v>
      </c>
      <c r="D6">
        <v>8.4000000000000005E-2</v>
      </c>
      <c r="E6">
        <v>0.11799999999999999</v>
      </c>
      <c r="F6">
        <v>1.4E-2</v>
      </c>
      <c r="G6">
        <v>9.8000000000000004E-2</v>
      </c>
      <c r="H6">
        <v>30</v>
      </c>
      <c r="I6">
        <v>0</v>
      </c>
      <c r="J6">
        <v>0</v>
      </c>
    </row>
    <row r="7" spans="1:10" x14ac:dyDescent="0.35">
      <c r="A7" t="s">
        <v>79</v>
      </c>
      <c r="B7" t="s">
        <v>87</v>
      </c>
      <c r="C7">
        <v>0.50600000000000001</v>
      </c>
      <c r="D7">
        <v>0.61099999999999999</v>
      </c>
      <c r="E7">
        <v>0.75700000000000001</v>
      </c>
      <c r="F7">
        <v>5.2999999999999999E-2</v>
      </c>
      <c r="G7">
        <v>0.67100000000000004</v>
      </c>
      <c r="H7">
        <v>30</v>
      </c>
      <c r="I7">
        <v>0</v>
      </c>
      <c r="J7">
        <v>0</v>
      </c>
    </row>
    <row r="8" spans="1:10" x14ac:dyDescent="0.35">
      <c r="A8" t="s">
        <v>66</v>
      </c>
      <c r="B8" t="s">
        <v>87</v>
      </c>
      <c r="C8">
        <v>5.8999999999999997E-2</v>
      </c>
      <c r="D8">
        <v>9.4E-2</v>
      </c>
      <c r="E8">
        <v>0.16900000000000001</v>
      </c>
      <c r="F8">
        <v>2.4E-2</v>
      </c>
      <c r="G8">
        <v>0.11700000000000001</v>
      </c>
      <c r="H8">
        <v>30</v>
      </c>
      <c r="I8">
        <v>0</v>
      </c>
      <c r="J8">
        <v>0</v>
      </c>
    </row>
    <row r="9" spans="1:10" x14ac:dyDescent="0.35">
      <c r="A9" t="s">
        <v>82</v>
      </c>
      <c r="B9" t="s">
        <v>87</v>
      </c>
      <c r="C9">
        <v>0.58799999999999997</v>
      </c>
      <c r="D9">
        <v>0.67400000000000004</v>
      </c>
      <c r="E9">
        <v>0.90700000000000003</v>
      </c>
      <c r="F9">
        <v>6.6000000000000003E-2</v>
      </c>
      <c r="G9">
        <v>0.73699999999999999</v>
      </c>
      <c r="H9">
        <v>23</v>
      </c>
      <c r="I9">
        <v>0</v>
      </c>
      <c r="J9">
        <v>0</v>
      </c>
    </row>
    <row r="10" spans="1:10" x14ac:dyDescent="0.35">
      <c r="A10" t="s">
        <v>61</v>
      </c>
      <c r="B10" t="s">
        <v>87</v>
      </c>
      <c r="C10">
        <v>6.0999999999999999E-2</v>
      </c>
      <c r="D10">
        <v>9.2999999999999999E-2</v>
      </c>
      <c r="E10">
        <v>0.14099999999999999</v>
      </c>
      <c r="F10">
        <v>0.02</v>
      </c>
      <c r="G10">
        <v>0.12</v>
      </c>
      <c r="H10">
        <v>89</v>
      </c>
      <c r="I10">
        <v>0</v>
      </c>
      <c r="J10">
        <v>0</v>
      </c>
    </row>
    <row r="11" spans="1:10" x14ac:dyDescent="0.35">
      <c r="A11" t="s">
        <v>62</v>
      </c>
      <c r="B11" t="s">
        <v>87</v>
      </c>
      <c r="C11">
        <v>7.0000000000000007E-2</v>
      </c>
      <c r="D11">
        <v>0.10100000000000001</v>
      </c>
      <c r="E11">
        <v>0.14399999999999999</v>
      </c>
      <c r="F11">
        <v>1.7999999999999999E-2</v>
      </c>
      <c r="G11">
        <v>0.127</v>
      </c>
      <c r="H11">
        <v>89</v>
      </c>
      <c r="I11">
        <v>0</v>
      </c>
      <c r="J11">
        <v>0</v>
      </c>
    </row>
    <row r="12" spans="1:10" x14ac:dyDescent="0.35">
      <c r="A12" t="s">
        <v>58</v>
      </c>
      <c r="B12" t="s">
        <v>87</v>
      </c>
      <c r="C12">
        <v>0.10299999999999999</v>
      </c>
      <c r="D12">
        <v>0.14399999999999999</v>
      </c>
      <c r="E12">
        <v>0.22700000000000001</v>
      </c>
      <c r="F12">
        <v>0.02</v>
      </c>
      <c r="G12">
        <v>0.16800000000000001</v>
      </c>
      <c r="H12">
        <v>172</v>
      </c>
      <c r="I12">
        <v>0</v>
      </c>
      <c r="J12">
        <v>0</v>
      </c>
    </row>
    <row r="13" spans="1:10" x14ac:dyDescent="0.35">
      <c r="A13" t="s">
        <v>59</v>
      </c>
      <c r="B13" t="s">
        <v>87</v>
      </c>
      <c r="C13">
        <v>0.127</v>
      </c>
      <c r="D13">
        <v>0.20899999999999999</v>
      </c>
      <c r="E13">
        <v>0.33100000000000002</v>
      </c>
      <c r="F13">
        <v>3.7999999999999999E-2</v>
      </c>
      <c r="G13">
        <v>0.252</v>
      </c>
      <c r="H13">
        <v>142</v>
      </c>
      <c r="I13">
        <v>0</v>
      </c>
      <c r="J13">
        <v>0</v>
      </c>
    </row>
    <row r="14" spans="1:10" x14ac:dyDescent="0.35">
      <c r="A14" t="s">
        <v>18</v>
      </c>
      <c r="B14" t="s">
        <v>87</v>
      </c>
      <c r="C14">
        <v>0.10100000000000001</v>
      </c>
      <c r="D14">
        <v>0.13500000000000001</v>
      </c>
      <c r="E14">
        <v>0.17699999999999999</v>
      </c>
      <c r="F14">
        <v>1.7999999999999999E-2</v>
      </c>
      <c r="G14">
        <v>0.161</v>
      </c>
      <c r="H14">
        <v>149</v>
      </c>
      <c r="I14">
        <v>0</v>
      </c>
      <c r="J14">
        <v>0</v>
      </c>
    </row>
    <row r="15" spans="1:10" x14ac:dyDescent="0.35">
      <c r="A15" t="s">
        <v>12</v>
      </c>
      <c r="B15" t="s">
        <v>87</v>
      </c>
      <c r="C15">
        <v>0.08</v>
      </c>
      <c r="D15">
        <v>0.109</v>
      </c>
      <c r="E15">
        <v>0.14299999999999999</v>
      </c>
      <c r="F15">
        <v>1.7000000000000001E-2</v>
      </c>
      <c r="G15">
        <v>0.13300000000000001</v>
      </c>
      <c r="H15">
        <v>57</v>
      </c>
      <c r="I15">
        <v>0</v>
      </c>
      <c r="J15">
        <v>0</v>
      </c>
    </row>
    <row r="16" spans="1:10" x14ac:dyDescent="0.35">
      <c r="A16" t="s">
        <v>83</v>
      </c>
      <c r="B16" t="s">
        <v>87</v>
      </c>
      <c r="C16">
        <v>0.78200000000000003</v>
      </c>
      <c r="D16">
        <v>0.86499999999999999</v>
      </c>
      <c r="E16">
        <v>1.095</v>
      </c>
      <c r="F16">
        <v>6.2E-2</v>
      </c>
      <c r="G16">
        <v>0.89800000000000002</v>
      </c>
      <c r="H16">
        <v>32</v>
      </c>
      <c r="I16">
        <v>0</v>
      </c>
      <c r="J16">
        <v>0</v>
      </c>
    </row>
    <row r="17" spans="1:10" x14ac:dyDescent="0.35">
      <c r="A17" t="s">
        <v>64</v>
      </c>
      <c r="B17" t="s">
        <v>87</v>
      </c>
      <c r="C17">
        <v>0.128</v>
      </c>
      <c r="D17">
        <v>0.152</v>
      </c>
      <c r="E17">
        <v>0.18099999999999999</v>
      </c>
      <c r="F17">
        <v>1.7999999999999999E-2</v>
      </c>
      <c r="G17">
        <v>0.17899999999999999</v>
      </c>
      <c r="H17">
        <v>23</v>
      </c>
      <c r="I17">
        <v>0</v>
      </c>
      <c r="J17">
        <v>0</v>
      </c>
    </row>
    <row r="18" spans="1:10" x14ac:dyDescent="0.35">
      <c r="A18" t="s">
        <v>57</v>
      </c>
      <c r="B18" t="s">
        <v>87</v>
      </c>
      <c r="C18">
        <v>0.40500000000000003</v>
      </c>
      <c r="D18">
        <v>0.45900000000000002</v>
      </c>
      <c r="E18">
        <v>0.51900000000000002</v>
      </c>
      <c r="F18">
        <v>4.1000000000000002E-2</v>
      </c>
      <c r="G18">
        <v>0.50900000000000001</v>
      </c>
      <c r="H18">
        <v>12</v>
      </c>
      <c r="I18">
        <v>0</v>
      </c>
      <c r="J18">
        <v>0</v>
      </c>
    </row>
    <row r="19" spans="1:10" x14ac:dyDescent="0.35">
      <c r="A19" t="s">
        <v>68</v>
      </c>
      <c r="B19" t="s">
        <v>87</v>
      </c>
      <c r="C19">
        <v>0.78200000000000003</v>
      </c>
      <c r="D19">
        <v>0.86499999999999999</v>
      </c>
      <c r="E19">
        <v>1.095</v>
      </c>
      <c r="F19">
        <v>6.2E-2</v>
      </c>
      <c r="G19">
        <v>0.89800000000000002</v>
      </c>
      <c r="H19">
        <v>32</v>
      </c>
      <c r="I19">
        <v>0</v>
      </c>
      <c r="J19">
        <v>0</v>
      </c>
    </row>
    <row r="20" spans="1:10" x14ac:dyDescent="0.35">
      <c r="A20" t="s">
        <v>69</v>
      </c>
      <c r="B20" t="s">
        <v>87</v>
      </c>
      <c r="C20">
        <v>1.125</v>
      </c>
      <c r="D20">
        <v>1.29</v>
      </c>
      <c r="E20">
        <v>1.7230000000000001</v>
      </c>
      <c r="F20">
        <v>0.121</v>
      </c>
      <c r="G20">
        <v>1.4319999999999999</v>
      </c>
      <c r="H20">
        <v>57</v>
      </c>
      <c r="I20">
        <v>0</v>
      </c>
      <c r="J20">
        <v>0</v>
      </c>
    </row>
    <row r="21" spans="1:10" x14ac:dyDescent="0.35">
      <c r="A21" t="s">
        <v>70</v>
      </c>
      <c r="B21" t="s">
        <v>87</v>
      </c>
      <c r="C21">
        <v>0.58799999999999997</v>
      </c>
      <c r="D21">
        <v>0.67400000000000004</v>
      </c>
      <c r="E21">
        <v>0.90700000000000003</v>
      </c>
      <c r="F21">
        <v>6.6000000000000003E-2</v>
      </c>
      <c r="G21">
        <v>0.73699999999999999</v>
      </c>
      <c r="H21">
        <v>23</v>
      </c>
      <c r="I21">
        <v>0</v>
      </c>
      <c r="J21">
        <v>0</v>
      </c>
    </row>
    <row r="22" spans="1:10" x14ac:dyDescent="0.35">
      <c r="A22" t="s">
        <v>71</v>
      </c>
      <c r="B22" t="s">
        <v>87</v>
      </c>
      <c r="C22">
        <v>0.50600000000000001</v>
      </c>
      <c r="D22">
        <v>0.61099999999999999</v>
      </c>
      <c r="E22">
        <v>0.75700000000000001</v>
      </c>
      <c r="F22">
        <v>5.2999999999999999E-2</v>
      </c>
      <c r="G22">
        <v>0.67100000000000004</v>
      </c>
      <c r="H22">
        <v>30</v>
      </c>
      <c r="I22">
        <v>0</v>
      </c>
      <c r="J22">
        <v>0</v>
      </c>
    </row>
    <row r="23" spans="1:10" x14ac:dyDescent="0.35">
      <c r="A23" t="s">
        <v>72</v>
      </c>
      <c r="B23" t="s">
        <v>87</v>
      </c>
      <c r="C23">
        <v>0.59799999999999998</v>
      </c>
      <c r="D23">
        <v>0.67200000000000004</v>
      </c>
      <c r="E23">
        <v>0.72</v>
      </c>
      <c r="F23">
        <v>2.8000000000000001E-2</v>
      </c>
      <c r="G23">
        <v>0.70299999999999996</v>
      </c>
      <c r="H23">
        <v>18</v>
      </c>
      <c r="I23">
        <v>0</v>
      </c>
      <c r="J23">
        <v>0</v>
      </c>
    </row>
    <row r="24" spans="1:10" x14ac:dyDescent="0.35">
      <c r="A24" t="s">
        <v>84</v>
      </c>
      <c r="B24" t="s">
        <v>87</v>
      </c>
      <c r="C24">
        <v>0.40500000000000003</v>
      </c>
      <c r="D24">
        <v>0.45900000000000002</v>
      </c>
      <c r="E24">
        <v>0.51900000000000002</v>
      </c>
      <c r="F24">
        <v>4.1000000000000002E-2</v>
      </c>
      <c r="G24">
        <v>0.50900000000000001</v>
      </c>
      <c r="H24">
        <v>12</v>
      </c>
      <c r="I24">
        <v>0</v>
      </c>
      <c r="J24">
        <v>0</v>
      </c>
    </row>
    <row r="25" spans="1:10" x14ac:dyDescent="0.35">
      <c r="A25" t="s">
        <v>85</v>
      </c>
      <c r="B25" t="s">
        <v>87</v>
      </c>
      <c r="C25">
        <v>0.59899999999999998</v>
      </c>
      <c r="D25">
        <v>0.67200000000000004</v>
      </c>
      <c r="E25">
        <v>0.72</v>
      </c>
      <c r="F25">
        <v>2.8000000000000001E-2</v>
      </c>
      <c r="G25">
        <v>0.70299999999999996</v>
      </c>
      <c r="H25">
        <v>18</v>
      </c>
      <c r="I25">
        <v>0</v>
      </c>
      <c r="J25">
        <v>0</v>
      </c>
    </row>
    <row r="26" spans="1:10" x14ac:dyDescent="0.35">
      <c r="A26" t="s">
        <v>80</v>
      </c>
      <c r="B26" t="s">
        <v>87</v>
      </c>
      <c r="C26">
        <v>0</v>
      </c>
      <c r="D26">
        <v>0</v>
      </c>
      <c r="E26">
        <v>0</v>
      </c>
      <c r="F26">
        <v>0</v>
      </c>
      <c r="G26">
        <v>0</v>
      </c>
      <c r="H26">
        <v>10</v>
      </c>
      <c r="I26">
        <v>0</v>
      </c>
      <c r="J26">
        <v>0</v>
      </c>
    </row>
    <row r="27" spans="1:10" x14ac:dyDescent="0.35">
      <c r="A27" t="s">
        <v>81</v>
      </c>
      <c r="B27" t="s">
        <v>87</v>
      </c>
      <c r="C27">
        <v>0</v>
      </c>
      <c r="D27">
        <v>0</v>
      </c>
      <c r="E27">
        <v>1E-3</v>
      </c>
      <c r="F27">
        <v>0</v>
      </c>
      <c r="G27">
        <v>0</v>
      </c>
      <c r="H27">
        <v>10</v>
      </c>
      <c r="I27">
        <v>0</v>
      </c>
      <c r="J27">
        <v>0</v>
      </c>
    </row>
    <row r="28" spans="1:10" x14ac:dyDescent="0.35">
      <c r="A28" s="56"/>
      <c r="B28" s="56"/>
      <c r="C28" s="56"/>
      <c r="D28" s="56"/>
      <c r="E28" s="56"/>
      <c r="F28" s="56"/>
      <c r="G28" s="56"/>
      <c r="H28" s="56"/>
      <c r="I28" s="56"/>
      <c r="J28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Автоматизированный расчет</vt:lpstr>
      <vt:lpstr>Шаблоны соотвествие профилю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Маша Андреева</cp:lastModifiedBy>
  <dcterms:created xsi:type="dcterms:W3CDTF">2015-06-05T18:19:34Z</dcterms:created>
  <dcterms:modified xsi:type="dcterms:W3CDTF">2021-09-15T12:47:39Z</dcterms:modified>
</cp:coreProperties>
</file>