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tay\Desktop\"/>
    </mc:Choice>
  </mc:AlternateContent>
  <bookViews>
    <workbookView xWindow="0" yWindow="0" windowWidth="28800" windowHeight="18000" firstSheet="1" activeTab="1"/>
  </bookViews>
  <sheets>
    <sheet name="Автоматизированный расчет" sheetId="3" r:id="rId1"/>
    <sheet name="Шаблоны соотвествие профилю" sheetId="2" r:id="rId2"/>
    <sheet name="ConfMax" sheetId="8" r:id="rId3"/>
    <sheet name="5 ступень" sheetId="7" r:id="rId4"/>
    <sheet name="Summary Report" sheetId="6" r:id="rId5"/>
  </sheets>
  <definedNames>
    <definedName name="_xlnm._FilterDatabase" localSheetId="4" hidden="1">'Summary Report'!$A$2:$I$28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H33" i="2"/>
  <c r="H34" i="2"/>
  <c r="H35" i="2"/>
  <c r="H36" i="2"/>
  <c r="H37" i="2"/>
  <c r="H38" i="2"/>
  <c r="H39" i="2"/>
  <c r="H40" i="2"/>
  <c r="H41" i="2"/>
  <c r="H42" i="2"/>
  <c r="H31" i="2"/>
  <c r="I48" i="2"/>
  <c r="G35" i="3" l="1"/>
  <c r="G36" i="3"/>
  <c r="G37" i="3"/>
  <c r="G38" i="3"/>
  <c r="G39" i="3"/>
  <c r="G40" i="3"/>
  <c r="G41" i="3"/>
  <c r="G42" i="3"/>
  <c r="G43" i="3"/>
  <c r="G44" i="3"/>
  <c r="G45" i="3"/>
  <c r="G34" i="3"/>
  <c r="F42" i="3" l="1"/>
  <c r="I49" i="2" l="1"/>
  <c r="I50" i="2"/>
  <c r="I51" i="2"/>
  <c r="I52" i="2"/>
  <c r="I53" i="2"/>
  <c r="I54" i="2"/>
  <c r="I55" i="2"/>
  <c r="I56" i="2"/>
  <c r="I57" i="2"/>
  <c r="I58" i="2"/>
  <c r="I59" i="2"/>
  <c r="I32" i="2"/>
  <c r="I33" i="2"/>
  <c r="I34" i="2"/>
  <c r="I35" i="2"/>
  <c r="I36" i="2"/>
  <c r="I37" i="2"/>
  <c r="I38" i="2"/>
  <c r="I39" i="2"/>
  <c r="I40" i="2"/>
  <c r="I41" i="2"/>
  <c r="I42" i="2"/>
  <c r="H23" i="2" l="1"/>
  <c r="H22" i="2"/>
  <c r="H21" i="2"/>
  <c r="H20" i="2"/>
  <c r="H19" i="2"/>
  <c r="H18" i="2"/>
  <c r="H17" i="2"/>
  <c r="H16" i="2"/>
  <c r="H15" i="2"/>
  <c r="H14" i="2"/>
  <c r="H13" i="2"/>
  <c r="H12" i="2"/>
  <c r="G23" i="2"/>
  <c r="G22" i="2"/>
  <c r="G21" i="2"/>
  <c r="G20" i="2"/>
  <c r="G19" i="2"/>
  <c r="G18" i="2"/>
  <c r="G17" i="2"/>
  <c r="G16" i="2"/>
  <c r="G15" i="2"/>
  <c r="G14" i="2"/>
  <c r="G13" i="2"/>
  <c r="I13" i="2" s="1"/>
  <c r="G12" i="2"/>
  <c r="I19" i="2" l="1"/>
  <c r="I14" i="2"/>
  <c r="I22" i="2"/>
  <c r="I21" i="2"/>
  <c r="I12" i="2"/>
  <c r="D31" i="3" l="1"/>
  <c r="E31" i="3"/>
  <c r="F31" i="3" s="1"/>
  <c r="H31" i="3" l="1"/>
  <c r="P2" i="3"/>
  <c r="D29" i="3"/>
  <c r="D30" i="3"/>
  <c r="P7" i="3"/>
  <c r="E2" i="3" s="1"/>
  <c r="P6" i="3"/>
  <c r="D2" i="3"/>
  <c r="C36" i="3"/>
  <c r="F36" i="3" l="1"/>
  <c r="D36" i="3"/>
  <c r="E30" i="3"/>
  <c r="F30" i="3" s="1"/>
  <c r="H30" i="3" s="1"/>
  <c r="E29" i="3"/>
  <c r="F29" i="3" s="1"/>
  <c r="H29" i="3" s="1"/>
  <c r="D20" i="3"/>
  <c r="S7" i="3"/>
  <c r="U7" i="3" s="1"/>
  <c r="D18" i="3"/>
  <c r="D19" i="3"/>
  <c r="D21" i="3"/>
  <c r="B46" i="3" l="1"/>
  <c r="F2" i="3"/>
  <c r="D8" i="3"/>
  <c r="D27" i="3"/>
  <c r="D22" i="3"/>
  <c r="D13" i="3"/>
  <c r="C43" i="3"/>
  <c r="C45" i="3"/>
  <c r="C34" i="3"/>
  <c r="C44" i="3"/>
  <c r="F44" i="3" l="1"/>
  <c r="H44" i="3" s="1"/>
  <c r="F34" i="3"/>
  <c r="F45" i="3"/>
  <c r="H45" i="3" s="1"/>
  <c r="F43" i="3"/>
  <c r="H43" i="3" s="1"/>
  <c r="H2" i="3"/>
  <c r="D43" i="3"/>
  <c r="D34" i="3"/>
  <c r="D44" i="3"/>
  <c r="D45" i="3"/>
  <c r="D14" i="3"/>
  <c r="D16" i="3"/>
  <c r="D15" i="3"/>
  <c r="D17" i="3"/>
  <c r="D28" i="3"/>
  <c r="E3" i="3"/>
  <c r="F3" i="3" s="1"/>
  <c r="V3" i="3" l="1"/>
  <c r="P3" i="3"/>
  <c r="E21" i="3" l="1"/>
  <c r="F21" i="3" s="1"/>
  <c r="H21" i="3" s="1"/>
  <c r="E20" i="3"/>
  <c r="F20" i="3" s="1"/>
  <c r="H20" i="3" s="1"/>
  <c r="E19" i="3"/>
  <c r="F19" i="3" s="1"/>
  <c r="H19" i="3" s="1"/>
  <c r="E22" i="3"/>
  <c r="F22" i="3" s="1"/>
  <c r="H22" i="3" s="1"/>
  <c r="S2" i="3"/>
  <c r="U2" i="3" s="1"/>
  <c r="P4" i="3"/>
  <c r="P5" i="3"/>
  <c r="E8" i="3" s="1"/>
  <c r="F8" i="3" s="1"/>
  <c r="H8" i="3" s="1"/>
  <c r="D23" i="3"/>
  <c r="D26" i="3"/>
  <c r="D3" i="3"/>
  <c r="V2" i="3"/>
  <c r="S6" i="3"/>
  <c r="S3" i="3"/>
  <c r="U3" i="3" s="1"/>
  <c r="D10" i="3" s="1"/>
  <c r="C35" i="3"/>
  <c r="C38" i="3"/>
  <c r="F38" i="3" l="1"/>
  <c r="F35" i="3"/>
  <c r="E18" i="3"/>
  <c r="F18" i="3" s="1"/>
  <c r="H18" i="3" s="1"/>
  <c r="E13" i="3"/>
  <c r="F13" i="3" s="1"/>
  <c r="H13" i="3" s="1"/>
  <c r="E27" i="3"/>
  <c r="F27" i="3" s="1"/>
  <c r="H27" i="3" s="1"/>
  <c r="S4" i="3"/>
  <c r="U4" i="3" s="1"/>
  <c r="S5" i="3"/>
  <c r="U5" i="3" s="1"/>
  <c r="D24" i="3" s="1"/>
  <c r="H34" i="3"/>
  <c r="D35" i="3"/>
  <c r="U6" i="3"/>
  <c r="D5" i="3"/>
  <c r="H36" i="3"/>
  <c r="E17" i="3"/>
  <c r="F17" i="3" s="1"/>
  <c r="D4" i="3"/>
  <c r="D12" i="3"/>
  <c r="D7" i="3"/>
  <c r="D9" i="3"/>
  <c r="D25" i="3"/>
  <c r="D11" i="3"/>
  <c r="D6" i="3"/>
  <c r="E12" i="3"/>
  <c r="F12" i="3" s="1"/>
  <c r="E7" i="3"/>
  <c r="F7" i="3" s="1"/>
  <c r="E28" i="3"/>
  <c r="F28" i="3" s="1"/>
  <c r="E25" i="3"/>
  <c r="F25" i="3" s="1"/>
  <c r="E16" i="3"/>
  <c r="F16" i="3" s="1"/>
  <c r="E11" i="3"/>
  <c r="F11" i="3" s="1"/>
  <c r="E6" i="3"/>
  <c r="F6" i="3" s="1"/>
  <c r="E24" i="3"/>
  <c r="F24" i="3" s="1"/>
  <c r="E15" i="3"/>
  <c r="E10" i="3"/>
  <c r="E5" i="3"/>
  <c r="F5" i="3" s="1"/>
  <c r="H3" i="3"/>
  <c r="E26" i="3"/>
  <c r="E23" i="3"/>
  <c r="F23" i="3" s="1"/>
  <c r="E14" i="3"/>
  <c r="F14" i="3" s="1"/>
  <c r="E9" i="3"/>
  <c r="F9" i="3" s="1"/>
  <c r="E4" i="3"/>
  <c r="F4" i="3" s="1"/>
  <c r="D38" i="3"/>
  <c r="V4" i="3"/>
  <c r="V6" i="3"/>
  <c r="V5" i="3"/>
  <c r="I15" i="2"/>
  <c r="I16" i="2"/>
  <c r="I17" i="2"/>
  <c r="I18" i="2"/>
  <c r="I20" i="2"/>
  <c r="I23" i="2"/>
  <c r="C37" i="3"/>
  <c r="C41" i="3"/>
  <c r="C40" i="3"/>
  <c r="C42" i="3"/>
  <c r="C39" i="3"/>
  <c r="F37" i="3" l="1"/>
  <c r="H37" i="3" s="1"/>
  <c r="F41" i="3"/>
  <c r="H41" i="3" s="1"/>
  <c r="F39" i="3"/>
  <c r="H42" i="3"/>
  <c r="F40" i="3"/>
  <c r="H40" i="3" s="1"/>
  <c r="H23" i="3"/>
  <c r="F10" i="3"/>
  <c r="H10" i="3" s="1"/>
  <c r="F26" i="3"/>
  <c r="H26" i="3" s="1"/>
  <c r="F15" i="3"/>
  <c r="H15" i="3" s="1"/>
  <c r="C46" i="3"/>
  <c r="D41" i="3"/>
  <c r="H39" i="3"/>
  <c r="D42" i="3"/>
  <c r="H35" i="3"/>
  <c r="D37" i="3"/>
  <c r="D39" i="3"/>
  <c r="D40" i="3"/>
  <c r="H38" i="3"/>
  <c r="H24" i="3"/>
  <c r="H4" i="3"/>
  <c r="H5" i="3"/>
  <c r="H12" i="3"/>
  <c r="H17" i="3"/>
  <c r="H7" i="3"/>
  <c r="H28" i="3"/>
  <c r="H16" i="3"/>
  <c r="H11" i="3"/>
  <c r="H9" i="3"/>
  <c r="H6" i="3"/>
  <c r="H14" i="3"/>
  <c r="H25" i="3"/>
  <c r="V7" i="3"/>
  <c r="I31" i="2"/>
  <c r="D46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Duration - </t>
        </r>
        <r>
          <rPr>
            <sz val="10"/>
            <color rgb="FF000000"/>
            <rFont val="Tahoma"/>
            <family val="2"/>
            <charset val="204"/>
          </rPr>
          <t xml:space="preserve">заполняется на основе данных после выполнения итерации соотвествующего скрипта в </t>
        </r>
        <r>
          <rPr>
            <sz val="10"/>
            <color rgb="FF000000"/>
            <rFont val="Tahoma"/>
            <family val="2"/>
            <charset val="204"/>
          </rPr>
          <t>Vugen'</t>
        </r>
        <r>
          <rPr>
            <sz val="10"/>
            <color rgb="FF000000"/>
            <rFont val="Tahoma"/>
            <family val="2"/>
            <charset val="204"/>
          </rPr>
          <t>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ThinkTime </t>
        </r>
        <r>
          <rPr>
            <sz val="10"/>
            <color rgb="FF000000"/>
            <rFont val="Tahoma"/>
            <family val="2"/>
            <charset val="204"/>
          </rPr>
          <t xml:space="preserve">- заполнятеся на основе </t>
        </r>
        <r>
          <rPr>
            <sz val="10"/>
            <color rgb="FF000000"/>
            <rFont val="Tahoma"/>
            <family val="2"/>
            <charset val="204"/>
          </rPr>
          <t>ThinkTime'</t>
        </r>
        <r>
          <rPr>
            <sz val="10"/>
            <color rgb="FF000000"/>
            <rFont val="Tahoma"/>
            <family val="2"/>
            <charset val="204"/>
          </rPr>
          <t xml:space="preserve">ов по выполнению одной итерации соотвествующего скрипта в </t>
        </r>
        <r>
          <rPr>
            <sz val="10"/>
            <color rgb="FF000000"/>
            <rFont val="Tahoma"/>
            <family val="2"/>
            <charset val="204"/>
          </rPr>
          <t>Vugen'</t>
        </r>
        <r>
          <rPr>
            <sz val="10"/>
            <color rgb="FF000000"/>
            <rFont val="Tahoma"/>
            <family val="2"/>
            <charset val="204"/>
          </rPr>
          <t>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Q).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<sst xmlns="http://schemas.openxmlformats.org/spreadsheetml/2006/main" count="325" uniqueCount="85">
  <si>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</si>
  <si>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</si>
  <si>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</si>
  <si>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</si>
  <si>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</si>
  <si>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</si>
  <si>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</si>
  <si>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</si>
  <si>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</si>
  <si>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</si>
  <si>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</si>
  <si>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</si>
  <si>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logout</t>
  </si>
  <si>
    <t>Transaction Name</t>
  </si>
  <si>
    <t>Pass</t>
  </si>
  <si>
    <t>Fail</t>
  </si>
  <si>
    <t>Stop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</si>
  <si>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</si>
  <si>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</si>
  <si>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</si>
  <si>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</si>
  <si>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</si>
  <si>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</si>
  <si>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</si>
  <si>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</si>
  <si>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</si>
  <si>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</si>
  <si>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</si>
  <si>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</si>
  <si>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</si>
  <si>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</si>
  <si>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</si>
  <si>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</si>
  <si>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</si>
  <si>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</si>
  <si>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</si>
  <si>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</si>
  <si>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</si>
  <si>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</si>
  <si>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</si>
  <si>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</si>
  <si>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</si>
  <si>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</si>
  <si>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</si>
  <si>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</si>
  <si>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UC_01_UserCaseName</t>
  </si>
  <si>
    <t>home_page</t>
  </si>
  <si>
    <t>logon</t>
  </si>
  <si>
    <t>click_button_flights</t>
  </si>
  <si>
    <t>find_flight</t>
  </si>
  <si>
    <t>flight_selection</t>
  </si>
  <si>
    <t>click_button_itinerary</t>
  </si>
  <si>
    <t>select_and_delete_ticket</t>
  </si>
  <si>
    <t>click_sing_up_now</t>
  </si>
  <si>
    <t>customer_profile</t>
  </si>
  <si>
    <t>click_button_continue</t>
  </si>
  <si>
    <t>UC_02_SearchTicket</t>
  </si>
  <si>
    <t>UC_03_ByeTicket</t>
  </si>
  <si>
    <t>UC_04_DeleteTicket</t>
  </si>
  <si>
    <t>UC_05_CreateUsers</t>
  </si>
  <si>
    <t>UC_06_ViewReservations</t>
  </si>
  <si>
    <t>Minimum</t>
  </si>
  <si>
    <t>Average</t>
  </si>
  <si>
    <t>Maximum</t>
  </si>
  <si>
    <t>Std. Deviation</t>
  </si>
  <si>
    <t>90 Percent</t>
  </si>
  <si>
    <t>SLA Status</t>
  </si>
  <si>
    <t>No Data</t>
  </si>
  <si>
    <t>польз</t>
  </si>
  <si>
    <t>Профиль для 10 пользователей</t>
  </si>
  <si>
    <t>Переход на доашнюю страницу</t>
  </si>
  <si>
    <t>Переход по кнопке flights</t>
  </si>
  <si>
    <t>Переход по кнопке itinerary</t>
  </si>
  <si>
    <t>Выбор и удаление брони</t>
  </si>
  <si>
    <t>Переход к созданию нового пользователя</t>
  </si>
  <si>
    <t>Заполнение данных нового пользователя</t>
  </si>
  <si>
    <t>Нажатие кнопки continue</t>
  </si>
  <si>
    <t>Авторизация пользователя</t>
  </si>
  <si>
    <t>Поиск максимума 5 ступень</t>
  </si>
  <si>
    <t>1 281</t>
  </si>
  <si>
    <t>1 202</t>
  </si>
  <si>
    <t>1 284</t>
  </si>
  <si>
    <t>2 182</t>
  </si>
  <si>
    <t>1 804</t>
  </si>
  <si>
    <t>1 522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</si>
</sst>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79">
    <xf numFmtId="0" fontId="0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0" borderId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6" applyNumberFormat="0" applyAlignment="0" applyProtection="0"/>
    <xf numFmtId="0" fontId="26" fillId="7" borderId="7" applyNumberFormat="0" applyAlignment="0" applyProtection="0"/>
    <xf numFmtId="0" fontId="27" fillId="7" borderId="6" applyNumberFormat="0" applyAlignment="0" applyProtection="0"/>
    <xf numFmtId="0" fontId="28" fillId="0" borderId="8" applyNumberFormat="0" applyFill="0" applyAlignment="0" applyProtection="0"/>
    <xf numFmtId="0" fontId="29" fillId="8" borderId="9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32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32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32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32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32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32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0" borderId="0"/>
    <xf numFmtId="0" fontId="11" fillId="9" borderId="10" applyNumberFormat="0" applyFont="0" applyAlignment="0" applyProtection="0"/>
    <xf numFmtId="9" fontId="33" fillId="0" borderId="0" applyFont="0" applyFill="0" applyBorder="0" applyAlignment="0" applyProtection="0"/>
    <xf numFmtId="0" fontId="10" fillId="0" borderId="0"/>
    <xf numFmtId="0" fontId="9" fillId="0" borderId="0"/>
    <xf numFmtId="0" fontId="40" fillId="4" borderId="0" applyNumberFormat="0" applyBorder="0" applyAlignment="0" applyProtection="0"/>
    <xf numFmtId="0" fontId="9" fillId="9" borderId="10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32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32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32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32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32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32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13" fillId="0" borderId="0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top" wrapText="1"/>
    </xf>
    <xf numFmtId="0" fontId="19" fillId="0" borderId="2" xfId="0" applyFont="1" applyBorder="1" applyAlignment="1">
      <alignment horizontal="left" vertical="top" wrapText="1"/>
    </xf>
    <xf numFmtId="0" fontId="17" fillId="0" borderId="2" xfId="4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10" fontId="18" fillId="0" borderId="2" xfId="0" applyNumberFormat="1" applyFont="1" applyBorder="1" applyAlignment="1">
      <alignment horizontal="center" vertical="top"/>
    </xf>
    <xf numFmtId="10" fontId="20" fillId="0" borderId="2" xfId="0" applyNumberFormat="1" applyFont="1" applyBorder="1" applyAlignment="1">
      <alignment horizontal="center" vertical="top"/>
    </xf>
    <xf numFmtId="0" fontId="18" fillId="5" borderId="2" xfId="0" applyFont="1" applyFill="1" applyBorder="1" applyAlignment="1">
      <alignment horizontal="left" vertical="top"/>
    </xf>
    <xf numFmtId="0" fontId="11" fillId="0" borderId="2" xfId="42" applyBorder="1"/>
    <xf numFmtId="0" fontId="18" fillId="0" borderId="2" xfId="0" applyFont="1" applyBorder="1" applyAlignment="1">
      <alignment horizontal="left" vertical="top"/>
    </xf>
    <xf numFmtId="10" fontId="18" fillId="0" borderId="2" xfId="0" applyNumberFormat="1" applyFont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4" fillId="0" borderId="0" xfId="0" applyFont="1"/>
    <xf numFmtId="1" fontId="34" fillId="0" borderId="0" xfId="0" applyNumberFormat="1" applyFont="1"/>
    <xf numFmtId="1" fontId="13" fillId="0" borderId="12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32" fillId="26" borderId="0" xfId="34"/>
    <xf numFmtId="0" fontId="32" fillId="26" borderId="15" xfId="34" applyBorder="1"/>
    <xf numFmtId="0" fontId="32" fillId="26" borderId="16" xfId="34" applyBorder="1"/>
    <xf numFmtId="0" fontId="32" fillId="26" borderId="17" xfId="34" applyBorder="1"/>
    <xf numFmtId="0" fontId="11" fillId="28" borderId="18" xfId="36" applyBorder="1"/>
    <xf numFmtId="0" fontId="11" fillId="28" borderId="0" xfId="36" applyBorder="1"/>
    <xf numFmtId="2" fontId="11" fillId="28" borderId="0" xfId="36" applyNumberFormat="1" applyBorder="1"/>
    <xf numFmtId="1" fontId="11" fillId="28" borderId="19" xfId="36" applyNumberFormat="1" applyBorder="1"/>
    <xf numFmtId="0" fontId="11" fillId="21" borderId="18" xfId="29" applyBorder="1"/>
    <xf numFmtId="0" fontId="11" fillId="21" borderId="0" xfId="29" applyBorder="1"/>
    <xf numFmtId="2" fontId="11" fillId="21" borderId="0" xfId="29" applyNumberFormat="1" applyBorder="1"/>
    <xf numFmtId="1" fontId="11" fillId="21" borderId="19" xfId="29" applyNumberFormat="1" applyBorder="1"/>
    <xf numFmtId="0" fontId="37" fillId="0" borderId="0" xfId="0" applyFont="1" applyAlignment="1">
      <alignment wrapText="1"/>
    </xf>
    <xf numFmtId="1" fontId="38" fillId="0" borderId="13" xfId="0" applyNumberFormat="1" applyFont="1" applyBorder="1"/>
    <xf numFmtId="0" fontId="38" fillId="0" borderId="0" xfId="0" applyFont="1"/>
    <xf numFmtId="0" fontId="38" fillId="35" borderId="2" xfId="0" applyFont="1" applyFill="1" applyBorder="1"/>
    <xf numFmtId="9" fontId="38" fillId="36" borderId="2" xfId="44" applyFont="1" applyFill="1" applyBorder="1"/>
    <xf numFmtId="1" fontId="38" fillId="0" borderId="12" xfId="0" applyNumberFormat="1" applyFont="1" applyBorder="1"/>
    <xf numFmtId="9" fontId="38" fillId="0" borderId="2" xfId="44" applyFont="1" applyBorder="1"/>
    <xf numFmtId="0" fontId="39" fillId="7" borderId="7" xfId="11" applyFont="1"/>
    <xf numFmtId="0" fontId="39" fillId="7" borderId="7" xfId="11" applyFont="1" applyAlignment="1">
      <alignment horizontal="center" vertical="center" wrapText="1"/>
    </xf>
    <xf numFmtId="0" fontId="39" fillId="7" borderId="7" xfId="11" applyFont="1" applyAlignment="1">
      <alignment horizontal="left" vertical="center" wrapText="1"/>
    </xf>
    <xf numFmtId="0" fontId="18" fillId="7" borderId="7" xfId="11" applyFont="1" applyAlignment="1">
      <alignment horizontal="center" vertical="center" wrapText="1"/>
    </xf>
    <xf numFmtId="0" fontId="18" fillId="5" borderId="7" xfId="11" applyFont="1" applyFill="1" applyAlignment="1">
      <alignment horizontal="center" vertical="center" wrapText="1"/>
    </xf>
    <xf numFmtId="0" fontId="11" fillId="13" borderId="2" xfId="21" applyBorder="1"/>
    <xf numFmtId="0" fontId="11" fillId="29" borderId="2" xfId="37" applyBorder="1"/>
    <xf numFmtId="164" fontId="0" fillId="0" borderId="2" xfId="0" applyNumberFormat="1" applyBorder="1"/>
    <xf numFmtId="0" fontId="0" fillId="0" borderId="2" xfId="0" applyBorder="1"/>
    <xf numFmtId="9" fontId="38" fillId="5" borderId="2" xfId="44" applyFont="1" applyFill="1" applyBorder="1"/>
    <xf numFmtId="9" fontId="38" fillId="5" borderId="14" xfId="44" applyFont="1" applyFill="1" applyBorder="1"/>
    <xf numFmtId="0" fontId="0" fillId="5" borderId="0" xfId="0" applyNumberFormat="1" applyFill="1"/>
    <xf numFmtId="0" fontId="0" fillId="0" borderId="0" xfId="0" applyFont="1"/>
    <xf numFmtId="9" fontId="0" fillId="0" borderId="0" xfId="0" applyNumberFormat="1" applyFont="1"/>
    <xf numFmtId="0" fontId="8" fillId="0" borderId="0" xfId="67"/>
    <xf numFmtId="0" fontId="11" fillId="13" borderId="0" xfId="21" applyBorder="1"/>
    <xf numFmtId="0" fontId="0" fillId="34" borderId="0" xfId="0" applyFill="1" applyAlignment="1">
      <alignment horizontal="center"/>
    </xf>
    <xf numFmtId="0" fontId="19" fillId="0" borderId="2" xfId="0" applyFont="1" applyBorder="1" applyAlignment="1">
      <alignment horizontal="left" vertical="top" wrapText="1" shrinkToFit="1"/>
    </xf>
    <xf numFmtId="0" fontId="39" fillId="7" borderId="2" xfId="11" applyFont="1" applyBorder="1"/>
    <xf numFmtId="0" fontId="3" fillId="13" borderId="2" xfId="21" applyFont="1" applyBorder="1"/>
    <xf numFmtId="1" fontId="38" fillId="0" borderId="19" xfId="0" applyNumberFormat="1" applyFont="1" applyFill="1" applyBorder="1"/>
    <xf numFmtId="0" fontId="2" fillId="0" borderId="0" xfId="151"/>
    <xf numFmtId="0" fontId="0" fillId="34" borderId="0" xfId="0" applyFill="1" applyAlignment="1">
      <alignment horizontal="center"/>
    </xf>
    <xf numFmtId="0" fontId="1" fillId="0" borderId="0" xfId="165"/>
  </cellXfs>
  <cellStyles count="179">
    <cellStyle name="20% — акцент1" xfId="19" builtinId="30" customBuiltin="1"/>
    <cellStyle name="20% — акцент1 10" xfId="167"/>
    <cellStyle name="20% — акцент1 2" xfId="49"/>
    <cellStyle name="20% — акцент1 3" xfId="69"/>
    <cellStyle name="20% — акцент1 4" xfId="83"/>
    <cellStyle name="20% — акцент1 5" xfId="97"/>
    <cellStyle name="20% — акцент1 6" xfId="111"/>
    <cellStyle name="20% — акцент1 7" xfId="125"/>
    <cellStyle name="20% — акцент1 8" xfId="139"/>
    <cellStyle name="20% — акцент1 9" xfId="153"/>
    <cellStyle name="20% — акцент2" xfId="23" builtinId="34" customBuiltin="1"/>
    <cellStyle name="20% — акцент2 10" xfId="169"/>
    <cellStyle name="20% — акцент2 2" xfId="52"/>
    <cellStyle name="20% — акцент2 3" xfId="71"/>
    <cellStyle name="20% — акцент2 4" xfId="85"/>
    <cellStyle name="20% — акцент2 5" xfId="99"/>
    <cellStyle name="20% — акцент2 6" xfId="113"/>
    <cellStyle name="20% — акцент2 7" xfId="127"/>
    <cellStyle name="20% — акцент2 8" xfId="141"/>
    <cellStyle name="20% — акцент2 9" xfId="155"/>
    <cellStyle name="20% — акцент3" xfId="27" builtinId="38" customBuiltin="1"/>
    <cellStyle name="20% — акцент3 10" xfId="171"/>
    <cellStyle name="20% — акцент3 2" xfId="55"/>
    <cellStyle name="20% — акцент3 3" xfId="73"/>
    <cellStyle name="20% — акцент3 4" xfId="87"/>
    <cellStyle name="20% — акцент3 5" xfId="101"/>
    <cellStyle name="20% — акцент3 6" xfId="115"/>
    <cellStyle name="20% — акцент3 7" xfId="129"/>
    <cellStyle name="20% — акцент3 8" xfId="143"/>
    <cellStyle name="20% — акцент3 9" xfId="157"/>
    <cellStyle name="20% — акцент4" xfId="31" builtinId="42" customBuiltin="1"/>
    <cellStyle name="20% — акцент4 10" xfId="173"/>
    <cellStyle name="20% — акцент4 2" xfId="58"/>
    <cellStyle name="20% — акцент4 3" xfId="75"/>
    <cellStyle name="20% — акцент4 4" xfId="89"/>
    <cellStyle name="20% — акцент4 5" xfId="103"/>
    <cellStyle name="20% — акцент4 6" xfId="117"/>
    <cellStyle name="20% — акцент4 7" xfId="131"/>
    <cellStyle name="20% — акцент4 8" xfId="145"/>
    <cellStyle name="20% — акцент4 9" xfId="159"/>
    <cellStyle name="20% — акцент5" xfId="35" builtinId="46" customBuiltin="1"/>
    <cellStyle name="20% — акцент5 10" xfId="175"/>
    <cellStyle name="20% — акцент5 2" xfId="61"/>
    <cellStyle name="20% — акцент5 3" xfId="77"/>
    <cellStyle name="20% — акцент5 4" xfId="91"/>
    <cellStyle name="20% — акцент5 5" xfId="105"/>
    <cellStyle name="20% — акцент5 6" xfId="119"/>
    <cellStyle name="20% — акцент5 7" xfId="133"/>
    <cellStyle name="20% — акцент5 8" xfId="147"/>
    <cellStyle name="20% — акцент5 9" xfId="161"/>
    <cellStyle name="20% — акцент6" xfId="39" builtinId="50" customBuiltin="1"/>
    <cellStyle name="20% — акцент6 10" xfId="177"/>
    <cellStyle name="20% — акцент6 2" xfId="64"/>
    <cellStyle name="20% — акцент6 3" xfId="79"/>
    <cellStyle name="20% — акцент6 4" xfId="93"/>
    <cellStyle name="20% — акцент6 5" xfId="107"/>
    <cellStyle name="20% — акцент6 6" xfId="121"/>
    <cellStyle name="20% — акцент6 7" xfId="135"/>
    <cellStyle name="20% — акцент6 8" xfId="149"/>
    <cellStyle name="20% — акцент6 9" xfId="163"/>
    <cellStyle name="40% — акцент1" xfId="20" builtinId="31" customBuiltin="1"/>
    <cellStyle name="40% — акцент1 10" xfId="168"/>
    <cellStyle name="40% — акцент1 2" xfId="50"/>
    <cellStyle name="40% — акцент1 3" xfId="70"/>
    <cellStyle name="40% — акцент1 4" xfId="84"/>
    <cellStyle name="40% — акцент1 5" xfId="98"/>
    <cellStyle name="40% — акцент1 6" xfId="112"/>
    <cellStyle name="40% — акцент1 7" xfId="126"/>
    <cellStyle name="40% — акцент1 8" xfId="140"/>
    <cellStyle name="40% — акцент1 9" xfId="154"/>
    <cellStyle name="40% — акцент2" xfId="24" builtinId="35" customBuiltin="1"/>
    <cellStyle name="40% — акцент2 10" xfId="170"/>
    <cellStyle name="40% — акцент2 2" xfId="53"/>
    <cellStyle name="40% — акцент2 3" xfId="72"/>
    <cellStyle name="40% — акцент2 4" xfId="86"/>
    <cellStyle name="40% — акцент2 5" xfId="100"/>
    <cellStyle name="40% — акцент2 6" xfId="114"/>
    <cellStyle name="40% — акцент2 7" xfId="128"/>
    <cellStyle name="40% — акцент2 8" xfId="142"/>
    <cellStyle name="40% — акцент2 9" xfId="156"/>
    <cellStyle name="40% — акцент3" xfId="28" builtinId="39" customBuiltin="1"/>
    <cellStyle name="40% — акцент3 10" xfId="172"/>
    <cellStyle name="40% — акцент3 2" xfId="56"/>
    <cellStyle name="40% — акцент3 3" xfId="74"/>
    <cellStyle name="40% — акцент3 4" xfId="88"/>
    <cellStyle name="40% — акцент3 5" xfId="102"/>
    <cellStyle name="40% — акцент3 6" xfId="116"/>
    <cellStyle name="40% — акцент3 7" xfId="130"/>
    <cellStyle name="40% — акцент3 8" xfId="144"/>
    <cellStyle name="40% — акцент3 9" xfId="158"/>
    <cellStyle name="40% — акцент4" xfId="32" builtinId="43" customBuiltin="1"/>
    <cellStyle name="40% — акцент4 10" xfId="174"/>
    <cellStyle name="40% — акцент4 2" xfId="59"/>
    <cellStyle name="40% — акцент4 3" xfId="76"/>
    <cellStyle name="40% — акцент4 4" xfId="90"/>
    <cellStyle name="40% — акцент4 5" xfId="104"/>
    <cellStyle name="40% — акцент4 6" xfId="118"/>
    <cellStyle name="40% — акцент4 7" xfId="132"/>
    <cellStyle name="40% — акцент4 8" xfId="146"/>
    <cellStyle name="40% — акцент4 9" xfId="160"/>
    <cellStyle name="40% — акцент5" xfId="36" builtinId="47" customBuiltin="1"/>
    <cellStyle name="40% — акцент5 10" xfId="176"/>
    <cellStyle name="40% — акцент5 2" xfId="62"/>
    <cellStyle name="40% — акцент5 3" xfId="78"/>
    <cellStyle name="40% — акцент5 4" xfId="92"/>
    <cellStyle name="40% — акцент5 5" xfId="106"/>
    <cellStyle name="40% — акцент5 6" xfId="120"/>
    <cellStyle name="40% — акцент5 7" xfId="134"/>
    <cellStyle name="40% — акцент5 8" xfId="148"/>
    <cellStyle name="40% — акцент5 9" xfId="162"/>
    <cellStyle name="40% — акцент6" xfId="40" builtinId="51" customBuiltin="1"/>
    <cellStyle name="40% — акцент6 10" xfId="178"/>
    <cellStyle name="40% — акцент6 2" xfId="65"/>
    <cellStyle name="40% — акцент6 3" xfId="80"/>
    <cellStyle name="40% — акцент6 4" xfId="94"/>
    <cellStyle name="40% — акцент6 5" xfId="108"/>
    <cellStyle name="40% — акцент6 6" xfId="122"/>
    <cellStyle name="40% — акцент6 7" xfId="136"/>
    <cellStyle name="40% — акцент6 8" xfId="150"/>
    <cellStyle name="40% — акцент6 9" xfId="164"/>
    <cellStyle name="60% — акцент1" xfId="21" builtinId="32" customBuiltin="1"/>
    <cellStyle name="60% — акцент1 2" xfId="51"/>
    <cellStyle name="60% — акцент2" xfId="25" builtinId="36" customBuiltin="1"/>
    <cellStyle name="60% — акцент2 2" xfId="54"/>
    <cellStyle name="60% — акцент3" xfId="29" builtinId="40" customBuiltin="1"/>
    <cellStyle name="60% — акцент3 2" xfId="57"/>
    <cellStyle name="60% — акцент4" xfId="33" builtinId="44" customBuiltin="1"/>
    <cellStyle name="60% — акцент4 2" xfId="60"/>
    <cellStyle name="60% — акцент5" xfId="37" builtinId="48" customBuiltin="1"/>
    <cellStyle name="60% — акцент5 2" xfId="63"/>
    <cellStyle name="60% — акцент6" xfId="41" builtinId="52" customBuiltin="1"/>
    <cellStyle name="60% — акцент6 2" xfId="66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7"/>
    <cellStyle name="Обычный" xfId="0" builtinId="0"/>
    <cellStyle name="Обычный 10" xfId="123"/>
    <cellStyle name="Обычный 11" xfId="137"/>
    <cellStyle name="Обычный 12" xfId="151"/>
    <cellStyle name="Обычный 13" xfId="165"/>
    <cellStyle name="Обычный 2" xfId="4"/>
    <cellStyle name="Обычный 3" xfId="42"/>
    <cellStyle name="Обычный 4" xfId="45"/>
    <cellStyle name="Обычный 5" xfId="46"/>
    <cellStyle name="Обычный 6" xfId="67"/>
    <cellStyle name="Обычный 7" xfId="81"/>
    <cellStyle name="Обычный 8" xfId="95"/>
    <cellStyle name="Обычный 9" xfId="109"/>
    <cellStyle name="Плохой" xfId="2" builtinId="27" customBuiltin="1"/>
    <cellStyle name="Пояснение" xfId="16" builtinId="53" customBuiltin="1"/>
    <cellStyle name="Примечание 10" xfId="152"/>
    <cellStyle name="Примечание 11" xfId="166"/>
    <cellStyle name="Примечание 2" xfId="43"/>
    <cellStyle name="Примечание 3" xfId="48"/>
    <cellStyle name="Примечание 4" xfId="68"/>
    <cellStyle name="Примечание 5" xfId="82"/>
    <cellStyle name="Примечание 6" xfId="96"/>
    <cellStyle name="Примечание 7" xfId="110"/>
    <cellStyle name="Примечание 8" xfId="124"/>
    <cellStyle name="Примечание 9" xfId="138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ша Андреева" refreshedDate="44452.567137731479" createdVersion="6" refreshedVersion="6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home_page"/>
        <s v="logon"/>
        <s v="logout"/>
        <s v="click_button_flights"/>
        <s v="find_flight"/>
        <s v="flight_selection"/>
        <s v="payment_details"/>
        <s v="click_button_itinerary"/>
        <s v="select_and_delete_ticket"/>
        <s v="click_sing_up_now"/>
        <s v="customer_profile"/>
        <s v="click_button_continue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13" maxValue="48"/>
    </cacheField>
    <cacheField name="одним пользователем в минуту" numFmtId="2">
      <sharedItems containsSemiMixedTypes="0" containsString="0" containsNumber="1" minValue="0" maxValue="4.61538461538461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171.42857142857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UC_01_UserCaseName"/>
    <x v="0"/>
    <n v="1"/>
    <n v="1"/>
    <n v="32"/>
    <n v="1.875"/>
    <n v="20"/>
    <n v="37.5"/>
  </r>
  <r>
    <s v="UC_01_UserCaseName"/>
    <x v="1"/>
    <n v="1"/>
    <n v="1"/>
    <n v="32"/>
    <n v="1.875"/>
    <n v="20"/>
    <n v="37.5"/>
  </r>
  <r>
    <s v="UC_01_UserCaseName"/>
    <x v="2"/>
    <n v="1"/>
    <n v="1"/>
    <n v="32"/>
    <n v="1.875"/>
    <n v="20"/>
    <n v="37.5"/>
  </r>
  <r>
    <s v="UC_02_SearchTicket"/>
    <x v="0"/>
    <n v="1"/>
    <n v="2"/>
    <n v="24"/>
    <n v="2.5"/>
    <n v="20"/>
    <n v="100"/>
  </r>
  <r>
    <s v="UC_02_SearchTicket"/>
    <x v="1"/>
    <n v="1"/>
    <n v="2"/>
    <n v="24"/>
    <n v="2.5"/>
    <n v="20"/>
    <n v="100"/>
  </r>
  <r>
    <s v="UC_02_SearchTicket"/>
    <x v="3"/>
    <n v="1"/>
    <n v="2"/>
    <n v="24"/>
    <n v="2.5"/>
    <n v="20"/>
    <n v="100"/>
  </r>
  <r>
    <s v="UC_02_SearchTicket"/>
    <x v="4"/>
    <n v="1"/>
    <n v="2"/>
    <n v="24"/>
    <n v="2.5"/>
    <n v="20"/>
    <n v="100"/>
  </r>
  <r>
    <s v="UC_02_SearchTicket"/>
    <x v="5"/>
    <n v="1"/>
    <n v="2"/>
    <n v="24"/>
    <n v="2.5"/>
    <n v="20"/>
    <n v="100"/>
  </r>
  <r>
    <s v="UC_02_SearchTicket"/>
    <x v="2"/>
    <n v="1"/>
    <n v="2"/>
    <n v="24"/>
    <n v="2.5"/>
    <n v="20"/>
    <n v="100"/>
  </r>
  <r>
    <s v="UC_03_ByeTicket"/>
    <x v="0"/>
    <n v="1"/>
    <n v="3"/>
    <n v="21"/>
    <n v="2.8571428571428572"/>
    <n v="20"/>
    <n v="171.42857142857142"/>
  </r>
  <r>
    <s v="UC_03_ByeTicket"/>
    <x v="1"/>
    <n v="1"/>
    <n v="3"/>
    <n v="21"/>
    <n v="2.8571428571428572"/>
    <n v="20"/>
    <n v="171.42857142857142"/>
  </r>
  <r>
    <s v="UC_03_ByeTicket"/>
    <x v="3"/>
    <n v="1"/>
    <n v="3"/>
    <n v="21"/>
    <n v="2.8571428571428572"/>
    <n v="20"/>
    <n v="171.42857142857142"/>
  </r>
  <r>
    <s v="UC_03_ByeTicket"/>
    <x v="4"/>
    <n v="1"/>
    <n v="3"/>
    <n v="21"/>
    <n v="2.8571428571428572"/>
    <n v="20"/>
    <n v="171.42857142857142"/>
  </r>
  <r>
    <s v="UC_03_ByeTicket"/>
    <x v="5"/>
    <n v="1"/>
    <n v="3"/>
    <n v="21"/>
    <n v="2.8571428571428572"/>
    <n v="20"/>
    <n v="171.42857142857142"/>
  </r>
  <r>
    <s v="UC_03_ByeTicket"/>
    <x v="6"/>
    <n v="1"/>
    <n v="3"/>
    <n v="21"/>
    <n v="2.8571428571428572"/>
    <n v="20"/>
    <n v="171.42857142857142"/>
  </r>
  <r>
    <s v="UC_03_ByeTicket"/>
    <x v="7"/>
    <n v="1"/>
    <n v="3"/>
    <n v="21"/>
    <n v="2.8571428571428572"/>
    <n v="20"/>
    <n v="171.42857142857142"/>
  </r>
  <r>
    <s v="UC_03_ByeTicket"/>
    <x v="2"/>
    <n v="1"/>
    <n v="3"/>
    <n v="21"/>
    <n v="2.8571428571428572"/>
    <n v="20"/>
    <n v="171.42857142857142"/>
  </r>
  <r>
    <s v="UC_04_DeleteTicket"/>
    <x v="0"/>
    <n v="1"/>
    <n v="1"/>
    <n v="17"/>
    <n v="3.5294117647058822"/>
    <n v="20"/>
    <n v="70.588235294117652"/>
  </r>
  <r>
    <s v="UC_04_DeleteTicket"/>
    <x v="1"/>
    <n v="1"/>
    <n v="1"/>
    <n v="17"/>
    <n v="3.5294117647058822"/>
    <n v="20"/>
    <n v="70.588235294117652"/>
  </r>
  <r>
    <s v="UC_04_DeleteTicket"/>
    <x v="7"/>
    <n v="1"/>
    <n v="1"/>
    <n v="17"/>
    <n v="3.5294117647058822"/>
    <n v="20"/>
    <n v="70.588235294117652"/>
  </r>
  <r>
    <s v="UC_04_DeleteTicket"/>
    <x v="8"/>
    <n v="1"/>
    <n v="1"/>
    <n v="17"/>
    <n v="3.5294117647058822"/>
    <n v="20"/>
    <n v="70.588235294117652"/>
  </r>
  <r>
    <s v="UC_04_DeleteTicket"/>
    <x v="2"/>
    <n v="0"/>
    <n v="1"/>
    <n v="17"/>
    <n v="0"/>
    <n v="20"/>
    <n v="0"/>
  </r>
  <r>
    <s v="UC_05_CreateUsers"/>
    <x v="0"/>
    <n v="1"/>
    <n v="1"/>
    <n v="13"/>
    <n v="4.615384615384615"/>
    <n v="20"/>
    <n v="92.307692307692292"/>
  </r>
  <r>
    <s v="UC_05_CreateUsers"/>
    <x v="9"/>
    <n v="1"/>
    <n v="1"/>
    <n v="13"/>
    <n v="4.615384615384615"/>
    <n v="20"/>
    <n v="92.307692307692292"/>
  </r>
  <r>
    <s v="UC_05_CreateUsers"/>
    <x v="10"/>
    <n v="1"/>
    <n v="1"/>
    <n v="13"/>
    <n v="4.615384615384615"/>
    <n v="20"/>
    <n v="92.307692307692292"/>
  </r>
  <r>
    <s v="UC_05_CreateUsers"/>
    <x v="11"/>
    <n v="1"/>
    <n v="1"/>
    <n v="13"/>
    <n v="4.615384615384615"/>
    <n v="20"/>
    <n v="92.307692307692292"/>
  </r>
  <r>
    <s v="UC_06_ViewReservations"/>
    <x v="0"/>
    <n v="1"/>
    <n v="2"/>
    <n v="48"/>
    <n v="1.25"/>
    <n v="20"/>
    <n v="50"/>
  </r>
  <r>
    <s v="UC_06_ViewReservations"/>
    <x v="1"/>
    <n v="1"/>
    <n v="2"/>
    <n v="48"/>
    <n v="1.25"/>
    <n v="20"/>
    <n v="50"/>
  </r>
  <r>
    <s v="UC_06_ViewReservations"/>
    <x v="7"/>
    <n v="1"/>
    <n v="2"/>
    <n v="48"/>
    <n v="1.25"/>
    <n v="2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formats count="1">
    <format dxfId="0">
      <pivotArea collapsedLevelsAreSubtotals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7"/>
  <sheetViews>
    <sheetView topLeftCell="A22" zoomScale="70" zoomScaleNormal="70" workbookViewId="0">
      <selection activeCell="C47" sqref="C47"/>
    </sheetView>
  </sheetViews>
  <sheetFormatPr defaultColWidth="10.90625" defaultRowHeight="14.5" x14ac:dyDescent="0.35"/>
  <cols>
    <col min="1" max="1" width="22.6328125" customWidth="1"/>
    <col min="2" max="2" width="23" customWidth="1"/>
    <col min="3" max="3" width="18.1796875" customWidth="1"/>
    <col min="4" max="4" width="17.81640625" customWidth="1"/>
    <col min="7" max="7" width="18.6328125" bestFit="1" customWidth="1"/>
    <col min="8" max="8" width="17" customWidth="1"/>
    <col min="9" max="9" width="22.26953125" customWidth="1"/>
    <col min="10" max="10" width="21" bestFit="1" customWidth="1"/>
    <col min="11" max="11" width="18.6328125" customWidth="1"/>
    <col min="12" max="12" width="27.453125" bestFit="1" customWidth="1"/>
    <col min="13" max="13" width="35.81640625" bestFit="1" customWidth="1"/>
    <col min="19" max="19" width="44" bestFit="1" customWidth="1"/>
    <col min="22" max="22" width="10.90625" style="51"/>
  </cols>
  <sheetData>
    <row r="1" spans="1:24" x14ac:dyDescent="0.35">
      <c r="A1" s="21" t="s">
        <v>18</v>
      </c>
      <c r="B1" s="22" t="s">
        <v>19</v>
      </c>
      <c r="C1" s="22" t="s">
        <v>20</v>
      </c>
      <c r="D1" s="22" t="s">
        <v>25</v>
      </c>
      <c r="E1" s="22" t="s">
        <v>35</v>
      </c>
      <c r="F1" s="22" t="s">
        <v>36</v>
      </c>
      <c r="G1" s="22" t="s">
        <v>37</v>
      </c>
      <c r="H1" s="23" t="s">
        <v>5</v>
      </c>
      <c r="I1" s="14" t="s">
        <v>21</v>
      </c>
      <c r="J1" t="s">
        <v>34</v>
      </c>
      <c r="M1" s="20" t="s">
        <v>24</v>
      </c>
      <c r="N1" s="20" t="s">
        <v>26</v>
      </c>
      <c r="O1" s="20" t="s">
        <v>27</v>
      </c>
      <c r="P1" s="20" t="s">
        <v>38</v>
      </c>
      <c r="Q1" s="20" t="s">
        <v>28</v>
      </c>
      <c r="R1" s="20" t="s">
        <v>25</v>
      </c>
      <c r="S1" s="20" t="s">
        <v>29</v>
      </c>
      <c r="T1" s="16" t="s">
        <v>30</v>
      </c>
      <c r="U1" s="16" t="s">
        <v>31</v>
      </c>
      <c r="V1" s="51" t="s">
        <v>32</v>
      </c>
      <c r="X1" t="s">
        <v>33</v>
      </c>
    </row>
    <row r="2" spans="1:24" x14ac:dyDescent="0.35">
      <c r="A2" s="24" t="s">
        <v>45</v>
      </c>
      <c r="B2" s="25" t="s">
        <v>46</v>
      </c>
      <c r="C2" s="25">
        <v>1</v>
      </c>
      <c r="D2" s="25">
        <f t="shared" ref="D2:D11" si="0">VLOOKUP(A2,$M$1:$W$8,6,FALSE)</f>
        <v>1</v>
      </c>
      <c r="E2" s="25">
        <f>VLOOKUP(A2,$M$1:$W$8,5,FALSE)</f>
        <v>133</v>
      </c>
      <c r="F2" s="26">
        <f>60/E2*C2</f>
        <v>0.45112781954887216</v>
      </c>
      <c r="G2" s="25">
        <v>20</v>
      </c>
      <c r="H2" s="27">
        <f>D2*F2*G2</f>
        <v>9.0225563909774422</v>
      </c>
      <c r="I2" s="15" t="s">
        <v>46</v>
      </c>
      <c r="J2" s="13">
        <v>521.82449903038139</v>
      </c>
      <c r="K2" s="13"/>
      <c r="L2">
        <v>2</v>
      </c>
      <c r="M2" s="45" t="s">
        <v>57</v>
      </c>
      <c r="N2" s="44">
        <v>2.1156999999999999</v>
      </c>
      <c r="O2" s="44">
        <v>16.089300000000001</v>
      </c>
      <c r="P2" s="19">
        <f>O2+N2</f>
        <v>18.205000000000002</v>
      </c>
      <c r="Q2" s="58">
        <v>65</v>
      </c>
      <c r="R2" s="44">
        <v>3</v>
      </c>
      <c r="S2" s="46">
        <f>60/(Q2)</f>
        <v>0.92307692307692313</v>
      </c>
      <c r="T2" s="16">
        <v>20</v>
      </c>
      <c r="U2" s="17">
        <f>ROUND(R2*S2*T2,0)</f>
        <v>55</v>
      </c>
      <c r="V2" s="52">
        <f>R2/W$2</f>
        <v>0.3</v>
      </c>
      <c r="W2">
        <v>10</v>
      </c>
    </row>
    <row r="3" spans="1:24" x14ac:dyDescent="0.35">
      <c r="A3" s="24" t="s">
        <v>45</v>
      </c>
      <c r="B3" s="25" t="s">
        <v>47</v>
      </c>
      <c r="C3" s="25">
        <v>1</v>
      </c>
      <c r="D3" s="25">
        <f t="shared" si="0"/>
        <v>1</v>
      </c>
      <c r="E3" s="25">
        <f>VLOOKUP(A3,$M$1:$W$8,5,FALSE)</f>
        <v>133</v>
      </c>
      <c r="F3" s="26">
        <f>60/E3*C3</f>
        <v>0.45112781954887216</v>
      </c>
      <c r="G3" s="25">
        <v>20</v>
      </c>
      <c r="H3" s="27">
        <f>D3*F3*G3</f>
        <v>9.0225563909774422</v>
      </c>
      <c r="I3" s="15" t="s">
        <v>47</v>
      </c>
      <c r="J3" s="13">
        <v>429.51680672268913</v>
      </c>
      <c r="K3" s="13"/>
      <c r="L3">
        <v>2</v>
      </c>
      <c r="M3" s="45" t="s">
        <v>58</v>
      </c>
      <c r="N3" s="44">
        <v>1.6526000000000001</v>
      </c>
      <c r="O3" s="44">
        <v>10.054399999999999</v>
      </c>
      <c r="P3" s="19">
        <f t="shared" ref="P3:P5" si="1">N3+O3</f>
        <v>11.706999999999999</v>
      </c>
      <c r="Q3" s="44">
        <v>50</v>
      </c>
      <c r="R3" s="44">
        <v>1</v>
      </c>
      <c r="S3" s="46">
        <f t="shared" ref="S3:S5" si="2">60/(Q3)</f>
        <v>1.2</v>
      </c>
      <c r="T3" s="16">
        <v>20</v>
      </c>
      <c r="U3" s="17">
        <f t="shared" ref="U3:U5" si="3">ROUND(R3*S3*T3,0)</f>
        <v>24</v>
      </c>
      <c r="V3" s="52">
        <f>R3/W$2</f>
        <v>0.1</v>
      </c>
    </row>
    <row r="4" spans="1:24" x14ac:dyDescent="0.35">
      <c r="A4" s="24" t="s">
        <v>45</v>
      </c>
      <c r="B4" s="25" t="s">
        <v>12</v>
      </c>
      <c r="C4" s="25">
        <v>1</v>
      </c>
      <c r="D4" s="25">
        <f t="shared" si="0"/>
        <v>1</v>
      </c>
      <c r="E4" s="25">
        <f t="shared" ref="E4:E11" si="4">VLOOKUP(A4,$M$1:$W$8,5,FALSE)</f>
        <v>133</v>
      </c>
      <c r="F4" s="26">
        <f t="shared" ref="F4:F30" si="5">60/E4*C4</f>
        <v>0.45112781954887216</v>
      </c>
      <c r="G4" s="25">
        <v>20</v>
      </c>
      <c r="H4" s="27">
        <f t="shared" ref="H4:H30" si="6">D4*F4*G4</f>
        <v>9.0225563909774422</v>
      </c>
      <c r="I4" s="15" t="s">
        <v>12</v>
      </c>
      <c r="J4" s="13">
        <v>308.92857142857144</v>
      </c>
      <c r="K4" s="13"/>
      <c r="L4">
        <v>3</v>
      </c>
      <c r="M4" s="45" t="s">
        <v>59</v>
      </c>
      <c r="N4" s="44">
        <v>1.2985</v>
      </c>
      <c r="O4" s="44">
        <v>12.036199999999999</v>
      </c>
      <c r="P4" s="19">
        <f t="shared" si="1"/>
        <v>13.3347</v>
      </c>
      <c r="Q4" s="44">
        <v>39</v>
      </c>
      <c r="R4" s="44">
        <v>1</v>
      </c>
      <c r="S4" s="46">
        <f t="shared" si="2"/>
        <v>1.5384615384615385</v>
      </c>
      <c r="T4" s="16">
        <v>20</v>
      </c>
      <c r="U4" s="17">
        <f t="shared" si="3"/>
        <v>31</v>
      </c>
      <c r="V4" s="52">
        <f t="shared" ref="V4:V5" si="7">R4/W$2</f>
        <v>0.1</v>
      </c>
    </row>
    <row r="5" spans="1:24" x14ac:dyDescent="0.35">
      <c r="A5" s="28" t="s">
        <v>56</v>
      </c>
      <c r="B5" s="29" t="s">
        <v>46</v>
      </c>
      <c r="C5" s="29">
        <v>1</v>
      </c>
      <c r="D5" s="29">
        <f t="shared" si="0"/>
        <v>2</v>
      </c>
      <c r="E5" s="29">
        <f t="shared" si="4"/>
        <v>73</v>
      </c>
      <c r="F5" s="30">
        <f t="shared" si="5"/>
        <v>0.82191780821917804</v>
      </c>
      <c r="G5" s="29">
        <v>20</v>
      </c>
      <c r="H5" s="31">
        <f t="shared" si="6"/>
        <v>32.87671232876712</v>
      </c>
      <c r="I5" s="15" t="s">
        <v>48</v>
      </c>
      <c r="J5" s="13">
        <v>271.42857142857144</v>
      </c>
      <c r="K5" s="13"/>
      <c r="L5">
        <v>2</v>
      </c>
      <c r="M5" s="45" t="s">
        <v>56</v>
      </c>
      <c r="N5" s="44">
        <v>1.5255000000000001</v>
      </c>
      <c r="O5" s="44">
        <v>12.0532</v>
      </c>
      <c r="P5" s="19">
        <f t="shared" si="1"/>
        <v>13.578700000000001</v>
      </c>
      <c r="Q5" s="44">
        <v>73</v>
      </c>
      <c r="R5" s="44">
        <v>2</v>
      </c>
      <c r="S5" s="46">
        <f t="shared" si="2"/>
        <v>0.82191780821917804</v>
      </c>
      <c r="T5" s="16">
        <v>20</v>
      </c>
      <c r="U5" s="17">
        <f t="shared" si="3"/>
        <v>33</v>
      </c>
      <c r="V5" s="52">
        <f t="shared" si="7"/>
        <v>0.2</v>
      </c>
    </row>
    <row r="6" spans="1:24" x14ac:dyDescent="0.35">
      <c r="A6" s="28" t="s">
        <v>56</v>
      </c>
      <c r="B6" s="29" t="s">
        <v>47</v>
      </c>
      <c r="C6" s="29">
        <v>1</v>
      </c>
      <c r="D6" s="29">
        <f t="shared" si="0"/>
        <v>2</v>
      </c>
      <c r="E6" s="29">
        <f t="shared" si="4"/>
        <v>73</v>
      </c>
      <c r="F6" s="30">
        <f t="shared" si="5"/>
        <v>0.82191780821917804</v>
      </c>
      <c r="G6" s="29">
        <v>20</v>
      </c>
      <c r="H6" s="31">
        <f t="shared" si="6"/>
        <v>32.87671232876712</v>
      </c>
      <c r="I6" s="15" t="s">
        <v>49</v>
      </c>
      <c r="J6" s="50">
        <v>271.42857142857144</v>
      </c>
      <c r="K6" s="13"/>
      <c r="L6">
        <v>3</v>
      </c>
      <c r="M6" s="45" t="s">
        <v>60</v>
      </c>
      <c r="N6" s="44">
        <v>1.2458</v>
      </c>
      <c r="O6" s="44">
        <v>12.013500000000001</v>
      </c>
      <c r="P6" s="19">
        <f>N6+O6</f>
        <v>13.2593</v>
      </c>
      <c r="Q6" s="44">
        <v>253</v>
      </c>
      <c r="R6" s="44">
        <v>2</v>
      </c>
      <c r="S6" s="46">
        <f>60/(Q6)</f>
        <v>0.23715415019762845</v>
      </c>
      <c r="T6" s="16">
        <v>20</v>
      </c>
      <c r="U6" s="17">
        <f>ROUND(R6*S6*T6,0)</f>
        <v>9</v>
      </c>
      <c r="V6" s="52">
        <f>R6/W$2</f>
        <v>0.2</v>
      </c>
    </row>
    <row r="7" spans="1:24" x14ac:dyDescent="0.35">
      <c r="A7" s="28" t="s">
        <v>56</v>
      </c>
      <c r="B7" s="29" t="s">
        <v>48</v>
      </c>
      <c r="C7" s="29">
        <v>1</v>
      </c>
      <c r="D7" s="29">
        <f t="shared" si="0"/>
        <v>2</v>
      </c>
      <c r="E7" s="29">
        <f t="shared" si="4"/>
        <v>73</v>
      </c>
      <c r="F7" s="30">
        <f t="shared" si="5"/>
        <v>0.82191780821917804</v>
      </c>
      <c r="G7" s="29">
        <v>20</v>
      </c>
      <c r="H7" s="31">
        <f t="shared" si="6"/>
        <v>32.87671232876712</v>
      </c>
      <c r="I7" s="15" t="s">
        <v>50</v>
      </c>
      <c r="J7" s="13">
        <v>271.42857142857144</v>
      </c>
      <c r="K7" s="13"/>
      <c r="L7">
        <v>3</v>
      </c>
      <c r="M7" s="45" t="s">
        <v>45</v>
      </c>
      <c r="N7" s="44">
        <v>0.99280000000000002</v>
      </c>
      <c r="O7" s="44">
        <v>9.0292999999999992</v>
      </c>
      <c r="P7" s="47">
        <f>N7+O7</f>
        <v>10.0221</v>
      </c>
      <c r="Q7" s="44">
        <v>133</v>
      </c>
      <c r="R7" s="44">
        <v>1</v>
      </c>
      <c r="S7" s="46">
        <f>60/(Q7)</f>
        <v>0.45112781954887216</v>
      </c>
      <c r="T7" s="16"/>
      <c r="U7" s="17">
        <f>ROUND(R7*S7*T7,0)</f>
        <v>0</v>
      </c>
      <c r="V7" s="52">
        <f>SUM(V2:V6)</f>
        <v>0.89999999999999991</v>
      </c>
    </row>
    <row r="8" spans="1:24" x14ac:dyDescent="0.35">
      <c r="A8" s="28" t="s">
        <v>56</v>
      </c>
      <c r="B8" s="29" t="s">
        <v>49</v>
      </c>
      <c r="C8" s="29">
        <v>1</v>
      </c>
      <c r="D8" s="29">
        <f t="shared" ref="D8" si="8">VLOOKUP(A8,$M$1:$W$8,6,FALSE)</f>
        <v>2</v>
      </c>
      <c r="E8" s="29">
        <f t="shared" ref="E8" si="9">VLOOKUP(A8,$M$1:$W$8,5,FALSE)</f>
        <v>73</v>
      </c>
      <c r="F8" s="30">
        <f t="shared" si="5"/>
        <v>0.82191780821917804</v>
      </c>
      <c r="G8" s="29">
        <v>20</v>
      </c>
      <c r="H8" s="31">
        <f t="shared" ref="H8" si="10">D8*F8*G8</f>
        <v>32.87671232876712</v>
      </c>
      <c r="I8" s="15" t="s">
        <v>11</v>
      </c>
      <c r="J8" s="13">
        <v>171.42857142857142</v>
      </c>
      <c r="K8" s="13"/>
    </row>
    <row r="9" spans="1:24" x14ac:dyDescent="0.35">
      <c r="A9" s="28" t="s">
        <v>56</v>
      </c>
      <c r="B9" s="29" t="s">
        <v>50</v>
      </c>
      <c r="C9" s="29">
        <v>1</v>
      </c>
      <c r="D9" s="29">
        <f t="shared" si="0"/>
        <v>2</v>
      </c>
      <c r="E9" s="29">
        <f t="shared" si="4"/>
        <v>73</v>
      </c>
      <c r="F9" s="30">
        <f t="shared" si="5"/>
        <v>0.82191780821917804</v>
      </c>
      <c r="G9" s="29">
        <v>20</v>
      </c>
      <c r="H9" s="31">
        <f t="shared" si="6"/>
        <v>32.87671232876712</v>
      </c>
      <c r="I9" s="15" t="s">
        <v>51</v>
      </c>
      <c r="J9" s="13">
        <v>292.01680672268907</v>
      </c>
      <c r="K9" s="13"/>
    </row>
    <row r="10" spans="1:24" x14ac:dyDescent="0.35">
      <c r="A10" s="28" t="s">
        <v>56</v>
      </c>
      <c r="B10" s="29" t="s">
        <v>12</v>
      </c>
      <c r="C10" s="29">
        <v>1</v>
      </c>
      <c r="D10" s="29">
        <f t="shared" si="0"/>
        <v>2</v>
      </c>
      <c r="E10" s="29">
        <f t="shared" si="4"/>
        <v>73</v>
      </c>
      <c r="F10" s="30">
        <f t="shared" si="5"/>
        <v>0.82191780821917804</v>
      </c>
      <c r="G10" s="29">
        <v>20</v>
      </c>
      <c r="H10" s="31">
        <f t="shared" si="6"/>
        <v>32.87671232876712</v>
      </c>
      <c r="I10" s="15" t="s">
        <v>52</v>
      </c>
      <c r="J10" s="13">
        <v>70.588235294117652</v>
      </c>
      <c r="L10">
        <v>3</v>
      </c>
      <c r="M10" s="45" t="s">
        <v>57</v>
      </c>
      <c r="N10" s="54">
        <v>65</v>
      </c>
    </row>
    <row r="11" spans="1:24" x14ac:dyDescent="0.35">
      <c r="A11" s="24" t="s">
        <v>57</v>
      </c>
      <c r="B11" s="25" t="s">
        <v>46</v>
      </c>
      <c r="C11" s="25">
        <v>1</v>
      </c>
      <c r="D11" s="25">
        <f t="shared" si="0"/>
        <v>3</v>
      </c>
      <c r="E11" s="25">
        <f t="shared" si="4"/>
        <v>65</v>
      </c>
      <c r="F11" s="26">
        <f t="shared" si="5"/>
        <v>0.92307692307692313</v>
      </c>
      <c r="G11" s="25">
        <v>20</v>
      </c>
      <c r="H11" s="27">
        <f t="shared" si="6"/>
        <v>55.384615384615387</v>
      </c>
      <c r="I11" s="15" t="s">
        <v>53</v>
      </c>
      <c r="J11" s="13">
        <v>92.307692307692292</v>
      </c>
      <c r="L11">
        <v>1</v>
      </c>
      <c r="M11" s="45" t="s">
        <v>58</v>
      </c>
      <c r="N11" s="54">
        <v>50</v>
      </c>
    </row>
    <row r="12" spans="1:24" x14ac:dyDescent="0.35">
      <c r="A12" s="24" t="s">
        <v>57</v>
      </c>
      <c r="B12" s="25" t="s">
        <v>47</v>
      </c>
      <c r="C12" s="25">
        <v>1</v>
      </c>
      <c r="D12" s="25">
        <f t="shared" ref="D12:D30" si="11">VLOOKUP(A12,$M$1:$W$8,6,FALSE)</f>
        <v>3</v>
      </c>
      <c r="E12" s="25">
        <f t="shared" ref="E12:E30" si="12">VLOOKUP(A12,$M$1:$W$8,5,FALSE)</f>
        <v>65</v>
      </c>
      <c r="F12" s="26">
        <f t="shared" si="5"/>
        <v>0.92307692307692313</v>
      </c>
      <c r="G12" s="25">
        <v>20</v>
      </c>
      <c r="H12" s="27">
        <f t="shared" si="6"/>
        <v>55.384615384615387</v>
      </c>
      <c r="I12" s="15" t="s">
        <v>54</v>
      </c>
      <c r="J12" s="13">
        <v>92.307692307692292</v>
      </c>
      <c r="L12">
        <v>1</v>
      </c>
      <c r="M12" s="45" t="s">
        <v>59</v>
      </c>
      <c r="N12" s="54">
        <v>39</v>
      </c>
    </row>
    <row r="13" spans="1:24" x14ac:dyDescent="0.35">
      <c r="A13" s="24" t="s">
        <v>57</v>
      </c>
      <c r="B13" s="25" t="s">
        <v>48</v>
      </c>
      <c r="C13" s="25">
        <v>1</v>
      </c>
      <c r="D13" s="25">
        <f t="shared" si="11"/>
        <v>3</v>
      </c>
      <c r="E13" s="25">
        <f t="shared" si="12"/>
        <v>65</v>
      </c>
      <c r="F13" s="26">
        <f t="shared" si="5"/>
        <v>0.92307692307692313</v>
      </c>
      <c r="G13" s="25">
        <v>20</v>
      </c>
      <c r="H13" s="27">
        <f t="shared" ref="H13" si="13">D13*F13*G13</f>
        <v>55.384615384615387</v>
      </c>
      <c r="I13" s="15" t="s">
        <v>55</v>
      </c>
      <c r="J13" s="13">
        <v>92.307692307692292</v>
      </c>
      <c r="L13">
        <v>2</v>
      </c>
      <c r="M13" s="45" t="s">
        <v>56</v>
      </c>
      <c r="N13" s="54">
        <v>73</v>
      </c>
    </row>
    <row r="14" spans="1:24" x14ac:dyDescent="0.35">
      <c r="A14" s="24" t="s">
        <v>57</v>
      </c>
      <c r="B14" s="25" t="s">
        <v>49</v>
      </c>
      <c r="C14" s="25">
        <v>1</v>
      </c>
      <c r="D14" s="25">
        <f t="shared" si="11"/>
        <v>3</v>
      </c>
      <c r="E14" s="25">
        <f t="shared" si="12"/>
        <v>65</v>
      </c>
      <c r="F14" s="26">
        <f t="shared" si="5"/>
        <v>0.92307692307692313</v>
      </c>
      <c r="G14" s="25">
        <v>20</v>
      </c>
      <c r="H14" s="27">
        <f t="shared" si="6"/>
        <v>55.384615384615387</v>
      </c>
      <c r="I14" s="15" t="s">
        <v>22</v>
      </c>
      <c r="J14" s="13">
        <v>2885.5122818358118</v>
      </c>
      <c r="L14">
        <v>2</v>
      </c>
      <c r="M14" s="45" t="s">
        <v>60</v>
      </c>
      <c r="N14" s="54">
        <v>253</v>
      </c>
    </row>
    <row r="15" spans="1:24" x14ac:dyDescent="0.35">
      <c r="A15" s="24" t="s">
        <v>57</v>
      </c>
      <c r="B15" s="25" t="s">
        <v>50</v>
      </c>
      <c r="C15" s="25">
        <v>1</v>
      </c>
      <c r="D15" s="25">
        <f t="shared" si="11"/>
        <v>3</v>
      </c>
      <c r="E15" s="25">
        <f t="shared" si="12"/>
        <v>65</v>
      </c>
      <c r="F15" s="26">
        <f t="shared" si="5"/>
        <v>0.92307692307692313</v>
      </c>
      <c r="G15" s="25">
        <v>20</v>
      </c>
      <c r="H15" s="27">
        <f t="shared" si="6"/>
        <v>55.384615384615387</v>
      </c>
      <c r="L15">
        <v>1</v>
      </c>
      <c r="M15" s="45" t="s">
        <v>45</v>
      </c>
      <c r="N15" s="54">
        <v>130</v>
      </c>
    </row>
    <row r="16" spans="1:24" x14ac:dyDescent="0.35">
      <c r="A16" s="24" t="s">
        <v>57</v>
      </c>
      <c r="B16" s="25" t="s">
        <v>11</v>
      </c>
      <c r="C16" s="25">
        <v>1</v>
      </c>
      <c r="D16" s="25">
        <f t="shared" si="11"/>
        <v>3</v>
      </c>
      <c r="E16" s="25">
        <f t="shared" si="12"/>
        <v>65</v>
      </c>
      <c r="F16" s="26">
        <f t="shared" si="5"/>
        <v>0.92307692307692313</v>
      </c>
      <c r="G16" s="25">
        <v>20</v>
      </c>
      <c r="H16" s="27">
        <f t="shared" si="6"/>
        <v>55.384615384615387</v>
      </c>
      <c r="L16" t="s">
        <v>68</v>
      </c>
      <c r="N16" t="s">
        <v>35</v>
      </c>
    </row>
    <row r="17" spans="1:8" x14ac:dyDescent="0.35">
      <c r="A17" s="24" t="s">
        <v>57</v>
      </c>
      <c r="B17" s="25" t="s">
        <v>51</v>
      </c>
      <c r="C17" s="25">
        <v>1</v>
      </c>
      <c r="D17" s="25">
        <f t="shared" si="11"/>
        <v>3</v>
      </c>
      <c r="E17" s="25">
        <f t="shared" si="12"/>
        <v>65</v>
      </c>
      <c r="F17" s="26">
        <f t="shared" si="5"/>
        <v>0.92307692307692313</v>
      </c>
      <c r="G17" s="25">
        <v>20</v>
      </c>
      <c r="H17" s="27">
        <f>D17*F17*G17</f>
        <v>55.384615384615387</v>
      </c>
    </row>
    <row r="18" spans="1:8" x14ac:dyDescent="0.35">
      <c r="A18" s="24" t="s">
        <v>57</v>
      </c>
      <c r="B18" s="25" t="s">
        <v>12</v>
      </c>
      <c r="C18" s="25">
        <v>1</v>
      </c>
      <c r="D18" s="25">
        <f t="shared" ref="D18:D21" si="14">VLOOKUP(A18,$M$1:$W$8,6,FALSE)</f>
        <v>3</v>
      </c>
      <c r="E18" s="25">
        <f t="shared" ref="E18:E21" si="15">VLOOKUP(A18,$M$1:$W$8,5,FALSE)</f>
        <v>65</v>
      </c>
      <c r="F18" s="26">
        <f t="shared" ref="F18:F21" si="16">60/E18*C18</f>
        <v>0.92307692307692313</v>
      </c>
      <c r="G18" s="25">
        <v>20</v>
      </c>
      <c r="H18" s="27">
        <f t="shared" ref="H18:H21" si="17">D18*F18*G18</f>
        <v>55.384615384615387</v>
      </c>
    </row>
    <row r="19" spans="1:8" x14ac:dyDescent="0.35">
      <c r="A19" s="28" t="s">
        <v>58</v>
      </c>
      <c r="B19" s="29" t="s">
        <v>46</v>
      </c>
      <c r="C19" s="29">
        <v>1</v>
      </c>
      <c r="D19" s="29">
        <f t="shared" si="14"/>
        <v>1</v>
      </c>
      <c r="E19" s="29">
        <f t="shared" si="15"/>
        <v>50</v>
      </c>
      <c r="F19" s="30">
        <f t="shared" si="16"/>
        <v>1.2</v>
      </c>
      <c r="G19" s="29">
        <v>20</v>
      </c>
      <c r="H19" s="31">
        <f t="shared" si="17"/>
        <v>24</v>
      </c>
    </row>
    <row r="20" spans="1:8" x14ac:dyDescent="0.35">
      <c r="A20" s="28" t="s">
        <v>58</v>
      </c>
      <c r="B20" s="29" t="s">
        <v>47</v>
      </c>
      <c r="C20" s="29">
        <v>1</v>
      </c>
      <c r="D20" s="29">
        <f t="shared" ref="D20" si="18">VLOOKUP(A20,$M$1:$W$8,6,FALSE)</f>
        <v>1</v>
      </c>
      <c r="E20" s="29">
        <f t="shared" ref="E20" si="19">VLOOKUP(A20,$M$1:$W$8,5,FALSE)</f>
        <v>50</v>
      </c>
      <c r="F20" s="30">
        <f t="shared" ref="F20" si="20">60/E20*C20</f>
        <v>1.2</v>
      </c>
      <c r="G20" s="29">
        <v>20</v>
      </c>
      <c r="H20" s="31">
        <f t="shared" ref="H20" si="21">D20*F20*G20</f>
        <v>24</v>
      </c>
    </row>
    <row r="21" spans="1:8" x14ac:dyDescent="0.35">
      <c r="A21" s="28" t="s">
        <v>58</v>
      </c>
      <c r="B21" s="29" t="s">
        <v>51</v>
      </c>
      <c r="C21" s="29">
        <v>1</v>
      </c>
      <c r="D21" s="29">
        <f t="shared" si="14"/>
        <v>1</v>
      </c>
      <c r="E21" s="29">
        <f t="shared" si="15"/>
        <v>50</v>
      </c>
      <c r="F21" s="30">
        <f t="shared" si="16"/>
        <v>1.2</v>
      </c>
      <c r="G21" s="29">
        <v>20</v>
      </c>
      <c r="H21" s="31">
        <f t="shared" si="17"/>
        <v>24</v>
      </c>
    </row>
    <row r="22" spans="1:8" x14ac:dyDescent="0.35">
      <c r="A22" s="28" t="s">
        <v>58</v>
      </c>
      <c r="B22" s="29" t="s">
        <v>52</v>
      </c>
      <c r="C22" s="29">
        <v>1</v>
      </c>
      <c r="D22" s="29">
        <f t="shared" si="11"/>
        <v>1</v>
      </c>
      <c r="E22" s="29">
        <f t="shared" si="12"/>
        <v>50</v>
      </c>
      <c r="F22" s="30">
        <f t="shared" si="5"/>
        <v>1.2</v>
      </c>
      <c r="G22" s="29">
        <v>20</v>
      </c>
      <c r="H22" s="31">
        <f>D22*F22*G22</f>
        <v>24</v>
      </c>
    </row>
    <row r="23" spans="1:8" x14ac:dyDescent="0.35">
      <c r="A23" s="28" t="s">
        <v>58</v>
      </c>
      <c r="B23" s="29" t="s">
        <v>12</v>
      </c>
      <c r="C23" s="29">
        <v>0</v>
      </c>
      <c r="D23" s="29">
        <f t="shared" si="11"/>
        <v>1</v>
      </c>
      <c r="E23" s="29">
        <f t="shared" si="12"/>
        <v>50</v>
      </c>
      <c r="F23" s="30">
        <f t="shared" si="5"/>
        <v>0</v>
      </c>
      <c r="G23" s="29">
        <v>20</v>
      </c>
      <c r="H23" s="31">
        <f t="shared" si="6"/>
        <v>0</v>
      </c>
    </row>
    <row r="24" spans="1:8" x14ac:dyDescent="0.35">
      <c r="A24" s="24" t="s">
        <v>59</v>
      </c>
      <c r="B24" s="25" t="s">
        <v>46</v>
      </c>
      <c r="C24" s="25">
        <v>1</v>
      </c>
      <c r="D24" s="25">
        <f t="shared" si="11"/>
        <v>1</v>
      </c>
      <c r="E24" s="25">
        <f t="shared" si="12"/>
        <v>39</v>
      </c>
      <c r="F24" s="26">
        <f t="shared" si="5"/>
        <v>1.5384615384615385</v>
      </c>
      <c r="G24" s="25">
        <v>20</v>
      </c>
      <c r="H24" s="27">
        <f t="shared" si="6"/>
        <v>30.76923076923077</v>
      </c>
    </row>
    <row r="25" spans="1:8" x14ac:dyDescent="0.35">
      <c r="A25" s="24" t="s">
        <v>59</v>
      </c>
      <c r="B25" s="25" t="s">
        <v>53</v>
      </c>
      <c r="C25" s="25">
        <v>1</v>
      </c>
      <c r="D25" s="25">
        <f t="shared" si="11"/>
        <v>1</v>
      </c>
      <c r="E25" s="25">
        <f t="shared" si="12"/>
        <v>39</v>
      </c>
      <c r="F25" s="26">
        <f t="shared" si="5"/>
        <v>1.5384615384615385</v>
      </c>
      <c r="G25" s="25">
        <v>20</v>
      </c>
      <c r="H25" s="27">
        <f t="shared" si="6"/>
        <v>30.76923076923077</v>
      </c>
    </row>
    <row r="26" spans="1:8" x14ac:dyDescent="0.35">
      <c r="A26" s="24" t="s">
        <v>59</v>
      </c>
      <c r="B26" s="25" t="s">
        <v>54</v>
      </c>
      <c r="C26" s="25">
        <v>1</v>
      </c>
      <c r="D26" s="25">
        <f t="shared" si="11"/>
        <v>1</v>
      </c>
      <c r="E26" s="25">
        <f t="shared" si="12"/>
        <v>39</v>
      </c>
      <c r="F26" s="26">
        <f t="shared" si="5"/>
        <v>1.5384615384615385</v>
      </c>
      <c r="G26" s="25">
        <v>20</v>
      </c>
      <c r="H26" s="27">
        <f t="shared" si="6"/>
        <v>30.76923076923077</v>
      </c>
    </row>
    <row r="27" spans="1:8" x14ac:dyDescent="0.35">
      <c r="A27" s="24" t="s">
        <v>59</v>
      </c>
      <c r="B27" s="25" t="s">
        <v>55</v>
      </c>
      <c r="C27" s="25">
        <v>1</v>
      </c>
      <c r="D27" s="25">
        <f t="shared" si="11"/>
        <v>1</v>
      </c>
      <c r="E27" s="25">
        <f t="shared" si="12"/>
        <v>39</v>
      </c>
      <c r="F27" s="26">
        <f t="shared" si="5"/>
        <v>1.5384615384615385</v>
      </c>
      <c r="G27" s="25">
        <v>20</v>
      </c>
      <c r="H27" s="27">
        <f t="shared" ref="H27" si="22">D27*F27*G27</f>
        <v>30.76923076923077</v>
      </c>
    </row>
    <row r="28" spans="1:8" x14ac:dyDescent="0.35">
      <c r="A28" s="28" t="s">
        <v>60</v>
      </c>
      <c r="B28" s="29" t="s">
        <v>46</v>
      </c>
      <c r="C28" s="29">
        <v>1</v>
      </c>
      <c r="D28" s="29">
        <f t="shared" si="11"/>
        <v>2</v>
      </c>
      <c r="E28" s="29">
        <f t="shared" si="12"/>
        <v>253</v>
      </c>
      <c r="F28" s="30">
        <f t="shared" si="5"/>
        <v>0.23715415019762845</v>
      </c>
      <c r="G28" s="29">
        <v>20</v>
      </c>
      <c r="H28" s="31">
        <f t="shared" si="6"/>
        <v>9.4861660079051386</v>
      </c>
    </row>
    <row r="29" spans="1:8" x14ac:dyDescent="0.35">
      <c r="A29" s="28" t="s">
        <v>60</v>
      </c>
      <c r="B29" s="29" t="s">
        <v>47</v>
      </c>
      <c r="C29" s="29">
        <v>1</v>
      </c>
      <c r="D29" s="29">
        <f t="shared" si="11"/>
        <v>2</v>
      </c>
      <c r="E29" s="29">
        <f t="shared" si="12"/>
        <v>253</v>
      </c>
      <c r="F29" s="30">
        <f t="shared" si="5"/>
        <v>0.23715415019762845</v>
      </c>
      <c r="G29" s="29">
        <v>20</v>
      </c>
      <c r="H29" s="31">
        <f t="shared" si="6"/>
        <v>9.4861660079051386</v>
      </c>
    </row>
    <row r="30" spans="1:8" x14ac:dyDescent="0.35">
      <c r="A30" s="28" t="s">
        <v>60</v>
      </c>
      <c r="B30" s="29" t="s">
        <v>51</v>
      </c>
      <c r="C30" s="29">
        <v>1</v>
      </c>
      <c r="D30" s="29">
        <f t="shared" si="11"/>
        <v>2</v>
      </c>
      <c r="E30" s="29">
        <f t="shared" si="12"/>
        <v>253</v>
      </c>
      <c r="F30" s="30">
        <f t="shared" si="5"/>
        <v>0.23715415019762845</v>
      </c>
      <c r="G30" s="29">
        <v>20</v>
      </c>
      <c r="H30" s="31">
        <f t="shared" si="6"/>
        <v>9.4861660079051386</v>
      </c>
    </row>
    <row r="31" spans="1:8" x14ac:dyDescent="0.35">
      <c r="A31" s="28" t="s">
        <v>60</v>
      </c>
      <c r="B31" s="29" t="s">
        <v>12</v>
      </c>
      <c r="C31" s="29">
        <v>1</v>
      </c>
      <c r="D31" s="29">
        <f t="shared" ref="D31" si="23">VLOOKUP(A31,$M$1:$W$8,6,FALSE)</f>
        <v>2</v>
      </c>
      <c r="E31" s="29">
        <f t="shared" ref="E31" si="24">VLOOKUP(A31,$M$1:$W$8,5,FALSE)</f>
        <v>253</v>
      </c>
      <c r="F31" s="30">
        <f t="shared" ref="F31" si="25">60/E31*C31</f>
        <v>0.23715415019762845</v>
      </c>
      <c r="G31" s="29">
        <v>20</v>
      </c>
      <c r="H31" s="31">
        <f t="shared" ref="H31" si="26">D31*F31*G31</f>
        <v>9.4861660079051386</v>
      </c>
    </row>
    <row r="33" spans="1:8" ht="70" x14ac:dyDescent="0.4">
      <c r="A33" s="42" t="s">
        <v>23</v>
      </c>
      <c r="B33" s="42" t="s">
        <v>42</v>
      </c>
      <c r="C33" s="42" t="s">
        <v>40</v>
      </c>
      <c r="D33" s="42" t="s">
        <v>41</v>
      </c>
      <c r="E33" s="32"/>
      <c r="F33" s="43" t="s">
        <v>39</v>
      </c>
      <c r="G33" s="43" t="s">
        <v>43</v>
      </c>
      <c r="H33" s="43" t="s">
        <v>44</v>
      </c>
    </row>
    <row r="34" spans="1:8" x14ac:dyDescent="0.35">
      <c r="A34" s="39" t="s">
        <v>46</v>
      </c>
      <c r="B34" s="40">
        <v>520</v>
      </c>
      <c r="C34" s="33">
        <f t="shared" ref="C34:C45" si="27">GETPIVOTDATA("Итого",$I$1,"transaction rq",A34)</f>
        <v>521.82449903038139</v>
      </c>
      <c r="D34" s="49">
        <f t="shared" ref="D34:D36" si="28">1-B34/C34</f>
        <v>3.4963843855003729E-3</v>
      </c>
      <c r="E34" s="34"/>
      <c r="F34" s="35">
        <f t="shared" ref="F34:F45" si="29">C34/3</f>
        <v>173.9414996767938</v>
      </c>
      <c r="G34" s="35">
        <f>VLOOKUP(A34,'Summary Report'!$A$1:$J$13,8,FALSE)</f>
        <v>171</v>
      </c>
      <c r="H34" s="36">
        <f t="shared" ref="H34:H45" si="30">1-F34/G34</f>
        <v>-1.7201752495870082E-2</v>
      </c>
    </row>
    <row r="35" spans="1:8" x14ac:dyDescent="0.35">
      <c r="A35" s="39" t="s">
        <v>47</v>
      </c>
      <c r="B35" s="40">
        <v>422</v>
      </c>
      <c r="C35" s="33">
        <f t="shared" si="27"/>
        <v>429.51680672268913</v>
      </c>
      <c r="D35" s="49">
        <f t="shared" si="28"/>
        <v>1.7500611396429555E-2</v>
      </c>
      <c r="E35" s="34"/>
      <c r="F35" s="35">
        <f t="shared" si="29"/>
        <v>143.17226890756305</v>
      </c>
      <c r="G35" s="35">
        <f>VLOOKUP(A35,'Summary Report'!$A$1:$J$13,8,FALSE)</f>
        <v>139</v>
      </c>
      <c r="H35" s="36">
        <f t="shared" si="30"/>
        <v>-3.0016323075993112E-2</v>
      </c>
    </row>
    <row r="36" spans="1:8" x14ac:dyDescent="0.35">
      <c r="A36" s="39" t="s">
        <v>48</v>
      </c>
      <c r="B36" s="40">
        <v>282</v>
      </c>
      <c r="C36" s="33">
        <f t="shared" si="27"/>
        <v>271.42857142857144</v>
      </c>
      <c r="D36" s="49">
        <f t="shared" si="28"/>
        <v>-3.8947368421052619E-2</v>
      </c>
      <c r="E36" s="34"/>
      <c r="F36" s="35">
        <f t="shared" si="29"/>
        <v>90.476190476190482</v>
      </c>
      <c r="G36" s="35">
        <f>VLOOKUP(A36,'Summary Report'!$A$1:$J$13,8,FALSE)</f>
        <v>94</v>
      </c>
      <c r="H36" s="36">
        <f t="shared" si="30"/>
        <v>3.7487335359675744E-2</v>
      </c>
    </row>
    <row r="37" spans="1:8" x14ac:dyDescent="0.35">
      <c r="A37" s="39" t="s">
        <v>49</v>
      </c>
      <c r="B37" s="40">
        <v>282</v>
      </c>
      <c r="C37" s="37">
        <f t="shared" si="27"/>
        <v>271.42857142857144</v>
      </c>
      <c r="D37" s="48">
        <f t="shared" ref="D37:D46" si="31">1-B37/C37</f>
        <v>-3.8947368421052619E-2</v>
      </c>
      <c r="E37" s="34"/>
      <c r="F37" s="35">
        <f t="shared" si="29"/>
        <v>90.476190476190482</v>
      </c>
      <c r="G37" s="35">
        <f>VLOOKUP(A37,'Summary Report'!$A$1:$J$13,8,FALSE)</f>
        <v>94</v>
      </c>
      <c r="H37" s="36">
        <f t="shared" si="30"/>
        <v>3.7487335359675744E-2</v>
      </c>
    </row>
    <row r="38" spans="1:8" x14ac:dyDescent="0.35">
      <c r="A38" s="39" t="s">
        <v>50</v>
      </c>
      <c r="B38" s="40">
        <v>270</v>
      </c>
      <c r="C38" s="37">
        <f t="shared" si="27"/>
        <v>271.42857142857144</v>
      </c>
      <c r="D38" s="48">
        <f t="shared" si="31"/>
        <v>5.2631578947368585E-3</v>
      </c>
      <c r="E38" s="34"/>
      <c r="F38" s="35">
        <f t="shared" si="29"/>
        <v>90.476190476190482</v>
      </c>
      <c r="G38" s="35">
        <f>VLOOKUP(A38,'Summary Report'!$A$1:$J$13,8,FALSE)</f>
        <v>94</v>
      </c>
      <c r="H38" s="36">
        <f t="shared" si="30"/>
        <v>3.7487335359675744E-2</v>
      </c>
    </row>
    <row r="39" spans="1:8" x14ac:dyDescent="0.35">
      <c r="A39" s="39" t="s">
        <v>11</v>
      </c>
      <c r="B39" s="40">
        <v>175</v>
      </c>
      <c r="C39" s="37">
        <f t="shared" si="27"/>
        <v>171.42857142857142</v>
      </c>
      <c r="D39" s="48">
        <f t="shared" si="31"/>
        <v>-2.0833333333333481E-2</v>
      </c>
      <c r="E39" s="34"/>
      <c r="F39" s="35">
        <f t="shared" si="29"/>
        <v>57.142857142857139</v>
      </c>
      <c r="G39" s="35">
        <f>VLOOKUP(A39,'Summary Report'!$A$1:$J$13,8,FALSE)</f>
        <v>60</v>
      </c>
      <c r="H39" s="36">
        <f t="shared" si="30"/>
        <v>4.7619047619047672E-2</v>
      </c>
    </row>
    <row r="40" spans="1:8" x14ac:dyDescent="0.35">
      <c r="A40" s="39" t="s">
        <v>51</v>
      </c>
      <c r="B40" s="40">
        <v>280</v>
      </c>
      <c r="C40" s="37">
        <f t="shared" si="27"/>
        <v>292.01680672268907</v>
      </c>
      <c r="D40" s="48">
        <f t="shared" si="31"/>
        <v>4.1151079136690583E-2</v>
      </c>
      <c r="E40" s="34"/>
      <c r="F40" s="35">
        <f t="shared" si="29"/>
        <v>97.338935574229694</v>
      </c>
      <c r="G40" s="35">
        <f>VLOOKUP(A40,'Summary Report'!$A$1:$J$13,8,FALSE)</f>
        <v>92</v>
      </c>
      <c r="H40" s="36">
        <f t="shared" si="30"/>
        <v>-5.8031908415540068E-2</v>
      </c>
    </row>
    <row r="41" spans="1:8" ht="18" x14ac:dyDescent="0.35">
      <c r="A41" s="39" t="s">
        <v>52</v>
      </c>
      <c r="B41" s="40">
        <v>73</v>
      </c>
      <c r="C41" s="37">
        <f t="shared" si="27"/>
        <v>70.588235294117652</v>
      </c>
      <c r="D41" s="48">
        <f t="shared" si="31"/>
        <v>-3.4166666666666679E-2</v>
      </c>
      <c r="E41" s="1"/>
      <c r="F41" s="35">
        <f t="shared" si="29"/>
        <v>23.529411764705884</v>
      </c>
      <c r="G41" s="35">
        <f>VLOOKUP(A41,'Summary Report'!$A$1:$J$13,8,FALSE)</f>
        <v>25</v>
      </c>
      <c r="H41" s="36">
        <f t="shared" si="30"/>
        <v>5.8823529411764608E-2</v>
      </c>
    </row>
    <row r="42" spans="1:8" x14ac:dyDescent="0.35">
      <c r="A42" s="39" t="s">
        <v>12</v>
      </c>
      <c r="B42" s="40">
        <v>325</v>
      </c>
      <c r="C42" s="37">
        <f t="shared" si="27"/>
        <v>308.92857142857144</v>
      </c>
      <c r="D42" s="48">
        <f t="shared" si="31"/>
        <v>-5.2023121387283267E-2</v>
      </c>
      <c r="E42" s="34"/>
      <c r="F42" s="35">
        <f>C42/3</f>
        <v>102.97619047619048</v>
      </c>
      <c r="G42" s="35">
        <f>VLOOKUP(A42,'Summary Report'!$A$1:$J$13,8,FALSE)</f>
        <v>111</v>
      </c>
      <c r="H42" s="36">
        <f t="shared" si="30"/>
        <v>7.2286572286572204E-2</v>
      </c>
    </row>
    <row r="43" spans="1:8" x14ac:dyDescent="0.35">
      <c r="A43" s="39" t="s">
        <v>53</v>
      </c>
      <c r="B43" s="40">
        <v>97</v>
      </c>
      <c r="C43" s="37">
        <f t="shared" si="27"/>
        <v>92.307692307692292</v>
      </c>
      <c r="D43" s="38">
        <f t="shared" si="31"/>
        <v>-5.0833333333333508E-2</v>
      </c>
      <c r="E43" s="34"/>
      <c r="F43" s="35">
        <f t="shared" si="29"/>
        <v>30.769230769230763</v>
      </c>
      <c r="G43" s="35">
        <f>VLOOKUP(A43,'Summary Report'!$A$1:$J$13,8,FALSE)</f>
        <v>32</v>
      </c>
      <c r="H43" s="36">
        <f t="shared" si="30"/>
        <v>3.8461538461538658E-2</v>
      </c>
    </row>
    <row r="44" spans="1:8" x14ac:dyDescent="0.35">
      <c r="A44" s="39" t="s">
        <v>54</v>
      </c>
      <c r="B44" s="40">
        <v>97</v>
      </c>
      <c r="C44" s="37">
        <f t="shared" si="27"/>
        <v>92.307692307692292</v>
      </c>
      <c r="D44" s="38">
        <f t="shared" si="31"/>
        <v>-5.0833333333333508E-2</v>
      </c>
      <c r="E44" s="34"/>
      <c r="F44" s="35">
        <f t="shared" si="29"/>
        <v>30.769230769230763</v>
      </c>
      <c r="G44" s="35">
        <f>VLOOKUP(A44,'Summary Report'!$A$1:$J$13,8,FALSE)</f>
        <v>32</v>
      </c>
      <c r="H44" s="36">
        <f t="shared" si="30"/>
        <v>3.8461538461538658E-2</v>
      </c>
    </row>
    <row r="45" spans="1:8" x14ac:dyDescent="0.35">
      <c r="A45" s="39" t="s">
        <v>55</v>
      </c>
      <c r="B45" s="40">
        <v>97</v>
      </c>
      <c r="C45" s="37">
        <f t="shared" si="27"/>
        <v>92.307692307692292</v>
      </c>
      <c r="D45" s="38">
        <f t="shared" si="31"/>
        <v>-5.0833333333333508E-2</v>
      </c>
      <c r="E45" s="34"/>
      <c r="F45" s="35">
        <f t="shared" si="29"/>
        <v>30.769230769230763</v>
      </c>
      <c r="G45" s="35">
        <f>VLOOKUP(A45,'Summary Report'!$A$1:$J$13,8,FALSE)</f>
        <v>32</v>
      </c>
      <c r="H45" s="36">
        <f t="shared" si="30"/>
        <v>3.8461538461538658E-2</v>
      </c>
    </row>
    <row r="46" spans="1:8" ht="18" x14ac:dyDescent="0.35">
      <c r="A46" s="41" t="s">
        <v>5</v>
      </c>
      <c r="B46" s="40">
        <f>SUM(B34:B45)</f>
        <v>2920</v>
      </c>
      <c r="C46" s="18">
        <f>SUM(C34:C45)</f>
        <v>2885.5122818358113</v>
      </c>
      <c r="D46" s="38">
        <f t="shared" si="31"/>
        <v>-1.1952026120729986E-2</v>
      </c>
      <c r="E46" s="34"/>
      <c r="F46" s="34"/>
      <c r="G46" s="34"/>
      <c r="H46" s="34"/>
    </row>
    <row r="47" spans="1:8" x14ac:dyDescent="0.35">
      <c r="C47" s="59"/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59"/>
  <sheetViews>
    <sheetView tabSelected="1" topLeftCell="F42" workbookViewId="0">
      <selection activeCell="H34" sqref="H34"/>
    </sheetView>
  </sheetViews>
  <sheetFormatPr defaultColWidth="8.81640625" defaultRowHeight="14.5" x14ac:dyDescent="0.35"/>
  <cols>
    <col min="2" max="2" width="4.453125" customWidth="1"/>
    <col min="3" max="4" width="9.1796875" hidden="1" customWidth="1"/>
    <col min="5" max="5" width="30.36328125" customWidth="1"/>
    <col min="6" max="6" width="22.7265625" customWidth="1"/>
    <col min="7" max="7" width="15.36328125" customWidth="1"/>
    <col min="8" max="8" width="15.1796875" customWidth="1"/>
    <col min="9" max="9" width="14" customWidth="1"/>
    <col min="11" max="11" width="1.453125" customWidth="1"/>
    <col min="12" max="12" width="40.36328125" customWidth="1"/>
    <col min="13" max="13" width="6" bestFit="1" customWidth="1"/>
    <col min="14" max="14" width="4.1796875" bestFit="1" customWidth="1"/>
    <col min="15" max="15" width="5" bestFit="1" customWidth="1"/>
    <col min="16" max="16" width="14.1796875" bestFit="1" customWidth="1"/>
    <col min="17" max="17" width="19.453125" bestFit="1" customWidth="1"/>
  </cols>
  <sheetData>
    <row r="9" spans="5:9" x14ac:dyDescent="0.35">
      <c r="E9" s="61" t="s">
        <v>69</v>
      </c>
      <c r="F9" s="61"/>
      <c r="G9" s="61"/>
      <c r="H9" s="61"/>
      <c r="I9" s="61"/>
    </row>
    <row r="11" spans="5:9" ht="28" x14ac:dyDescent="0.35"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</row>
    <row r="12" spans="5:9" ht="30" x14ac:dyDescent="0.35">
      <c r="E12" s="3" t="s">
        <v>70</v>
      </c>
      <c r="F12" s="39" t="s">
        <v>46</v>
      </c>
      <c r="G12" s="5">
        <f>173*3</f>
        <v>519</v>
      </c>
      <c r="H12" s="4">
        <f>165*3</f>
        <v>495</v>
      </c>
      <c r="I12" s="6">
        <f>1-G12/H12</f>
        <v>-4.8484848484848575E-2</v>
      </c>
    </row>
    <row r="13" spans="5:9" ht="15" x14ac:dyDescent="0.35">
      <c r="E13" s="3" t="s">
        <v>77</v>
      </c>
      <c r="F13" s="39" t="s">
        <v>47</v>
      </c>
      <c r="G13" s="5">
        <f>143*3</f>
        <v>429</v>
      </c>
      <c r="H13" s="4">
        <f>134*3</f>
        <v>402</v>
      </c>
      <c r="I13" s="6">
        <f t="shared" ref="I13:I14" si="0">1-G13/H13</f>
        <v>-6.7164179104477695E-2</v>
      </c>
    </row>
    <row r="14" spans="5:9" ht="15" x14ac:dyDescent="0.35">
      <c r="E14" s="3" t="s">
        <v>71</v>
      </c>
      <c r="F14" s="39" t="s">
        <v>48</v>
      </c>
      <c r="G14" s="5">
        <f>90*3</f>
        <v>270</v>
      </c>
      <c r="H14" s="4">
        <f>91*3</f>
        <v>273</v>
      </c>
      <c r="I14" s="6">
        <f t="shared" si="0"/>
        <v>1.098901098901095E-2</v>
      </c>
    </row>
    <row r="15" spans="5:9" ht="30" x14ac:dyDescent="0.35">
      <c r="E15" s="3" t="s">
        <v>1</v>
      </c>
      <c r="F15" s="39" t="s">
        <v>49</v>
      </c>
      <c r="G15" s="5">
        <f>90*3</f>
        <v>270</v>
      </c>
      <c r="H15" s="4">
        <f>91*3</f>
        <v>273</v>
      </c>
      <c r="I15" s="6">
        <f t="shared" ref="I15:I23" si="1">1-G15/H15</f>
        <v>1.098901098901095E-2</v>
      </c>
    </row>
    <row r="16" spans="5:9" ht="15" x14ac:dyDescent="0.35">
      <c r="E16" s="3" t="s">
        <v>2</v>
      </c>
      <c r="F16" s="39" t="s">
        <v>50</v>
      </c>
      <c r="G16" s="5">
        <f>90*3</f>
        <v>270</v>
      </c>
      <c r="H16" s="4">
        <f>91*3</f>
        <v>273</v>
      </c>
      <c r="I16" s="6">
        <f t="shared" si="1"/>
        <v>1.098901098901095E-2</v>
      </c>
    </row>
    <row r="17" spans="5:9" ht="15" x14ac:dyDescent="0.35">
      <c r="E17" s="3" t="s">
        <v>3</v>
      </c>
      <c r="F17" s="39" t="s">
        <v>11</v>
      </c>
      <c r="G17" s="5">
        <f>57*3</f>
        <v>171</v>
      </c>
      <c r="H17" s="4">
        <f>57*3</f>
        <v>171</v>
      </c>
      <c r="I17" s="7">
        <f t="shared" si="1"/>
        <v>0</v>
      </c>
    </row>
    <row r="18" spans="5:9" ht="15" x14ac:dyDescent="0.35">
      <c r="E18" s="3" t="s">
        <v>72</v>
      </c>
      <c r="F18" s="39" t="s">
        <v>51</v>
      </c>
      <c r="G18" s="5">
        <f>97*3</f>
        <v>291</v>
      </c>
      <c r="H18" s="5">
        <f>90*3</f>
        <v>270</v>
      </c>
      <c r="I18" s="6">
        <f t="shared" si="1"/>
        <v>-7.7777777777777724E-2</v>
      </c>
    </row>
    <row r="19" spans="5:9" ht="15" x14ac:dyDescent="0.35">
      <c r="E19" s="3" t="s">
        <v>73</v>
      </c>
      <c r="F19" s="39" t="s">
        <v>52</v>
      </c>
      <c r="G19" s="5">
        <f>23*3</f>
        <v>69</v>
      </c>
      <c r="H19" s="5">
        <f>23*3</f>
        <v>69</v>
      </c>
      <c r="I19" s="6">
        <f t="shared" si="1"/>
        <v>0</v>
      </c>
    </row>
    <row r="20" spans="5:9" ht="15" x14ac:dyDescent="0.35">
      <c r="E20" s="3" t="s">
        <v>4</v>
      </c>
      <c r="F20" s="39" t="s">
        <v>12</v>
      </c>
      <c r="G20" s="5">
        <f>102*3</f>
        <v>306</v>
      </c>
      <c r="H20" s="4">
        <f>111*3</f>
        <v>333</v>
      </c>
      <c r="I20" s="6">
        <f t="shared" si="1"/>
        <v>8.108108108108103E-2</v>
      </c>
    </row>
    <row r="21" spans="5:9" ht="30" x14ac:dyDescent="0.35">
      <c r="E21" s="3" t="s">
        <v>74</v>
      </c>
      <c r="F21" s="39" t="s">
        <v>53</v>
      </c>
      <c r="G21" s="5">
        <f>30*3</f>
        <v>90</v>
      </c>
      <c r="H21" s="4">
        <f>31*3</f>
        <v>93</v>
      </c>
      <c r="I21" s="6">
        <f t="shared" si="1"/>
        <v>3.2258064516129004E-2</v>
      </c>
    </row>
    <row r="22" spans="5:9" ht="30" x14ac:dyDescent="0.35">
      <c r="E22" s="3" t="s">
        <v>75</v>
      </c>
      <c r="F22" s="39" t="s">
        <v>54</v>
      </c>
      <c r="G22" s="5">
        <f>30*3</f>
        <v>90</v>
      </c>
      <c r="H22" s="4">
        <f>31*3</f>
        <v>93</v>
      </c>
      <c r="I22" s="6">
        <f t="shared" si="1"/>
        <v>3.2258064516129004E-2</v>
      </c>
    </row>
    <row r="23" spans="5:9" ht="15" x14ac:dyDescent="0.35">
      <c r="E23" s="3" t="s">
        <v>76</v>
      </c>
      <c r="F23" s="39" t="s">
        <v>55</v>
      </c>
      <c r="G23" s="5">
        <f>30*3</f>
        <v>90</v>
      </c>
      <c r="H23" s="4">
        <f>31*3</f>
        <v>93</v>
      </c>
      <c r="I23" s="6">
        <f t="shared" si="1"/>
        <v>3.2258064516129004E-2</v>
      </c>
    </row>
    <row r="28" spans="5:9" x14ac:dyDescent="0.35">
      <c r="E28" s="61" t="s">
        <v>78</v>
      </c>
      <c r="F28" s="61"/>
      <c r="G28" s="61"/>
      <c r="H28" s="61"/>
      <c r="I28" s="61"/>
    </row>
    <row r="30" spans="5:9" x14ac:dyDescent="0.35">
      <c r="E30" s="8" t="s">
        <v>6</v>
      </c>
      <c r="F30" s="8" t="s">
        <v>7</v>
      </c>
      <c r="G30" s="8" t="s">
        <v>8</v>
      </c>
      <c r="H30" s="8" t="s">
        <v>9</v>
      </c>
      <c r="I30" s="8" t="s">
        <v>10</v>
      </c>
    </row>
    <row r="31" spans="5:9" ht="15" x14ac:dyDescent="0.35">
      <c r="E31" s="12" t="s">
        <v>0</v>
      </c>
      <c r="F31" s="57" t="s">
        <v>46</v>
      </c>
      <c r="G31" s="10">
        <v>522</v>
      </c>
      <c r="H31" s="9">
        <f>VLOOKUP('Шаблоны соотвествие профилю'!F31,'5 ступень'!$A$1:$J$13,8,FALSE)*4</f>
        <v>3364</v>
      </c>
      <c r="I31" s="11">
        <f>1-G31/H31</f>
        <v>0.84482758620689657</v>
      </c>
    </row>
    <row r="32" spans="5:9" ht="15" x14ac:dyDescent="0.35">
      <c r="E32" s="12" t="s">
        <v>77</v>
      </c>
      <c r="F32" s="57" t="s">
        <v>47</v>
      </c>
      <c r="G32" s="10">
        <v>430</v>
      </c>
      <c r="H32" s="9">
        <f>VLOOKUP('Шаблоны соотвествие профилю'!F32,'5 ступень'!$A$1:$J$13,8,FALSE)*4</f>
        <v>2728</v>
      </c>
      <c r="I32" s="11">
        <f t="shared" ref="I32:I42" si="2">1-G32/H32</f>
        <v>0.84237536656891498</v>
      </c>
    </row>
    <row r="33" spans="5:9" ht="15" x14ac:dyDescent="0.35">
      <c r="E33" s="12" t="s">
        <v>71</v>
      </c>
      <c r="F33" s="57" t="s">
        <v>48</v>
      </c>
      <c r="G33" s="10">
        <v>271</v>
      </c>
      <c r="H33" s="9">
        <f>VLOOKUP('Шаблоны соотвествие профилю'!F33,'5 ступень'!$A$1:$J$13,8,FALSE)*4</f>
        <v>1844</v>
      </c>
      <c r="I33" s="11">
        <f t="shared" si="2"/>
        <v>0.85303687635574832</v>
      </c>
    </row>
    <row r="34" spans="5:9" ht="34" customHeight="1" x14ac:dyDescent="0.35">
      <c r="E34" s="3" t="s">
        <v>1</v>
      </c>
      <c r="F34" s="57" t="s">
        <v>49</v>
      </c>
      <c r="G34" s="10">
        <v>271</v>
      </c>
      <c r="H34" s="9">
        <f>VLOOKUP('Шаблоны соотвествие профилю'!F34,'5 ступень'!$A$1:$J$13,8,FALSE)*4</f>
        <v>1860</v>
      </c>
      <c r="I34" s="11">
        <f t="shared" si="2"/>
        <v>0.85430107526881716</v>
      </c>
    </row>
    <row r="35" spans="5:9" ht="15" x14ac:dyDescent="0.35">
      <c r="E35" s="12" t="s">
        <v>2</v>
      </c>
      <c r="F35" s="57" t="s">
        <v>50</v>
      </c>
      <c r="G35" s="10">
        <v>271</v>
      </c>
      <c r="H35" s="9">
        <f>VLOOKUP('Шаблоны соотвествие профилю'!F35,'5 ступень'!$A$1:$J$13,8,FALSE)*4</f>
        <v>1852</v>
      </c>
      <c r="I35" s="11">
        <f t="shared" si="2"/>
        <v>0.85367170626349886</v>
      </c>
    </row>
    <row r="36" spans="5:9" ht="15" x14ac:dyDescent="0.35">
      <c r="E36" s="12" t="s">
        <v>3</v>
      </c>
      <c r="F36" s="57" t="s">
        <v>11</v>
      </c>
      <c r="G36" s="10">
        <v>171</v>
      </c>
      <c r="H36" s="9">
        <f>VLOOKUP('Шаблоны соотвествие профилю'!F36,'5 ступень'!$A$1:$J$13,8,FALSE)*4</f>
        <v>1160</v>
      </c>
      <c r="I36" s="11">
        <f t="shared" si="2"/>
        <v>0.85258620689655173</v>
      </c>
    </row>
    <row r="37" spans="5:9" ht="15" x14ac:dyDescent="0.35">
      <c r="E37" s="12" t="s">
        <v>72</v>
      </c>
      <c r="F37" s="57" t="s">
        <v>51</v>
      </c>
      <c r="G37" s="10">
        <v>292</v>
      </c>
      <c r="H37" s="9">
        <f>VLOOKUP('Шаблоны соотвествие профилю'!F37,'5 ступень'!$A$1:$J$13,8,FALSE)*4</f>
        <v>1856</v>
      </c>
      <c r="I37" s="11">
        <f t="shared" si="2"/>
        <v>0.84267241379310343</v>
      </c>
    </row>
    <row r="38" spans="5:9" ht="15" x14ac:dyDescent="0.35">
      <c r="E38" s="12" t="s">
        <v>73</v>
      </c>
      <c r="F38" s="57" t="s">
        <v>52</v>
      </c>
      <c r="G38" s="10">
        <v>71</v>
      </c>
      <c r="H38" s="9">
        <f>VLOOKUP('Шаблоны соотвествие профилю'!F38,'5 ступень'!$A$1:$J$13,8,FALSE)*4</f>
        <v>500</v>
      </c>
      <c r="I38" s="11">
        <f t="shared" si="2"/>
        <v>0.85799999999999998</v>
      </c>
    </row>
    <row r="39" spans="5:9" ht="15" x14ac:dyDescent="0.35">
      <c r="E39" s="12" t="s">
        <v>4</v>
      </c>
      <c r="F39" s="57" t="s">
        <v>12</v>
      </c>
      <c r="G39" s="10">
        <v>309</v>
      </c>
      <c r="H39" s="9">
        <f>VLOOKUP('Шаблоны соотвествие профилю'!F39,'5 ступень'!$A$1:$J$13,8,FALSE)*4</f>
        <v>2244</v>
      </c>
      <c r="I39" s="11">
        <f t="shared" si="2"/>
        <v>0.86229946524064172</v>
      </c>
    </row>
    <row r="40" spans="5:9" ht="30" x14ac:dyDescent="0.35">
      <c r="E40" s="56" t="s">
        <v>74</v>
      </c>
      <c r="F40" s="57" t="s">
        <v>53</v>
      </c>
      <c r="G40" s="10">
        <v>92</v>
      </c>
      <c r="H40" s="9">
        <f>VLOOKUP('Шаблоны соотвествие профилю'!F40,'5 ступень'!$A$1:$J$13,8,FALSE)*4</f>
        <v>632</v>
      </c>
      <c r="I40" s="11">
        <f t="shared" si="2"/>
        <v>0.85443037974683544</v>
      </c>
    </row>
    <row r="41" spans="5:9" ht="30" x14ac:dyDescent="0.35">
      <c r="E41" s="3" t="s">
        <v>75</v>
      </c>
      <c r="F41" s="57" t="s">
        <v>54</v>
      </c>
      <c r="G41" s="10">
        <v>92</v>
      </c>
      <c r="H41" s="9">
        <f>VLOOKUP('Шаблоны соотвествие профилю'!F41,'5 ступень'!$A$1:$J$13,8,FALSE)*4</f>
        <v>632</v>
      </c>
      <c r="I41" s="11">
        <f t="shared" si="2"/>
        <v>0.85443037974683544</v>
      </c>
    </row>
    <row r="42" spans="5:9" ht="15" x14ac:dyDescent="0.35">
      <c r="E42" s="12" t="s">
        <v>76</v>
      </c>
      <c r="F42" s="57" t="s">
        <v>55</v>
      </c>
      <c r="G42" s="10">
        <v>92</v>
      </c>
      <c r="H42" s="9">
        <f>VLOOKUP('Шаблоны соотвествие профилю'!F42,'5 ступень'!$A$1:$J$13,8,FALSE)*4</f>
        <v>628</v>
      </c>
      <c r="I42" s="11">
        <f t="shared" si="2"/>
        <v>0.85350318471337583</v>
      </c>
    </row>
    <row r="45" spans="5:9" x14ac:dyDescent="0.35">
      <c r="E45" s="55" t="s">
        <v>17</v>
      </c>
      <c r="F45" s="55"/>
      <c r="G45" s="55"/>
      <c r="H45" s="55"/>
      <c r="I45" s="55"/>
    </row>
    <row r="47" spans="5:9" x14ac:dyDescent="0.35">
      <c r="E47" s="8" t="s">
        <v>6</v>
      </c>
      <c r="F47" s="8" t="s">
        <v>7</v>
      </c>
      <c r="G47" s="8" t="s">
        <v>8</v>
      </c>
      <c r="H47" s="8" t="s">
        <v>9</v>
      </c>
      <c r="I47" s="8" t="s">
        <v>10</v>
      </c>
    </row>
    <row r="48" spans="5:9" ht="15" x14ac:dyDescent="0.35">
      <c r="E48" s="12" t="s">
        <v>0</v>
      </c>
      <c r="F48" s="57" t="s">
        <v>46</v>
      </c>
      <c r="G48" s="10">
        <v>522</v>
      </c>
      <c r="H48" s="9">
        <v>2182</v>
      </c>
      <c r="I48" s="11">
        <f t="shared" ref="I48:I59" si="3">1-G48/H48</f>
        <v>0.76076993583868013</v>
      </c>
    </row>
    <row r="49" spans="5:9" ht="15" x14ac:dyDescent="0.35">
      <c r="E49" s="12" t="s">
        <v>77</v>
      </c>
      <c r="F49" s="57" t="s">
        <v>47</v>
      </c>
      <c r="G49" s="10">
        <v>430</v>
      </c>
      <c r="H49" s="9">
        <v>1804</v>
      </c>
      <c r="I49" s="11">
        <f t="shared" si="3"/>
        <v>0.76164079822616404</v>
      </c>
    </row>
    <row r="50" spans="5:9" ht="15" x14ac:dyDescent="0.35">
      <c r="E50" s="12" t="s">
        <v>71</v>
      </c>
      <c r="F50" s="57" t="s">
        <v>48</v>
      </c>
      <c r="G50" s="10">
        <v>271</v>
      </c>
      <c r="H50" s="9">
        <v>1281</v>
      </c>
      <c r="I50" s="11">
        <f t="shared" si="3"/>
        <v>0.78844652615144417</v>
      </c>
    </row>
    <row r="51" spans="5:9" ht="30" x14ac:dyDescent="0.35">
      <c r="E51" s="3" t="s">
        <v>1</v>
      </c>
      <c r="F51" s="57" t="s">
        <v>49</v>
      </c>
      <c r="G51" s="10">
        <v>271</v>
      </c>
      <c r="H51" s="9">
        <v>1284</v>
      </c>
      <c r="I51" s="11">
        <f t="shared" si="3"/>
        <v>0.7889408099688473</v>
      </c>
    </row>
    <row r="52" spans="5:9" ht="15" x14ac:dyDescent="0.35">
      <c r="E52" s="12" t="s">
        <v>2</v>
      </c>
      <c r="F52" s="57" t="s">
        <v>50</v>
      </c>
      <c r="G52" s="10">
        <v>271</v>
      </c>
      <c r="H52" s="9">
        <v>1284</v>
      </c>
      <c r="I52" s="11">
        <f t="shared" si="3"/>
        <v>0.7889408099688473</v>
      </c>
    </row>
    <row r="53" spans="5:9" ht="15" x14ac:dyDescent="0.35">
      <c r="E53" s="12" t="s">
        <v>3</v>
      </c>
      <c r="F53" s="57" t="s">
        <v>11</v>
      </c>
      <c r="G53" s="10">
        <v>171</v>
      </c>
      <c r="H53" s="9">
        <v>784</v>
      </c>
      <c r="I53" s="11">
        <f t="shared" si="3"/>
        <v>0.78188775510204078</v>
      </c>
    </row>
    <row r="54" spans="5:9" ht="15" x14ac:dyDescent="0.35">
      <c r="E54" s="12" t="s">
        <v>72</v>
      </c>
      <c r="F54" s="57" t="s">
        <v>51</v>
      </c>
      <c r="G54" s="10">
        <v>292</v>
      </c>
      <c r="H54" s="9">
        <v>1202</v>
      </c>
      <c r="I54" s="11">
        <f t="shared" si="3"/>
        <v>0.75707154742096505</v>
      </c>
    </row>
    <row r="55" spans="5:9" ht="15" x14ac:dyDescent="0.35">
      <c r="E55" s="12" t="s">
        <v>73</v>
      </c>
      <c r="F55" s="57" t="s">
        <v>52</v>
      </c>
      <c r="G55" s="10">
        <v>71</v>
      </c>
      <c r="H55" s="9">
        <v>292</v>
      </c>
      <c r="I55" s="11">
        <f t="shared" si="3"/>
        <v>0.75684931506849318</v>
      </c>
    </row>
    <row r="56" spans="5:9" ht="15" x14ac:dyDescent="0.35">
      <c r="E56" s="12" t="s">
        <v>4</v>
      </c>
      <c r="F56" s="57" t="s">
        <v>12</v>
      </c>
      <c r="G56" s="10">
        <v>309</v>
      </c>
      <c r="H56" s="9">
        <v>1522</v>
      </c>
      <c r="I56" s="11">
        <f t="shared" si="3"/>
        <v>0.79697766097240474</v>
      </c>
    </row>
    <row r="57" spans="5:9" ht="30" x14ac:dyDescent="0.35">
      <c r="E57" s="56" t="s">
        <v>74</v>
      </c>
      <c r="F57" s="57" t="s">
        <v>53</v>
      </c>
      <c r="G57" s="10">
        <v>92</v>
      </c>
      <c r="H57" s="9">
        <v>372</v>
      </c>
      <c r="I57" s="11">
        <f t="shared" si="3"/>
        <v>0.75268817204301075</v>
      </c>
    </row>
    <row r="58" spans="5:9" ht="30" x14ac:dyDescent="0.35">
      <c r="E58" s="3" t="s">
        <v>75</v>
      </c>
      <c r="F58" s="57" t="s">
        <v>54</v>
      </c>
      <c r="G58" s="10">
        <v>92</v>
      </c>
      <c r="H58" s="9">
        <v>372</v>
      </c>
      <c r="I58" s="11">
        <f t="shared" si="3"/>
        <v>0.75268817204301075</v>
      </c>
    </row>
    <row r="59" spans="5:9" ht="15" x14ac:dyDescent="0.35">
      <c r="E59" s="12" t="s">
        <v>76</v>
      </c>
      <c r="F59" s="57" t="s">
        <v>55</v>
      </c>
      <c r="G59" s="10">
        <v>92</v>
      </c>
      <c r="H59" s="9">
        <v>372</v>
      </c>
      <c r="I59" s="11">
        <f t="shared" si="3"/>
        <v>0.75268817204301075</v>
      </c>
    </row>
  </sheetData>
  <mergeCells count="2">
    <mergeCell ref="E28:I28"/>
    <mergeCell ref="E9:I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9" sqref="A9:XFD9"/>
    </sheetView>
  </sheetViews>
  <sheetFormatPr defaultRowHeight="14.5" x14ac:dyDescent="0.35"/>
  <cols>
    <col min="1" max="1" width="29.1796875" customWidth="1"/>
  </cols>
  <sheetData>
    <row r="1" spans="1:10" x14ac:dyDescent="0.35">
      <c r="A1" s="62" t="s">
        <v>13</v>
      </c>
      <c r="B1" s="62" t="s">
        <v>66</v>
      </c>
      <c r="C1" s="62" t="s">
        <v>61</v>
      </c>
      <c r="D1" s="62" t="s">
        <v>62</v>
      </c>
      <c r="E1" s="62" t="s">
        <v>63</v>
      </c>
      <c r="F1" s="62" t="s">
        <v>64</v>
      </c>
      <c r="G1" s="62" t="s">
        <v>65</v>
      </c>
      <c r="H1" s="62" t="s">
        <v>14</v>
      </c>
      <c r="I1" s="62" t="s">
        <v>15</v>
      </c>
      <c r="J1" s="62" t="s">
        <v>16</v>
      </c>
    </row>
    <row r="2" spans="1:10" x14ac:dyDescent="0.35">
      <c r="A2" s="62" t="s">
        <v>55</v>
      </c>
      <c r="B2" s="62" t="s">
        <v>67</v>
      </c>
      <c r="C2" s="62">
        <v>0.107</v>
      </c>
      <c r="D2" s="62">
        <v>2.6150000000000002</v>
      </c>
      <c r="E2" s="62">
        <v>11.234</v>
      </c>
      <c r="F2" s="62">
        <v>2.1309999999999998</v>
      </c>
      <c r="G2" s="62">
        <v>5.7969999999999997</v>
      </c>
      <c r="H2" s="62">
        <v>372</v>
      </c>
      <c r="I2" s="62">
        <v>0</v>
      </c>
      <c r="J2" s="62">
        <v>0</v>
      </c>
    </row>
    <row r="3" spans="1:10" ht="15.5" customHeight="1" x14ac:dyDescent="0.35">
      <c r="A3" s="62" t="s">
        <v>48</v>
      </c>
      <c r="B3" s="62" t="s">
        <v>67</v>
      </c>
      <c r="C3" s="62">
        <v>0.107</v>
      </c>
      <c r="D3" s="62">
        <v>2.3730000000000002</v>
      </c>
      <c r="E3" s="62">
        <v>15.516999999999999</v>
      </c>
      <c r="F3" s="62">
        <v>2.528</v>
      </c>
      <c r="G3" s="62">
        <v>5.915</v>
      </c>
      <c r="H3" s="62" t="s">
        <v>79</v>
      </c>
      <c r="I3" s="62">
        <v>3</v>
      </c>
      <c r="J3" s="62">
        <v>0</v>
      </c>
    </row>
    <row r="4" spans="1:10" x14ac:dyDescent="0.35">
      <c r="A4" s="62" t="s">
        <v>51</v>
      </c>
      <c r="B4" s="62" t="s">
        <v>67</v>
      </c>
      <c r="C4" s="62">
        <v>0.13600000000000001</v>
      </c>
      <c r="D4" s="62">
        <v>2.0070000000000001</v>
      </c>
      <c r="E4" s="62">
        <v>16.497</v>
      </c>
      <c r="F4" s="62">
        <v>2.198</v>
      </c>
      <c r="G4" s="62">
        <v>5.0640000000000001</v>
      </c>
      <c r="H4" s="62" t="s">
        <v>80</v>
      </c>
      <c r="I4" s="62">
        <v>0</v>
      </c>
      <c r="J4" s="62">
        <v>0</v>
      </c>
    </row>
    <row r="5" spans="1:10" x14ac:dyDescent="0.35">
      <c r="A5" s="62" t="s">
        <v>53</v>
      </c>
      <c r="B5" s="62" t="s">
        <v>67</v>
      </c>
      <c r="C5" s="62">
        <v>3.5000000000000003E-2</v>
      </c>
      <c r="D5" s="62">
        <v>0.123</v>
      </c>
      <c r="E5" s="62">
        <v>3.258</v>
      </c>
      <c r="F5" s="62">
        <v>0.125</v>
      </c>
      <c r="G5" s="62">
        <v>0.14499999999999999</v>
      </c>
      <c r="H5" s="62">
        <v>372</v>
      </c>
      <c r="I5" s="62">
        <v>0</v>
      </c>
      <c r="J5" s="62">
        <v>0</v>
      </c>
    </row>
    <row r="6" spans="1:10" x14ac:dyDescent="0.35">
      <c r="A6" s="62" t="s">
        <v>54</v>
      </c>
      <c r="B6" s="62" t="s">
        <v>67</v>
      </c>
      <c r="C6" s="62">
        <v>4.2000000000000003E-2</v>
      </c>
      <c r="D6" s="62">
        <v>9.4E-2</v>
      </c>
      <c r="E6" s="62">
        <v>0.23499999999999999</v>
      </c>
      <c r="F6" s="62">
        <v>1.0999999999999999E-2</v>
      </c>
      <c r="G6" s="62">
        <v>0.109</v>
      </c>
      <c r="H6" s="62">
        <v>372</v>
      </c>
      <c r="I6" s="62">
        <v>0</v>
      </c>
      <c r="J6" s="62">
        <v>0</v>
      </c>
    </row>
    <row r="7" spans="1:10" x14ac:dyDescent="0.35">
      <c r="A7" s="62" t="s">
        <v>49</v>
      </c>
      <c r="B7" s="62" t="s">
        <v>67</v>
      </c>
      <c r="C7" s="62">
        <v>5.2999999999999999E-2</v>
      </c>
      <c r="D7" s="62">
        <v>0.187</v>
      </c>
      <c r="E7" s="62">
        <v>7.1020000000000003</v>
      </c>
      <c r="F7" s="62">
        <v>0.32800000000000001</v>
      </c>
      <c r="G7" s="62">
        <v>0.45800000000000002</v>
      </c>
      <c r="H7" s="62" t="s">
        <v>81</v>
      </c>
      <c r="I7" s="62">
        <v>0</v>
      </c>
      <c r="J7" s="62">
        <v>0</v>
      </c>
    </row>
    <row r="8" spans="1:10" x14ac:dyDescent="0.35">
      <c r="A8" s="62" t="s">
        <v>50</v>
      </c>
      <c r="B8" s="62" t="s">
        <v>67</v>
      </c>
      <c r="C8" s="62">
        <v>5.6000000000000001E-2</v>
      </c>
      <c r="D8" s="62">
        <v>0.11</v>
      </c>
      <c r="E8" s="62">
        <v>0.34</v>
      </c>
      <c r="F8" s="62">
        <v>1.9E-2</v>
      </c>
      <c r="G8" s="62">
        <v>0.14099999999999999</v>
      </c>
      <c r="H8" s="62" t="s">
        <v>81</v>
      </c>
      <c r="I8" s="62">
        <v>0</v>
      </c>
      <c r="J8" s="62">
        <v>0</v>
      </c>
    </row>
    <row r="9" spans="1:10" x14ac:dyDescent="0.35">
      <c r="A9" s="62" t="s">
        <v>46</v>
      </c>
      <c r="B9" s="62" t="s">
        <v>67</v>
      </c>
      <c r="C9" s="62">
        <v>0.10299999999999999</v>
      </c>
      <c r="D9" s="62">
        <v>2.161</v>
      </c>
      <c r="E9" s="62">
        <v>15.638</v>
      </c>
      <c r="F9" s="62">
        <v>2.468</v>
      </c>
      <c r="G9" s="62">
        <v>5.782</v>
      </c>
      <c r="H9" s="62" t="s">
        <v>82</v>
      </c>
      <c r="I9" s="62">
        <v>4</v>
      </c>
      <c r="J9" s="62">
        <v>0</v>
      </c>
    </row>
    <row r="10" spans="1:10" x14ac:dyDescent="0.35">
      <c r="A10" s="62" t="s">
        <v>47</v>
      </c>
      <c r="B10" s="62" t="s">
        <v>67</v>
      </c>
      <c r="C10" s="62">
        <v>0.123</v>
      </c>
      <c r="D10" s="62">
        <v>3.0979999999999999</v>
      </c>
      <c r="E10" s="62">
        <v>13.188000000000001</v>
      </c>
      <c r="F10" s="62">
        <v>1.758</v>
      </c>
      <c r="G10" s="62">
        <v>5.2320000000000002</v>
      </c>
      <c r="H10" s="62" t="s">
        <v>83</v>
      </c>
      <c r="I10" s="62">
        <v>10</v>
      </c>
      <c r="J10" s="62">
        <v>0</v>
      </c>
    </row>
    <row r="11" spans="1:10" x14ac:dyDescent="0.35">
      <c r="A11" s="62" t="s">
        <v>12</v>
      </c>
      <c r="B11" s="62" t="s">
        <v>67</v>
      </c>
      <c r="C11" s="62">
        <v>8.3000000000000004E-2</v>
      </c>
      <c r="D11" s="62">
        <v>0.65600000000000003</v>
      </c>
      <c r="E11" s="62">
        <v>9.7850000000000001</v>
      </c>
      <c r="F11" s="62">
        <v>1.204</v>
      </c>
      <c r="G11" s="62">
        <v>2.1080000000000001</v>
      </c>
      <c r="H11" s="62" t="s">
        <v>84</v>
      </c>
      <c r="I11" s="62">
        <v>0</v>
      </c>
      <c r="J11" s="62">
        <v>0</v>
      </c>
    </row>
    <row r="12" spans="1:10" x14ac:dyDescent="0.35">
      <c r="A12" s="62" t="s">
        <v>11</v>
      </c>
      <c r="B12" s="62" t="s">
        <v>67</v>
      </c>
      <c r="C12" s="62">
        <v>5.3999999999999999E-2</v>
      </c>
      <c r="D12" s="62">
        <v>1.6060000000000001</v>
      </c>
      <c r="E12" s="62">
        <v>5.9660000000000002</v>
      </c>
      <c r="F12" s="62">
        <v>1.456</v>
      </c>
      <c r="G12" s="62">
        <v>3.8889999999999998</v>
      </c>
      <c r="H12" s="62">
        <v>784</v>
      </c>
      <c r="I12" s="62">
        <v>0</v>
      </c>
      <c r="J12" s="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0" sqref="G10"/>
    </sheetView>
  </sheetViews>
  <sheetFormatPr defaultRowHeight="14.5" x14ac:dyDescent="0.35"/>
  <cols>
    <col min="1" max="1" width="23.81640625" customWidth="1"/>
    <col min="7" max="7" width="15.81640625" customWidth="1"/>
  </cols>
  <sheetData>
    <row r="1" spans="1:10" x14ac:dyDescent="0.35">
      <c r="A1" s="60" t="s">
        <v>13</v>
      </c>
      <c r="B1" s="60" t="s">
        <v>66</v>
      </c>
      <c r="C1" s="60" t="s">
        <v>61</v>
      </c>
      <c r="D1" s="60" t="s">
        <v>62</v>
      </c>
      <c r="E1" s="60" t="s">
        <v>63</v>
      </c>
      <c r="F1" s="60" t="s">
        <v>64</v>
      </c>
      <c r="G1" s="60" t="s">
        <v>65</v>
      </c>
      <c r="H1" s="60" t="s">
        <v>14</v>
      </c>
      <c r="I1" s="60" t="s">
        <v>15</v>
      </c>
      <c r="J1" s="60" t="s">
        <v>16</v>
      </c>
    </row>
    <row r="2" spans="1:10" x14ac:dyDescent="0.35">
      <c r="A2" s="60" t="s">
        <v>55</v>
      </c>
      <c r="B2" s="60" t="s">
        <v>14</v>
      </c>
      <c r="C2" s="60">
        <v>0.105</v>
      </c>
      <c r="D2" s="60">
        <v>0.38100000000000001</v>
      </c>
      <c r="E2" s="60">
        <v>4.1360000000000001</v>
      </c>
      <c r="F2" s="60">
        <v>0.28000000000000003</v>
      </c>
      <c r="G2" s="60">
        <v>0.79</v>
      </c>
      <c r="H2" s="60">
        <v>157</v>
      </c>
      <c r="I2" s="60">
        <v>1</v>
      </c>
      <c r="J2" s="60">
        <v>0</v>
      </c>
    </row>
    <row r="3" spans="1:10" x14ac:dyDescent="0.35">
      <c r="A3" s="60" t="s">
        <v>48</v>
      </c>
      <c r="B3" s="60" t="s">
        <v>14</v>
      </c>
      <c r="C3" s="60">
        <v>0.10299999999999999</v>
      </c>
      <c r="D3" s="60">
        <v>0.192</v>
      </c>
      <c r="E3" s="60">
        <v>1.5469999999999999</v>
      </c>
      <c r="F3" s="60">
        <v>6.6000000000000003E-2</v>
      </c>
      <c r="G3" s="60">
        <v>0.21199999999999999</v>
      </c>
      <c r="H3" s="60">
        <v>461</v>
      </c>
      <c r="I3" s="60">
        <v>1</v>
      </c>
      <c r="J3" s="60">
        <v>0</v>
      </c>
    </row>
    <row r="4" spans="1:10" x14ac:dyDescent="0.35">
      <c r="A4" s="60" t="s">
        <v>51</v>
      </c>
      <c r="B4" s="60" t="s">
        <v>14</v>
      </c>
      <c r="C4" s="60">
        <v>0.13100000000000001</v>
      </c>
      <c r="D4" s="60">
        <v>0.29199999999999998</v>
      </c>
      <c r="E4" s="60">
        <v>3.75</v>
      </c>
      <c r="F4" s="60">
        <v>0.159</v>
      </c>
      <c r="G4" s="60">
        <v>0.438</v>
      </c>
      <c r="H4" s="60">
        <v>464</v>
      </c>
      <c r="I4" s="60">
        <v>1</v>
      </c>
      <c r="J4" s="60">
        <v>0</v>
      </c>
    </row>
    <row r="5" spans="1:10" x14ac:dyDescent="0.35">
      <c r="A5" s="60" t="s">
        <v>53</v>
      </c>
      <c r="B5" s="60" t="s">
        <v>14</v>
      </c>
      <c r="C5" s="60">
        <v>3.9E-2</v>
      </c>
      <c r="D5" s="60">
        <v>8.5000000000000006E-2</v>
      </c>
      <c r="E5" s="60">
        <v>0.221</v>
      </c>
      <c r="F5" s="60">
        <v>8.9999999999999993E-3</v>
      </c>
      <c r="G5" s="60">
        <v>9.5000000000000001E-2</v>
      </c>
      <c r="H5" s="60">
        <v>158</v>
      </c>
      <c r="I5" s="60">
        <v>0</v>
      </c>
      <c r="J5" s="60">
        <v>0</v>
      </c>
    </row>
    <row r="6" spans="1:10" x14ac:dyDescent="0.35">
      <c r="A6" s="60" t="s">
        <v>54</v>
      </c>
      <c r="B6" s="60" t="s">
        <v>14</v>
      </c>
      <c r="C6" s="60">
        <v>4.1000000000000002E-2</v>
      </c>
      <c r="D6" s="60">
        <v>8.7999999999999995E-2</v>
      </c>
      <c r="E6" s="60">
        <v>0.23599999999999999</v>
      </c>
      <c r="F6" s="60">
        <v>8.0000000000000002E-3</v>
      </c>
      <c r="G6" s="60">
        <v>9.9000000000000005E-2</v>
      </c>
      <c r="H6" s="60">
        <v>158</v>
      </c>
      <c r="I6" s="60">
        <v>0</v>
      </c>
      <c r="J6" s="60">
        <v>0</v>
      </c>
    </row>
    <row r="7" spans="1:10" x14ac:dyDescent="0.35">
      <c r="A7" s="60" t="s">
        <v>49</v>
      </c>
      <c r="B7" s="60" t="s">
        <v>14</v>
      </c>
      <c r="C7" s="60">
        <v>5.5E-2</v>
      </c>
      <c r="D7" s="60">
        <v>9.4E-2</v>
      </c>
      <c r="E7" s="60">
        <v>0.25700000000000001</v>
      </c>
      <c r="F7" s="60">
        <v>1.2999999999999999E-2</v>
      </c>
      <c r="G7" s="60">
        <v>0.111</v>
      </c>
      <c r="H7" s="60">
        <v>465</v>
      </c>
      <c r="I7" s="60">
        <v>0</v>
      </c>
      <c r="J7" s="60">
        <v>0</v>
      </c>
    </row>
    <row r="8" spans="1:10" x14ac:dyDescent="0.35">
      <c r="A8" s="60" t="s">
        <v>50</v>
      </c>
      <c r="B8" s="60" t="s">
        <v>14</v>
      </c>
      <c r="C8" s="60">
        <v>5.6000000000000001E-2</v>
      </c>
      <c r="D8" s="60">
        <v>0.10199999999999999</v>
      </c>
      <c r="E8" s="60">
        <v>0.252</v>
      </c>
      <c r="F8" s="60">
        <v>8.9999999999999993E-3</v>
      </c>
      <c r="G8" s="60">
        <v>0.114</v>
      </c>
      <c r="H8" s="60">
        <v>463</v>
      </c>
      <c r="I8" s="60">
        <v>0</v>
      </c>
      <c r="J8" s="60">
        <v>0</v>
      </c>
    </row>
    <row r="9" spans="1:10" x14ac:dyDescent="0.35">
      <c r="A9" s="60" t="s">
        <v>46</v>
      </c>
      <c r="B9" s="60" t="s">
        <v>14</v>
      </c>
      <c r="C9" s="60">
        <v>0.105</v>
      </c>
      <c r="D9" s="60">
        <v>0.41299999999999998</v>
      </c>
      <c r="E9" s="60">
        <v>4.9249999999999998</v>
      </c>
      <c r="F9" s="60">
        <v>0.39300000000000002</v>
      </c>
      <c r="G9" s="60">
        <v>0.88400000000000001</v>
      </c>
      <c r="H9" s="60">
        <v>841</v>
      </c>
      <c r="I9" s="60">
        <v>2</v>
      </c>
      <c r="J9" s="60">
        <v>0</v>
      </c>
    </row>
    <row r="10" spans="1:10" x14ac:dyDescent="0.35">
      <c r="A10" s="60" t="s">
        <v>47</v>
      </c>
      <c r="B10" s="60" t="s">
        <v>14</v>
      </c>
      <c r="C10" s="60">
        <v>0.11799999999999999</v>
      </c>
      <c r="D10" s="60">
        <v>0.47499999999999998</v>
      </c>
      <c r="E10" s="60">
        <v>3.6019999999999999</v>
      </c>
      <c r="F10" s="60">
        <v>0.313</v>
      </c>
      <c r="G10" s="60">
        <v>0.91200000000000003</v>
      </c>
      <c r="H10" s="60">
        <v>682</v>
      </c>
      <c r="I10" s="60">
        <v>4</v>
      </c>
      <c r="J10" s="60">
        <v>0</v>
      </c>
    </row>
    <row r="11" spans="1:10" x14ac:dyDescent="0.35">
      <c r="A11" s="60" t="s">
        <v>12</v>
      </c>
      <c r="B11" s="60" t="s">
        <v>14</v>
      </c>
      <c r="C11" s="60">
        <v>8.7999999999999995E-2</v>
      </c>
      <c r="D11" s="60">
        <v>0.191</v>
      </c>
      <c r="E11" s="60">
        <v>2.2629999999999999</v>
      </c>
      <c r="F11" s="60">
        <v>0.106</v>
      </c>
      <c r="G11" s="60">
        <v>0.35299999999999998</v>
      </c>
      <c r="H11" s="60">
        <v>561</v>
      </c>
      <c r="I11" s="60">
        <v>1</v>
      </c>
      <c r="J11" s="60">
        <v>0</v>
      </c>
    </row>
    <row r="12" spans="1:10" x14ac:dyDescent="0.35">
      <c r="A12" s="60" t="s">
        <v>11</v>
      </c>
      <c r="B12" s="60" t="s">
        <v>14</v>
      </c>
      <c r="C12" s="60">
        <v>5.5E-2</v>
      </c>
      <c r="D12" s="60">
        <v>0.13300000000000001</v>
      </c>
      <c r="E12" s="60">
        <v>1.202</v>
      </c>
      <c r="F12" s="60">
        <v>4.8000000000000001E-2</v>
      </c>
      <c r="G12" s="60">
        <v>0.23200000000000001</v>
      </c>
      <c r="H12" s="60">
        <v>290</v>
      </c>
      <c r="I12" s="60">
        <v>1</v>
      </c>
      <c r="J12" s="60">
        <v>0</v>
      </c>
    </row>
    <row r="13" spans="1:10" x14ac:dyDescent="0.35">
      <c r="A13" s="60" t="s">
        <v>52</v>
      </c>
      <c r="B13" s="60" t="s">
        <v>14</v>
      </c>
      <c r="C13" s="60">
        <v>7.0000000000000007E-2</v>
      </c>
      <c r="D13" s="60">
        <v>0.128</v>
      </c>
      <c r="E13" s="60">
        <v>0.30499999999999999</v>
      </c>
      <c r="F13" s="60">
        <v>1.4E-2</v>
      </c>
      <c r="G13" s="60">
        <v>0.13800000000000001</v>
      </c>
      <c r="H13" s="60">
        <v>125</v>
      </c>
      <c r="I13" s="60">
        <v>0</v>
      </c>
      <c r="J13" s="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22" sqref="C22"/>
    </sheetView>
  </sheetViews>
  <sheetFormatPr defaultRowHeight="14.5" x14ac:dyDescent="0.35"/>
  <cols>
    <col min="1" max="1" width="24.453125" customWidth="1"/>
    <col min="2" max="2" width="12.7265625" customWidth="1"/>
    <col min="3" max="3" width="13.90625" customWidth="1"/>
    <col min="4" max="5" width="10.54296875" customWidth="1"/>
    <col min="7" max="7" width="10.08984375" customWidth="1"/>
  </cols>
  <sheetData>
    <row r="1" spans="1:10" x14ac:dyDescent="0.35">
      <c r="A1" t="s">
        <v>13</v>
      </c>
      <c r="B1" t="s">
        <v>66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14</v>
      </c>
      <c r="I1" t="s">
        <v>15</v>
      </c>
      <c r="J1" t="s">
        <v>16</v>
      </c>
    </row>
    <row r="2" spans="1:10" x14ac:dyDescent="0.35">
      <c r="A2" t="s">
        <v>55</v>
      </c>
      <c r="B2" t="s">
        <v>67</v>
      </c>
      <c r="C2">
        <v>0.122</v>
      </c>
      <c r="D2">
        <v>0.17799999999999999</v>
      </c>
      <c r="E2">
        <v>0.21299999999999999</v>
      </c>
      <c r="F2">
        <v>2.1000000000000001E-2</v>
      </c>
      <c r="G2">
        <v>0.19900000000000001</v>
      </c>
      <c r="H2">
        <v>32</v>
      </c>
      <c r="I2">
        <v>0</v>
      </c>
      <c r="J2">
        <v>0</v>
      </c>
    </row>
    <row r="3" spans="1:10" x14ac:dyDescent="0.35">
      <c r="A3" t="s">
        <v>48</v>
      </c>
      <c r="B3" t="s">
        <v>67</v>
      </c>
      <c r="C3">
        <v>0.13300000000000001</v>
      </c>
      <c r="D3">
        <v>0.189</v>
      </c>
      <c r="E3">
        <v>0.25</v>
      </c>
      <c r="F3">
        <v>0.02</v>
      </c>
      <c r="G3">
        <v>0.21199999999999999</v>
      </c>
      <c r="H3">
        <v>94</v>
      </c>
      <c r="I3">
        <v>0</v>
      </c>
      <c r="J3">
        <v>0</v>
      </c>
    </row>
    <row r="4" spans="1:10" x14ac:dyDescent="0.35">
      <c r="A4" t="s">
        <v>51</v>
      </c>
      <c r="B4" t="s">
        <v>67</v>
      </c>
      <c r="C4">
        <v>0.17399999999999999</v>
      </c>
      <c r="D4">
        <v>0.23100000000000001</v>
      </c>
      <c r="E4">
        <v>0.375</v>
      </c>
      <c r="F4">
        <v>3.2000000000000001E-2</v>
      </c>
      <c r="G4">
        <v>0.252</v>
      </c>
      <c r="H4">
        <v>92</v>
      </c>
      <c r="I4">
        <v>0</v>
      </c>
      <c r="J4">
        <v>0</v>
      </c>
    </row>
    <row r="5" spans="1:10" x14ac:dyDescent="0.35">
      <c r="A5" t="s">
        <v>53</v>
      </c>
      <c r="B5" t="s">
        <v>67</v>
      </c>
      <c r="C5">
        <v>0.06</v>
      </c>
      <c r="D5">
        <v>0.09</v>
      </c>
      <c r="E5">
        <v>0.123</v>
      </c>
      <c r="F5">
        <v>1.2E-2</v>
      </c>
      <c r="G5">
        <v>0.105</v>
      </c>
      <c r="H5">
        <v>32</v>
      </c>
      <c r="I5">
        <v>0</v>
      </c>
      <c r="J5">
        <v>0</v>
      </c>
    </row>
    <row r="6" spans="1:10" x14ac:dyDescent="0.35">
      <c r="A6" t="s">
        <v>54</v>
      </c>
      <c r="B6" t="s">
        <v>67</v>
      </c>
      <c r="C6">
        <v>6.0999999999999999E-2</v>
      </c>
      <c r="D6">
        <v>9.4E-2</v>
      </c>
      <c r="E6">
        <v>0.114</v>
      </c>
      <c r="F6">
        <v>1.0999999999999999E-2</v>
      </c>
      <c r="G6">
        <v>0.107</v>
      </c>
      <c r="H6">
        <v>32</v>
      </c>
      <c r="I6">
        <v>0</v>
      </c>
      <c r="J6">
        <v>0</v>
      </c>
    </row>
    <row r="7" spans="1:10" x14ac:dyDescent="0.35">
      <c r="A7" t="s">
        <v>49</v>
      </c>
      <c r="B7" t="s">
        <v>67</v>
      </c>
      <c r="C7">
        <v>6.5000000000000002E-2</v>
      </c>
      <c r="D7">
        <v>9.7000000000000003E-2</v>
      </c>
      <c r="E7">
        <v>0.13100000000000001</v>
      </c>
      <c r="F7">
        <v>1.2E-2</v>
      </c>
      <c r="G7">
        <v>0.114</v>
      </c>
      <c r="H7">
        <v>94</v>
      </c>
      <c r="I7">
        <v>0</v>
      </c>
      <c r="J7">
        <v>0</v>
      </c>
    </row>
    <row r="8" spans="1:10" x14ac:dyDescent="0.35">
      <c r="A8" t="s">
        <v>50</v>
      </c>
      <c r="B8" t="s">
        <v>67</v>
      </c>
      <c r="C8">
        <v>6.6000000000000003E-2</v>
      </c>
      <c r="D8">
        <v>0.106</v>
      </c>
      <c r="E8">
        <v>0.159</v>
      </c>
      <c r="F8">
        <v>1.4E-2</v>
      </c>
      <c r="G8">
        <v>0.122</v>
      </c>
      <c r="H8">
        <v>94</v>
      </c>
      <c r="I8">
        <v>0</v>
      </c>
      <c r="J8">
        <v>0</v>
      </c>
    </row>
    <row r="9" spans="1:10" x14ac:dyDescent="0.35">
      <c r="A9" t="s">
        <v>46</v>
      </c>
      <c r="B9" t="s">
        <v>67</v>
      </c>
      <c r="C9">
        <v>0.108</v>
      </c>
      <c r="D9">
        <v>0.153</v>
      </c>
      <c r="E9">
        <v>0.22500000000000001</v>
      </c>
      <c r="F9">
        <v>1.7999999999999999E-2</v>
      </c>
      <c r="G9">
        <v>0.17699999999999999</v>
      </c>
      <c r="H9">
        <v>171</v>
      </c>
      <c r="I9">
        <v>0</v>
      </c>
      <c r="J9">
        <v>0</v>
      </c>
    </row>
    <row r="10" spans="1:10" x14ac:dyDescent="0.35">
      <c r="A10" t="s">
        <v>47</v>
      </c>
      <c r="B10" t="s">
        <v>67</v>
      </c>
      <c r="C10">
        <v>0.126</v>
      </c>
      <c r="D10">
        <v>0.21099999999999999</v>
      </c>
      <c r="E10">
        <v>0.28999999999999998</v>
      </c>
      <c r="F10">
        <v>2.8000000000000001E-2</v>
      </c>
      <c r="G10">
        <v>0.24299999999999999</v>
      </c>
      <c r="H10">
        <v>139</v>
      </c>
      <c r="I10">
        <v>0</v>
      </c>
      <c r="J10">
        <v>0</v>
      </c>
    </row>
    <row r="11" spans="1:10" x14ac:dyDescent="0.35">
      <c r="A11" t="s">
        <v>12</v>
      </c>
      <c r="B11" t="s">
        <v>67</v>
      </c>
      <c r="C11">
        <v>0.106</v>
      </c>
      <c r="D11">
        <v>0.14199999999999999</v>
      </c>
      <c r="E11">
        <v>0.17899999999999999</v>
      </c>
      <c r="F11">
        <v>1.2E-2</v>
      </c>
      <c r="G11">
        <v>0.159</v>
      </c>
      <c r="H11">
        <v>111</v>
      </c>
      <c r="I11">
        <v>0</v>
      </c>
      <c r="J11">
        <v>0</v>
      </c>
    </row>
    <row r="12" spans="1:10" x14ac:dyDescent="0.35">
      <c r="A12" t="s">
        <v>11</v>
      </c>
      <c r="B12" t="s">
        <v>67</v>
      </c>
      <c r="C12">
        <v>7.3999999999999996E-2</v>
      </c>
      <c r="D12">
        <v>0.113</v>
      </c>
      <c r="E12">
        <v>0.14899999999999999</v>
      </c>
      <c r="F12">
        <v>1.2999999999999999E-2</v>
      </c>
      <c r="G12">
        <v>0.128</v>
      </c>
      <c r="H12">
        <v>60</v>
      </c>
      <c r="I12">
        <v>0</v>
      </c>
      <c r="J12">
        <v>0</v>
      </c>
    </row>
    <row r="13" spans="1:10" x14ac:dyDescent="0.35">
      <c r="A13" t="s">
        <v>52</v>
      </c>
      <c r="B13" t="s">
        <v>67</v>
      </c>
      <c r="C13">
        <v>6.5000000000000002E-2</v>
      </c>
      <c r="D13">
        <v>0.11</v>
      </c>
      <c r="E13">
        <v>0.221</v>
      </c>
      <c r="F13">
        <v>3.5000000000000003E-2</v>
      </c>
      <c r="G13">
        <v>0.13100000000000001</v>
      </c>
      <c r="H13">
        <v>25</v>
      </c>
      <c r="I13">
        <v>0</v>
      </c>
      <c r="J13">
        <v>0</v>
      </c>
    </row>
    <row r="28" spans="1:10" x14ac:dyDescent="0.35">
      <c r="A28" s="53"/>
      <c r="B28" s="53"/>
      <c r="C28" s="53"/>
      <c r="D28" s="53"/>
      <c r="E28" s="53"/>
      <c r="F28" s="53"/>
      <c r="G28" s="53"/>
      <c r="H28" s="53"/>
      <c r="I28" s="53"/>
      <c r="J28" s="5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Шаблоны соотвествие профилю</vt:lpstr>
      <vt:lpstr>ConfMax</vt:lpstr>
      <vt:lpstr>5 ступень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Маша Андреева</cp:lastModifiedBy>
  <dcterms:created xsi:type="dcterms:W3CDTF">2015-06-05T18:19:34Z</dcterms:created>
  <dcterms:modified xsi:type="dcterms:W3CDTF">2021-09-21T10:53:57Z</dcterms:modified>
</cp:coreProperties>
</file>