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Taylor-Series\"/>
    </mc:Choice>
  </mc:AlternateContent>
  <xr:revisionPtr revIDLastSave="0" documentId="13_ncr:1_{2F0B5636-C168-41B1-8CEE-B81317D602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4" i="1" s="1"/>
  <c r="P14" i="1"/>
  <c r="O23" i="1"/>
  <c r="P13" i="1"/>
  <c r="J5" i="1"/>
  <c r="I5" i="1"/>
  <c r="P11" i="1"/>
  <c r="P10" i="1"/>
  <c r="J4" i="1"/>
  <c r="I4" i="1"/>
  <c r="C11" i="1" l="1"/>
  <c r="D11" i="1"/>
  <c r="D13" i="1" s="1"/>
  <c r="D14" i="1" s="1"/>
  <c r="D12" i="1" l="1"/>
  <c r="D15" i="1" s="1"/>
  <c r="C13" i="1"/>
  <c r="C14" i="1" s="1"/>
  <c r="C12" i="1"/>
  <c r="C15" i="1" l="1"/>
  <c r="I3" i="1"/>
  <c r="J3" i="1"/>
</calcChain>
</file>

<file path=xl/sharedStrings.xml><?xml version="1.0" encoding="utf-8"?>
<sst xmlns="http://schemas.openxmlformats.org/spreadsheetml/2006/main" count="40" uniqueCount="37">
  <si>
    <t>Stock (S)</t>
  </si>
  <si>
    <t>Strike (K)</t>
  </si>
  <si>
    <t>Volatility</t>
  </si>
  <si>
    <t>Variance</t>
  </si>
  <si>
    <t>Risk Free Rate</t>
  </si>
  <si>
    <t>Time (T)</t>
  </si>
  <si>
    <t>Dividend Yield</t>
  </si>
  <si>
    <t>Inputs</t>
  </si>
  <si>
    <t>Initial</t>
  </si>
  <si>
    <t>Adjusted</t>
  </si>
  <si>
    <t>Black Scholes Model</t>
  </si>
  <si>
    <t>d1</t>
  </si>
  <si>
    <t>N(d1)</t>
  </si>
  <si>
    <t>d2</t>
  </si>
  <si>
    <t>N(d2)</t>
  </si>
  <si>
    <t>Call Price</t>
  </si>
  <si>
    <t>Greeks (approximations)</t>
  </si>
  <si>
    <t>N'(d1)</t>
  </si>
  <si>
    <t>Delta</t>
  </si>
  <si>
    <t>Gamma</t>
  </si>
  <si>
    <t>Vega</t>
  </si>
  <si>
    <t>Re-price with Greek approximations</t>
  </si>
  <si>
    <t>Stock price change</t>
  </si>
  <si>
    <t>New stock price</t>
  </si>
  <si>
    <t>Volatility change</t>
  </si>
  <si>
    <t>New volatility</t>
  </si>
  <si>
    <t>Change in stock</t>
  </si>
  <si>
    <t>Change in volatility</t>
  </si>
  <si>
    <t>Estimated new call price:</t>
  </si>
  <si>
    <t>Truncated Taylor Series:</t>
  </si>
  <si>
    <t>Estimate change in price with</t>
  </si>
  <si>
    <t>Result</t>
  </si>
  <si>
    <t>Black Scholes model price</t>
  </si>
  <si>
    <t>Taylor Series approximation</t>
  </si>
  <si>
    <t>Estimate error</t>
  </si>
  <si>
    <t>delta/gamma approximation</t>
  </si>
  <si>
    <t>Here we basically multiply greeks with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</si>
</sst>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\ _X_D_R_-;\-* #,##0.00\ _X_D_R_-;_-* &quot;-&quot;??\ _X_D_R_-;_-@_-"/>
    <numFmt numFmtId="166" formatCode="_-* #,##0.0000\ _X_D_R_-;\-* #,##0.0000\ _X_D_R_-;_-* &quot;-&quot;??\ _X_D_R_-;_-@_-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155965</xdr:rowOff>
    </xdr:from>
    <xdr:to>
      <xdr:col>4</xdr:col>
      <xdr:colOff>534738</xdr:colOff>
      <xdr:row>25</xdr:row>
      <xdr:rowOff>148152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4C6DF-F51D-4F4B-8872-32A3FEDE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85877"/>
          <a:ext cx="4055088" cy="1886047"/>
        </a:xfrm>
        <a:prstGeom prst="rect">
          <a:avLst/>
        </a:prstGeom>
      </xdr:spPr>
    </xdr:pic>
    <xdr:clientData/>
  </xdr:twoCellAnchor>
  <xdr:twoCellAnchor editAs="oneCell">
    <xdr:from>
      <xdr:col>12</xdr:col>
      <xdr:colOff>545877</xdr:colOff>
      <xdr:row>15</xdr:row>
      <xdr:rowOff>122544</xdr:rowOff>
    </xdr:from>
    <xdr:to>
      <xdr:col>18</xdr:col>
      <xdr:colOff>546312</xdr:colOff>
      <xdr:row>18</xdr:row>
      <xdr:rowOff>170368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ABC76-4629-4A4D-9CDF-DE5E8B95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8245" y="3141579"/>
          <a:ext cx="6305874" cy="615982"/>
        </a:xfrm>
        <a:prstGeom prst="rect">
          <a:avLst/>
        </a:prstGeom>
      </xdr:spPr>
    </xdr:pic>
    <xdr:clientData/>
  </xdr:twoCellAnchor>
  <xdr:twoCellAnchor editAs="oneCell">
    <xdr:from>
      <xdr:col>5</xdr:col>
      <xdr:colOff>612718</xdr:colOff>
      <xdr:row>6</xdr:row>
      <xdr:rowOff>0</xdr:rowOff>
    </xdr:from>
    <xdr:to>
      <xdr:col>10</xdr:col>
      <xdr:colOff>523595</xdr:colOff>
      <xdr:row>15</xdr:row>
      <xdr:rowOff>35188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252270-1CBB-4686-BF80-C34F9AEFA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5788" y="1180877"/>
          <a:ext cx="3074737" cy="1873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H7" zoomScale="118" workbookViewId="0">
      <selection activeCell="O23" sqref="O23"/>
    </sheetView>
  </sheetViews>
  <sheetFormatPr defaultRowHeight="14.5" x14ac:dyDescent="0.35"/>
  <cols>
    <col min="1" max="1" width="22.7265625" bestFit="1" customWidth="1"/>
    <col min="3" max="3" width="10" bestFit="1" customWidth="1"/>
    <col min="7" max="7" width="10.1796875" bestFit="1" customWidth="1"/>
    <col min="14" max="14" width="41.26953125" bestFit="1" customWidth="1"/>
    <col min="15" max="15" width="10.1796875" bestFit="1" customWidth="1"/>
    <col min="17" max="17" width="12.36328125" bestFit="1" customWidth="1"/>
  </cols>
  <sheetData>
    <row r="1" spans="1:18" ht="18.5" x14ac:dyDescent="0.45">
      <c r="A1" s="5" t="s">
        <v>7</v>
      </c>
      <c r="C1" s="7" t="s">
        <v>8</v>
      </c>
      <c r="D1" s="8" t="s">
        <v>9</v>
      </c>
      <c r="G1" s="5" t="s">
        <v>16</v>
      </c>
      <c r="N1" s="5" t="s">
        <v>21</v>
      </c>
    </row>
    <row r="2" spans="1:18" x14ac:dyDescent="0.35">
      <c r="A2" t="s">
        <v>0</v>
      </c>
      <c r="C2" s="4">
        <v>50</v>
      </c>
      <c r="D2" s="4">
        <v>51</v>
      </c>
      <c r="G2" t="s">
        <v>17</v>
      </c>
      <c r="I2" s="6">
        <v>0.38300000000000001</v>
      </c>
      <c r="J2" s="6">
        <v>0.376</v>
      </c>
      <c r="N2" t="s">
        <v>22</v>
      </c>
      <c r="P2">
        <v>2</v>
      </c>
    </row>
    <row r="3" spans="1:18" x14ac:dyDescent="0.35">
      <c r="A3" t="s">
        <v>1</v>
      </c>
      <c r="C3">
        <v>50</v>
      </c>
      <c r="D3">
        <v>50</v>
      </c>
      <c r="G3" t="s">
        <v>18</v>
      </c>
      <c r="I3" s="6">
        <f>C12</f>
        <v>0.61153933629473389</v>
      </c>
      <c r="J3" s="6">
        <f>D12</f>
        <v>0.63566046967597212</v>
      </c>
      <c r="N3" t="s">
        <v>23</v>
      </c>
      <c r="P3">
        <v>52</v>
      </c>
    </row>
    <row r="4" spans="1:18" x14ac:dyDescent="0.35">
      <c r="A4" t="s">
        <v>2</v>
      </c>
      <c r="C4" s="9">
        <v>0.3</v>
      </c>
      <c r="D4" s="9">
        <v>0.32</v>
      </c>
      <c r="G4" t="s">
        <v>19</v>
      </c>
      <c r="I4" s="6">
        <f>I2/(C2*C4*SQRT(C7))</f>
        <v>2.5533333333333335E-2</v>
      </c>
      <c r="J4" s="6">
        <f>J2/(D2*D4*SQRT(D7))</f>
        <v>2.3039215686274508E-2</v>
      </c>
      <c r="N4" t="s">
        <v>24</v>
      </c>
      <c r="P4" s="1">
        <v>0.02</v>
      </c>
    </row>
    <row r="5" spans="1:18" x14ac:dyDescent="0.35">
      <c r="A5" t="s">
        <v>3</v>
      </c>
      <c r="C5" s="1">
        <v>0.09</v>
      </c>
      <c r="D5" s="2">
        <v>0.1024</v>
      </c>
      <c r="G5" t="s">
        <v>20</v>
      </c>
      <c r="I5" s="6">
        <f>C2*I2*SQRT(C7)</f>
        <v>19.149999999999999</v>
      </c>
      <c r="J5" s="6">
        <f>D2*J2*SQRT(D7)</f>
        <v>19.175999999999998</v>
      </c>
      <c r="N5" t="s">
        <v>25</v>
      </c>
      <c r="P5" s="1">
        <v>0.32</v>
      </c>
    </row>
    <row r="6" spans="1:18" x14ac:dyDescent="0.35">
      <c r="A6" t="s">
        <v>4</v>
      </c>
      <c r="C6" s="1">
        <v>0.04</v>
      </c>
      <c r="D6" s="1">
        <v>0.04</v>
      </c>
    </row>
    <row r="7" spans="1:18" ht="18.5" x14ac:dyDescent="0.45">
      <c r="A7" t="s">
        <v>5</v>
      </c>
      <c r="C7" s="3">
        <v>1</v>
      </c>
      <c r="D7" s="3">
        <v>1</v>
      </c>
      <c r="N7" s="5" t="s">
        <v>30</v>
      </c>
    </row>
    <row r="8" spans="1:18" ht="18.5" x14ac:dyDescent="0.45">
      <c r="A8" t="s">
        <v>6</v>
      </c>
      <c r="C8" s="1">
        <v>0</v>
      </c>
      <c r="D8" s="1">
        <v>0</v>
      </c>
      <c r="N8" s="5" t="s">
        <v>35</v>
      </c>
    </row>
    <row r="9" spans="1:18" x14ac:dyDescent="0.35">
      <c r="N9" t="s">
        <v>26</v>
      </c>
      <c r="P9">
        <v>1</v>
      </c>
    </row>
    <row r="10" spans="1:18" ht="18.5" x14ac:dyDescent="0.45">
      <c r="A10" s="5" t="s">
        <v>10</v>
      </c>
      <c r="C10" s="1"/>
      <c r="N10" t="s">
        <v>18</v>
      </c>
      <c r="P10" s="6">
        <f>I3</f>
        <v>0.61153933629473389</v>
      </c>
    </row>
    <row r="11" spans="1:18" x14ac:dyDescent="0.35">
      <c r="A11" t="s">
        <v>11</v>
      </c>
      <c r="C11" s="6">
        <f>( LN(C2/C3)+(C6+C5/2)*1)/(C4*SQRT(1))</f>
        <v>0.28333333333333333</v>
      </c>
      <c r="D11" s="6">
        <f>( LN(D2/D3)+(D6+D5/2)*1)/(D4*SQRT(1))</f>
        <v>0.34688321030056168</v>
      </c>
      <c r="N11" t="s">
        <v>19</v>
      </c>
      <c r="P11" s="6">
        <f>I4</f>
        <v>2.5533333333333335E-2</v>
      </c>
      <c r="R11" t="s">
        <v>36</v>
      </c>
    </row>
    <row r="12" spans="1:18" x14ac:dyDescent="0.35">
      <c r="A12" t="s">
        <v>12</v>
      </c>
      <c r="C12" s="6">
        <f>_xlfn.NORM.S.DIST(C11,TRUE)</f>
        <v>0.61153933629473389</v>
      </c>
      <c r="D12" s="6">
        <f>_xlfn.NORM.S.DIST(D11,TRUE)</f>
        <v>0.63566046967597212</v>
      </c>
      <c r="N12" t="s">
        <v>27</v>
      </c>
      <c r="P12">
        <v>0.02</v>
      </c>
    </row>
    <row r="13" spans="1:18" x14ac:dyDescent="0.35">
      <c r="A13" t="s">
        <v>13</v>
      </c>
      <c r="C13" s="6">
        <f>C11-C4*SQRT(1)</f>
        <v>-1.6666666666666663E-2</v>
      </c>
      <c r="D13" s="6">
        <f>D11-D4*SQRT(1)</f>
        <v>2.6883210300561677E-2</v>
      </c>
      <c r="N13" t="s">
        <v>20</v>
      </c>
      <c r="P13" s="6">
        <f>I5</f>
        <v>19.149999999999999</v>
      </c>
    </row>
    <row r="14" spans="1:18" x14ac:dyDescent="0.35">
      <c r="A14" t="s">
        <v>14</v>
      </c>
      <c r="C14" s="6">
        <f>_xlfn.NORM.S.DIST(C13,TRUE)</f>
        <v>0.49335126980631744</v>
      </c>
      <c r="D14" s="6">
        <f>_xlfn.NORM.S.DIST(D13,TRUE)</f>
        <v>0.51072355754125243</v>
      </c>
      <c r="N14" t="s">
        <v>29</v>
      </c>
      <c r="P14">
        <f>1*P10+1/2*P11*P9^2+P12*P13</f>
        <v>1.0073060029614007</v>
      </c>
    </row>
    <row r="15" spans="1:18" x14ac:dyDescent="0.35">
      <c r="A15" t="s">
        <v>15</v>
      </c>
      <c r="C15" s="12">
        <f>C2*C12-C3*EXP(-C6*1)*C14</f>
        <v>6.8766323236217843</v>
      </c>
      <c r="D15" s="12">
        <f>D2*D12-D3*EXP(-D6*1)*D14</f>
        <v>7.8837939328776194</v>
      </c>
      <c r="N15" t="s">
        <v>28</v>
      </c>
      <c r="P15">
        <v>7.8840000000000003</v>
      </c>
    </row>
    <row r="17" spans="7:17" x14ac:dyDescent="0.35">
      <c r="G17" s="10"/>
    </row>
    <row r="21" spans="7:17" x14ac:dyDescent="0.35">
      <c r="N21" t="s">
        <v>31</v>
      </c>
    </row>
    <row r="22" spans="7:17" x14ac:dyDescent="0.35">
      <c r="N22" t="s">
        <v>32</v>
      </c>
      <c r="O22" s="12">
        <f>D15</f>
        <v>7.8837939328776194</v>
      </c>
    </row>
    <row r="23" spans="7:17" x14ac:dyDescent="0.35">
      <c r="N23" t="s">
        <v>33</v>
      </c>
      <c r="O23" s="12">
        <f>C15+P14</f>
        <v>7.8839383265831851</v>
      </c>
      <c r="Q23" s="11"/>
    </row>
    <row r="24" spans="7:17" x14ac:dyDescent="0.35">
      <c r="N24" t="s">
        <v>34</v>
      </c>
      <c r="O24" s="12">
        <f>O22-O23</f>
        <v>-1.4439370556562636E-4</v>
      </c>
    </row>
    <row r="26" spans="7:17" x14ac:dyDescent="0.35">
      <c r="O2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2023-04-29T16:56:33Z</dcterms:modified>
</cp:coreProperties>
</file>