
<file path=[Content_Types].xml><?xml version="1.0" encoding="utf-8"?>
<Types xmlns="http://schemas.openxmlformats.org/package/2006/content-types">
  <Default Extension="bin" ContentType="application/vnd.openxmlformats-officedocument.oleObject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C:\Users\tsblo\MSBA Fall\Marketing Analysis\HW\HW3\"/>
    </mc:Choice>
  </mc:AlternateContent>
  <xr:revisionPtr revIDLastSave="0" documentId="13_ncr:1_{253207AD-550B-459F-8D28-FE8FC98F04DC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Q1_1" sheetId="2" r:id="rId1"/>
    <sheet name="Q1_2" sheetId="3" r:id="rId2"/>
    <sheet name="Q1_3" sheetId="4" r:id="rId3"/>
    <sheet name="Amazon Data" sheetId="1" r:id="rId4"/>
    <sheet name="Q2_1" sheetId="5" r:id="rId5"/>
    <sheet name="Q2_2" sheetId="6" r:id="rId6"/>
    <sheet name="Q2_2b" sheetId="7" r:id="rId7"/>
  </sheets>
  <definedNames>
    <definedName name="solver_adj" localSheetId="4" hidden="1">Q2_1!$J$2</definedName>
    <definedName name="solver_adj" localSheetId="5" hidden="1">Q2_2!$B$2:$G$2</definedName>
    <definedName name="solver_adj" localSheetId="6" hidden="1">Q2_2b!$I$5:$K$5</definedName>
    <definedName name="solver_cvg" localSheetId="4" hidden="1">0.0001</definedName>
    <definedName name="solver_cvg" localSheetId="5" hidden="1">0.0001</definedName>
    <definedName name="solver_cvg" localSheetId="6" hidden="1">0.0001</definedName>
    <definedName name="solver_drv" localSheetId="4" hidden="1">1</definedName>
    <definedName name="solver_drv" localSheetId="5" hidden="1">1</definedName>
    <definedName name="solver_drv" localSheetId="6" hidden="1">1</definedName>
    <definedName name="solver_eng" localSheetId="4" hidden="1">1</definedName>
    <definedName name="solver_eng" localSheetId="5" hidden="1">1</definedName>
    <definedName name="solver_eng" localSheetId="6" hidden="1">1</definedName>
    <definedName name="solver_est" localSheetId="4" hidden="1">1</definedName>
    <definedName name="solver_est" localSheetId="5" hidden="1">1</definedName>
    <definedName name="solver_est" localSheetId="6" hidden="1">1</definedName>
    <definedName name="solver_itr" localSheetId="4" hidden="1">2147483647</definedName>
    <definedName name="solver_itr" localSheetId="5" hidden="1">2147483647</definedName>
    <definedName name="solver_itr" localSheetId="6" hidden="1">2147483647</definedName>
    <definedName name="solver_lhs1" localSheetId="4" hidden="1">Q2_1!$J$2</definedName>
    <definedName name="solver_lhs1" localSheetId="5" hidden="1">Q2_2!$H$2</definedName>
    <definedName name="solver_lhs1" localSheetId="6" hidden="1">Q2_2b!$I$5:$K$5</definedName>
    <definedName name="solver_lhs2" localSheetId="4" hidden="1">Q2_1!$J$2</definedName>
    <definedName name="solver_lhs2" localSheetId="6" hidden="1">Q2_2b!$I$5:$K$5</definedName>
    <definedName name="solver_mip" localSheetId="4" hidden="1">2147483647</definedName>
    <definedName name="solver_mip" localSheetId="5" hidden="1">2147483647</definedName>
    <definedName name="solver_mip" localSheetId="6" hidden="1">2147483647</definedName>
    <definedName name="solver_mni" localSheetId="4" hidden="1">30</definedName>
    <definedName name="solver_mni" localSheetId="5" hidden="1">30</definedName>
    <definedName name="solver_mni" localSheetId="6" hidden="1">30</definedName>
    <definedName name="solver_mrt" localSheetId="4" hidden="1">0.075</definedName>
    <definedName name="solver_mrt" localSheetId="5" hidden="1">0.075</definedName>
    <definedName name="solver_mrt" localSheetId="6" hidden="1">0.075</definedName>
    <definedName name="solver_msl" localSheetId="4" hidden="1">2</definedName>
    <definedName name="solver_msl" localSheetId="5" hidden="1">2</definedName>
    <definedName name="solver_msl" localSheetId="6" hidden="1">2</definedName>
    <definedName name="solver_neg" localSheetId="4" hidden="1">1</definedName>
    <definedName name="solver_neg" localSheetId="5" hidden="1">2</definedName>
    <definedName name="solver_neg" localSheetId="6" hidden="1">2</definedName>
    <definedName name="solver_nod" localSheetId="4" hidden="1">2147483647</definedName>
    <definedName name="solver_nod" localSheetId="5" hidden="1">2147483647</definedName>
    <definedName name="solver_nod" localSheetId="6" hidden="1">2147483647</definedName>
    <definedName name="solver_num" localSheetId="4" hidden="1">2</definedName>
    <definedName name="solver_num" localSheetId="5" hidden="1">1</definedName>
    <definedName name="solver_num" localSheetId="6" hidden="1">2</definedName>
    <definedName name="solver_nwt" localSheetId="4" hidden="1">1</definedName>
    <definedName name="solver_nwt" localSheetId="5" hidden="1">1</definedName>
    <definedName name="solver_nwt" localSheetId="6" hidden="1">1</definedName>
    <definedName name="solver_opt" localSheetId="4" hidden="1">Q2_1!$I$4</definedName>
    <definedName name="solver_opt" localSheetId="5" hidden="1">Q2_2!$L$5</definedName>
    <definedName name="solver_opt" localSheetId="6" hidden="1">Q2_2b!$O$13</definedName>
    <definedName name="solver_pre" localSheetId="4" hidden="1">0.000001</definedName>
    <definedName name="solver_pre" localSheetId="5" hidden="1">0.000001</definedName>
    <definedName name="solver_pre" localSheetId="6" hidden="1">0.000001</definedName>
    <definedName name="solver_rbv" localSheetId="4" hidden="1">1</definedName>
    <definedName name="solver_rbv" localSheetId="5" hidden="1">1</definedName>
    <definedName name="solver_rbv" localSheetId="6" hidden="1">1</definedName>
    <definedName name="solver_rel1" localSheetId="4" hidden="1">1</definedName>
    <definedName name="solver_rel1" localSheetId="5" hidden="1">2</definedName>
    <definedName name="solver_rel1" localSheetId="6" hidden="1">1</definedName>
    <definedName name="solver_rel2" localSheetId="4" hidden="1">3</definedName>
    <definedName name="solver_rel2" localSheetId="6" hidden="1">3</definedName>
    <definedName name="solver_rhs1" localSheetId="4" hidden="1">1</definedName>
    <definedName name="solver_rhs1" localSheetId="5" hidden="1">0</definedName>
    <definedName name="solver_rhs1" localSheetId="6" hidden="1">1</definedName>
    <definedName name="solver_rhs2" localSheetId="4" hidden="1">0</definedName>
    <definedName name="solver_rhs2" localSheetId="6" hidden="1">0</definedName>
    <definedName name="solver_rlx" localSheetId="4" hidden="1">2</definedName>
    <definedName name="solver_rlx" localSheetId="5" hidden="1">2</definedName>
    <definedName name="solver_rlx" localSheetId="6" hidden="1">2</definedName>
    <definedName name="solver_rsd" localSheetId="4" hidden="1">0</definedName>
    <definedName name="solver_rsd" localSheetId="5" hidden="1">0</definedName>
    <definedName name="solver_rsd" localSheetId="6" hidden="1">0</definedName>
    <definedName name="solver_scl" localSheetId="4" hidden="1">1</definedName>
    <definedName name="solver_scl" localSheetId="5" hidden="1">1</definedName>
    <definedName name="solver_scl" localSheetId="6" hidden="1">1</definedName>
    <definedName name="solver_sho" localSheetId="4" hidden="1">2</definedName>
    <definedName name="solver_sho" localSheetId="5" hidden="1">2</definedName>
    <definedName name="solver_sho" localSheetId="6" hidden="1">2</definedName>
    <definedName name="solver_ssz" localSheetId="4" hidden="1">100</definedName>
    <definedName name="solver_ssz" localSheetId="5" hidden="1">100</definedName>
    <definedName name="solver_ssz" localSheetId="6" hidden="1">100</definedName>
    <definedName name="solver_tim" localSheetId="4" hidden="1">2147483647</definedName>
    <definedName name="solver_tim" localSheetId="5" hidden="1">2147483647</definedName>
    <definedName name="solver_tim" localSheetId="6" hidden="1">2147483647</definedName>
    <definedName name="solver_tol" localSheetId="4" hidden="1">0.01</definedName>
    <definedName name="solver_tol" localSheetId="5" hidden="1">0.01</definedName>
    <definedName name="solver_tol" localSheetId="6" hidden="1">0.01</definedName>
    <definedName name="solver_typ" localSheetId="4" hidden="1">2</definedName>
    <definedName name="solver_typ" localSheetId="5" hidden="1">2</definedName>
    <definedName name="solver_typ" localSheetId="6" hidden="1">2</definedName>
    <definedName name="solver_val" localSheetId="4" hidden="1">0</definedName>
    <definedName name="solver_val" localSheetId="5" hidden="1">0</definedName>
    <definedName name="solver_val" localSheetId="6" hidden="1">0</definedName>
    <definedName name="solver_ver" localSheetId="4" hidden="1">3</definedName>
    <definedName name="solver_ver" localSheetId="5" hidden="1">3</definedName>
    <definedName name="solver_ver" localSheetId="6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9" i="2" l="1"/>
  <c r="K9" i="2"/>
  <c r="I44" i="7"/>
  <c r="I47" i="7"/>
  <c r="I45" i="7"/>
  <c r="I46" i="7"/>
  <c r="L13" i="7"/>
  <c r="M13" i="7" s="1"/>
  <c r="N13" i="7" s="1"/>
  <c r="I13" i="7"/>
  <c r="J13" i="7" s="1"/>
  <c r="H8" i="7"/>
  <c r="I12" i="7"/>
  <c r="J12" i="7"/>
  <c r="K8" i="7"/>
  <c r="L14" i="7" l="1"/>
  <c r="K13" i="7"/>
  <c r="I14" i="7"/>
  <c r="J14" i="7" l="1"/>
  <c r="L15" i="7" s="1"/>
  <c r="K14" i="7"/>
  <c r="I15" i="7" l="1"/>
  <c r="K15" i="7" l="1"/>
  <c r="J5" i="6" l="1"/>
  <c r="I5" i="6"/>
  <c r="F4" i="5" l="1"/>
  <c r="G4" i="5" s="1"/>
  <c r="H4" i="5" s="1"/>
  <c r="H3" i="5"/>
  <c r="G3" i="5"/>
  <c r="F3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" i="5"/>
  <c r="I9" i="6"/>
  <c r="J9" i="6" s="1"/>
  <c r="K9" i="6" s="1"/>
  <c r="K5" i="6"/>
  <c r="H2" i="6"/>
  <c r="I6" i="6"/>
  <c r="J6" i="6" s="1"/>
  <c r="K6" i="6" s="1"/>
  <c r="I7" i="6"/>
  <c r="J7" i="6" s="1"/>
  <c r="K7" i="6" s="1"/>
  <c r="I8" i="6"/>
  <c r="J8" i="6" s="1"/>
  <c r="K8" i="6" s="1"/>
  <c r="I10" i="6"/>
  <c r="J10" i="6" s="1"/>
  <c r="K10" i="6" s="1"/>
  <c r="I11" i="6"/>
  <c r="J11" i="6" s="1"/>
  <c r="K11" i="6" s="1"/>
  <c r="I12" i="6"/>
  <c r="J12" i="6" s="1"/>
  <c r="K12" i="6" s="1"/>
  <c r="L28" i="3"/>
  <c r="K28" i="3"/>
  <c r="L28" i="2"/>
  <c r="K28" i="2"/>
  <c r="L27" i="2"/>
  <c r="K27" i="2"/>
  <c r="L27" i="3"/>
  <c r="K27" i="3"/>
  <c r="L26" i="3"/>
  <c r="K26" i="3"/>
  <c r="L25" i="3"/>
  <c r="K25" i="3"/>
  <c r="L24" i="3"/>
  <c r="K24" i="3"/>
  <c r="L23" i="3"/>
  <c r="K23" i="3"/>
  <c r="L22" i="3"/>
  <c r="K22" i="3"/>
  <c r="L21" i="3"/>
  <c r="K21" i="3"/>
  <c r="L20" i="3"/>
  <c r="K20" i="3"/>
  <c r="L19" i="3"/>
  <c r="K19" i="3"/>
  <c r="L18" i="3"/>
  <c r="K18" i="3"/>
  <c r="L17" i="3"/>
  <c r="K17" i="3"/>
  <c r="L16" i="3"/>
  <c r="K16" i="3"/>
  <c r="L15" i="3"/>
  <c r="K15" i="3"/>
  <c r="L14" i="3"/>
  <c r="K14" i="3"/>
  <c r="L13" i="3"/>
  <c r="K13" i="3"/>
  <c r="L12" i="3"/>
  <c r="K12" i="3"/>
  <c r="L11" i="3"/>
  <c r="K11" i="3"/>
  <c r="L10" i="3"/>
  <c r="K10" i="3"/>
  <c r="L9" i="3"/>
  <c r="K9" i="3"/>
  <c r="L8" i="3"/>
  <c r="K8" i="3"/>
  <c r="K7" i="3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8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8" i="2"/>
  <c r="C7" i="3"/>
  <c r="D7" i="3"/>
  <c r="E7" i="2"/>
  <c r="C8" i="2"/>
  <c r="D8" i="2" s="1"/>
  <c r="K7" i="2"/>
  <c r="H7" i="2"/>
  <c r="D7" i="2"/>
  <c r="C7" i="2"/>
  <c r="F5" i="5" l="1"/>
  <c r="F6" i="5" s="1"/>
  <c r="F7" i="5" s="1"/>
  <c r="G7" i="5" s="1"/>
  <c r="H7" i="5" s="1"/>
  <c r="L5" i="6"/>
  <c r="E7" i="3"/>
  <c r="H7" i="3" s="1"/>
  <c r="C8" i="3"/>
  <c r="D8" i="3" s="1"/>
  <c r="C9" i="3" s="1"/>
  <c r="D9" i="3" s="1"/>
  <c r="C9" i="2"/>
  <c r="D9" i="2" s="1"/>
  <c r="E8" i="2"/>
  <c r="H8" i="2" s="1"/>
  <c r="G6" i="5" l="1"/>
  <c r="H6" i="5" s="1"/>
  <c r="F8" i="5"/>
  <c r="G5" i="5"/>
  <c r="H5" i="5" s="1"/>
  <c r="M14" i="7"/>
  <c r="N14" i="7" s="1"/>
  <c r="J15" i="7"/>
  <c r="L16" i="7" s="1"/>
  <c r="E8" i="3"/>
  <c r="H8" i="3" s="1"/>
  <c r="C10" i="3"/>
  <c r="D10" i="3" s="1"/>
  <c r="E9" i="3"/>
  <c r="H9" i="3" s="1"/>
  <c r="C10" i="2"/>
  <c r="D10" i="2" s="1"/>
  <c r="E9" i="2"/>
  <c r="H9" i="2" s="1"/>
  <c r="I16" i="7" l="1"/>
  <c r="F9" i="5"/>
  <c r="G8" i="5"/>
  <c r="H8" i="5" s="1"/>
  <c r="M15" i="7"/>
  <c r="N15" i="7" s="1"/>
  <c r="E10" i="3"/>
  <c r="H10" i="3" s="1"/>
  <c r="C11" i="3"/>
  <c r="D11" i="3" s="1"/>
  <c r="C11" i="2"/>
  <c r="D11" i="2" s="1"/>
  <c r="E10" i="2"/>
  <c r="H10" i="2" s="1"/>
  <c r="K16" i="7" l="1"/>
  <c r="G9" i="5"/>
  <c r="H9" i="5" s="1"/>
  <c r="F10" i="5"/>
  <c r="J16" i="7"/>
  <c r="I17" i="7" s="1"/>
  <c r="C12" i="3"/>
  <c r="D12" i="3" s="1"/>
  <c r="E11" i="3"/>
  <c r="H11" i="3" s="1"/>
  <c r="C12" i="2"/>
  <c r="D12" i="2" s="1"/>
  <c r="E11" i="2"/>
  <c r="H11" i="2" s="1"/>
  <c r="L17" i="7" l="1"/>
  <c r="K17" i="7"/>
  <c r="F11" i="5"/>
  <c r="G10" i="5"/>
  <c r="H10" i="5" s="1"/>
  <c r="M16" i="7"/>
  <c r="N16" i="7" s="1"/>
  <c r="J17" i="7"/>
  <c r="I18" i="7" s="1"/>
  <c r="E12" i="3"/>
  <c r="H12" i="3" s="1"/>
  <c r="C13" i="3"/>
  <c r="D13" i="3" s="1"/>
  <c r="C13" i="2"/>
  <c r="D13" i="2" s="1"/>
  <c r="E12" i="2"/>
  <c r="H12" i="2" s="1"/>
  <c r="K18" i="7" l="1"/>
  <c r="L18" i="7"/>
  <c r="G11" i="5"/>
  <c r="H11" i="5" s="1"/>
  <c r="F12" i="5"/>
  <c r="J18" i="7"/>
  <c r="I19" i="7" s="1"/>
  <c r="M17" i="7"/>
  <c r="N17" i="7" s="1"/>
  <c r="C14" i="3"/>
  <c r="D14" i="3" s="1"/>
  <c r="E13" i="3"/>
  <c r="H13" i="3" s="1"/>
  <c r="C14" i="2"/>
  <c r="D14" i="2" s="1"/>
  <c r="E13" i="2"/>
  <c r="H13" i="2" s="1"/>
  <c r="L19" i="7" l="1"/>
  <c r="K19" i="7"/>
  <c r="F13" i="5"/>
  <c r="G12" i="5"/>
  <c r="H12" i="5" s="1"/>
  <c r="J19" i="7"/>
  <c r="I20" i="7" s="1"/>
  <c r="M18" i="7"/>
  <c r="N18" i="7" s="1"/>
  <c r="E14" i="3"/>
  <c r="H14" i="3" s="1"/>
  <c r="C15" i="3"/>
  <c r="D15" i="3" s="1"/>
  <c r="C15" i="2"/>
  <c r="D15" i="2" s="1"/>
  <c r="E14" i="2"/>
  <c r="H14" i="2" s="1"/>
  <c r="L20" i="7" l="1"/>
  <c r="K20" i="7"/>
  <c r="G13" i="5"/>
  <c r="H13" i="5" s="1"/>
  <c r="F14" i="5"/>
  <c r="M19" i="7"/>
  <c r="N19" i="7" s="1"/>
  <c r="J20" i="7"/>
  <c r="I21" i="7" s="1"/>
  <c r="C16" i="3"/>
  <c r="D16" i="3" s="1"/>
  <c r="E15" i="3"/>
  <c r="H15" i="3" s="1"/>
  <c r="C16" i="2"/>
  <c r="D16" i="2" s="1"/>
  <c r="E15" i="2"/>
  <c r="H15" i="2" s="1"/>
  <c r="K21" i="7" l="1"/>
  <c r="L21" i="7"/>
  <c r="F15" i="5"/>
  <c r="G14" i="5"/>
  <c r="H14" i="5" s="1"/>
  <c r="J21" i="7"/>
  <c r="I22" i="7" s="1"/>
  <c r="M20" i="7"/>
  <c r="N20" i="7" s="1"/>
  <c r="E16" i="3"/>
  <c r="H16" i="3" s="1"/>
  <c r="C17" i="3"/>
  <c r="D17" i="3" s="1"/>
  <c r="C17" i="2"/>
  <c r="D17" i="2" s="1"/>
  <c r="E16" i="2"/>
  <c r="H16" i="2" s="1"/>
  <c r="L22" i="7" l="1"/>
  <c r="K22" i="7"/>
  <c r="F16" i="5"/>
  <c r="G15" i="5"/>
  <c r="H15" i="5" s="1"/>
  <c r="J22" i="7"/>
  <c r="I23" i="7" s="1"/>
  <c r="M21" i="7"/>
  <c r="N21" i="7" s="1"/>
  <c r="C18" i="3"/>
  <c r="D18" i="3" s="1"/>
  <c r="E17" i="3"/>
  <c r="H17" i="3" s="1"/>
  <c r="C18" i="2"/>
  <c r="D18" i="2" s="1"/>
  <c r="E17" i="2"/>
  <c r="H17" i="2" s="1"/>
  <c r="L23" i="7" l="1"/>
  <c r="K23" i="7"/>
  <c r="F17" i="5"/>
  <c r="G16" i="5"/>
  <c r="H16" i="5" s="1"/>
  <c r="J23" i="7"/>
  <c r="L24" i="7" s="1"/>
  <c r="M22" i="7"/>
  <c r="N22" i="7" s="1"/>
  <c r="E18" i="3"/>
  <c r="H18" i="3" s="1"/>
  <c r="C19" i="3"/>
  <c r="D19" i="3" s="1"/>
  <c r="C19" i="2"/>
  <c r="D19" i="2" s="1"/>
  <c r="E18" i="2"/>
  <c r="H18" i="2" s="1"/>
  <c r="I24" i="7" l="1"/>
  <c r="G17" i="5"/>
  <c r="H17" i="5" s="1"/>
  <c r="F18" i="5"/>
  <c r="M23" i="7"/>
  <c r="N23" i="7" s="1"/>
  <c r="C20" i="3"/>
  <c r="D20" i="3" s="1"/>
  <c r="E19" i="3"/>
  <c r="H19" i="3" s="1"/>
  <c r="C20" i="2"/>
  <c r="D20" i="2" s="1"/>
  <c r="E19" i="2"/>
  <c r="H19" i="2" s="1"/>
  <c r="K24" i="7" l="1"/>
  <c r="G18" i="5"/>
  <c r="H18" i="5" s="1"/>
  <c r="F19" i="5"/>
  <c r="J24" i="7"/>
  <c r="I25" i="7" s="1"/>
  <c r="E20" i="3"/>
  <c r="H20" i="3" s="1"/>
  <c r="C21" i="3"/>
  <c r="D21" i="3" s="1"/>
  <c r="C21" i="2"/>
  <c r="D21" i="2" s="1"/>
  <c r="E20" i="2"/>
  <c r="H20" i="2" s="1"/>
  <c r="K25" i="7" l="1"/>
  <c r="L25" i="7"/>
  <c r="G19" i="5"/>
  <c r="H19" i="5" s="1"/>
  <c r="F20" i="5"/>
  <c r="M24" i="7"/>
  <c r="N24" i="7" s="1"/>
  <c r="J25" i="7"/>
  <c r="I26" i="7" s="1"/>
  <c r="C22" i="3"/>
  <c r="D22" i="3" s="1"/>
  <c r="E21" i="3"/>
  <c r="H21" i="3" s="1"/>
  <c r="C22" i="2"/>
  <c r="D22" i="2" s="1"/>
  <c r="E21" i="2"/>
  <c r="H21" i="2" s="1"/>
  <c r="K26" i="7" l="1"/>
  <c r="L26" i="7"/>
  <c r="F21" i="5"/>
  <c r="G20" i="5"/>
  <c r="H20" i="5" s="1"/>
  <c r="M25" i="7"/>
  <c r="N25" i="7" s="1"/>
  <c r="J26" i="7"/>
  <c r="L27" i="7" s="1"/>
  <c r="E22" i="3"/>
  <c r="H22" i="3" s="1"/>
  <c r="C23" i="3"/>
  <c r="D23" i="3" s="1"/>
  <c r="C23" i="2"/>
  <c r="D23" i="2" s="1"/>
  <c r="E22" i="2"/>
  <c r="H22" i="2" s="1"/>
  <c r="I27" i="7" l="1"/>
  <c r="F22" i="5"/>
  <c r="G21" i="5"/>
  <c r="H21" i="5" s="1"/>
  <c r="M26" i="7"/>
  <c r="N26" i="7" s="1"/>
  <c r="C24" i="3"/>
  <c r="D24" i="3" s="1"/>
  <c r="E23" i="3"/>
  <c r="H23" i="3" s="1"/>
  <c r="C24" i="2"/>
  <c r="D24" i="2" s="1"/>
  <c r="E23" i="2"/>
  <c r="H23" i="2" s="1"/>
  <c r="K27" i="7" l="1"/>
  <c r="F23" i="5"/>
  <c r="G22" i="5"/>
  <c r="H22" i="5" s="1"/>
  <c r="J27" i="7"/>
  <c r="I28" i="7" s="1"/>
  <c r="E24" i="3"/>
  <c r="H24" i="3" s="1"/>
  <c r="C25" i="3"/>
  <c r="D25" i="3" s="1"/>
  <c r="C25" i="2"/>
  <c r="D25" i="2" s="1"/>
  <c r="E24" i="2"/>
  <c r="H24" i="2" s="1"/>
  <c r="K28" i="7" l="1"/>
  <c r="L28" i="7"/>
  <c r="F24" i="5"/>
  <c r="G23" i="5"/>
  <c r="H23" i="5" s="1"/>
  <c r="J28" i="7"/>
  <c r="I29" i="7" s="1"/>
  <c r="M27" i="7"/>
  <c r="N27" i="7" s="1"/>
  <c r="C26" i="3"/>
  <c r="D26" i="3" s="1"/>
  <c r="E26" i="3" s="1"/>
  <c r="H26" i="3" s="1"/>
  <c r="E25" i="3"/>
  <c r="H25" i="3" s="1"/>
  <c r="C26" i="2"/>
  <c r="D26" i="2" s="1"/>
  <c r="E26" i="2" s="1"/>
  <c r="H26" i="2" s="1"/>
  <c r="E25" i="2"/>
  <c r="H25" i="2" s="1"/>
  <c r="K29" i="7" l="1"/>
  <c r="L29" i="7"/>
  <c r="G24" i="5"/>
  <c r="H24" i="5" s="1"/>
  <c r="F25" i="5"/>
  <c r="M28" i="7"/>
  <c r="N28" i="7" s="1"/>
  <c r="J29" i="7"/>
  <c r="I30" i="7" s="1"/>
  <c r="K30" i="7" l="1"/>
  <c r="L30" i="7"/>
  <c r="G25" i="5"/>
  <c r="H25" i="5" s="1"/>
  <c r="F26" i="5"/>
  <c r="M29" i="7"/>
  <c r="N29" i="7" s="1"/>
  <c r="J30" i="7"/>
  <c r="I31" i="7" s="1"/>
  <c r="K31" i="7" l="1"/>
  <c r="L31" i="7"/>
  <c r="F27" i="5"/>
  <c r="G26" i="5"/>
  <c r="H26" i="5" s="1"/>
  <c r="J31" i="7"/>
  <c r="I32" i="7" s="1"/>
  <c r="M30" i="7"/>
  <c r="N30" i="7" s="1"/>
  <c r="K32" i="7" l="1"/>
  <c r="L32" i="7"/>
  <c r="G27" i="5"/>
  <c r="H27" i="5" s="1"/>
  <c r="F28" i="5"/>
  <c r="J32" i="7"/>
  <c r="I33" i="7" s="1"/>
  <c r="M31" i="7"/>
  <c r="N31" i="7" s="1"/>
  <c r="L33" i="7" l="1"/>
  <c r="K33" i="7"/>
  <c r="F29" i="5"/>
  <c r="G28" i="5"/>
  <c r="H28" i="5" s="1"/>
  <c r="J33" i="7"/>
  <c r="L34" i="7" s="1"/>
  <c r="M32" i="7"/>
  <c r="N32" i="7" s="1"/>
  <c r="I34" i="7" l="1"/>
  <c r="F30" i="5"/>
  <c r="G29" i="5"/>
  <c r="H29" i="5" s="1"/>
  <c r="M33" i="7"/>
  <c r="N33" i="7" s="1"/>
  <c r="K34" i="7" l="1"/>
  <c r="J34" i="7"/>
  <c r="I35" i="7" s="1"/>
  <c r="G30" i="5"/>
  <c r="H30" i="5" s="1"/>
  <c r="F31" i="5"/>
  <c r="K35" i="7" l="1"/>
  <c r="L35" i="7"/>
  <c r="J35" i="7"/>
  <c r="I36" i="7" s="1"/>
  <c r="M34" i="7"/>
  <c r="N34" i="7" s="1"/>
  <c r="M35" i="7"/>
  <c r="N35" i="7" s="1"/>
  <c r="F32" i="5"/>
  <c r="G31" i="5"/>
  <c r="H31" i="5" s="1"/>
  <c r="L36" i="7" l="1"/>
  <c r="K36" i="7"/>
  <c r="M36" i="7"/>
  <c r="N36" i="7" s="1"/>
  <c r="J36" i="7"/>
  <c r="I37" i="7" s="1"/>
  <c r="F33" i="5"/>
  <c r="G32" i="5"/>
  <c r="H32" i="5" s="1"/>
  <c r="K37" i="7" l="1"/>
  <c r="L37" i="7"/>
  <c r="M37" i="7" s="1"/>
  <c r="N37" i="7" s="1"/>
  <c r="J37" i="7"/>
  <c r="L38" i="7" s="1"/>
  <c r="G33" i="5"/>
  <c r="H33" i="5" s="1"/>
  <c r="F34" i="5"/>
  <c r="I38" i="7" l="1"/>
  <c r="G34" i="5"/>
  <c r="H34" i="5" s="1"/>
  <c r="F35" i="5"/>
  <c r="K38" i="7" l="1"/>
  <c r="J38" i="7"/>
  <c r="I39" i="7" s="1"/>
  <c r="G35" i="5"/>
  <c r="H35" i="5" s="1"/>
  <c r="F36" i="5"/>
  <c r="M38" i="7"/>
  <c r="N38" i="7" s="1"/>
  <c r="K39" i="7" l="1"/>
  <c r="L39" i="7"/>
  <c r="M39" i="7" s="1"/>
  <c r="N39" i="7" s="1"/>
  <c r="J39" i="7"/>
  <c r="L40" i="7" s="1"/>
  <c r="F37" i="5"/>
  <c r="G36" i="5"/>
  <c r="H36" i="5" s="1"/>
  <c r="I40" i="7" l="1"/>
  <c r="M40" i="7"/>
  <c r="N40" i="7" s="1"/>
  <c r="G37" i="5"/>
  <c r="H37" i="5" s="1"/>
  <c r="F38" i="5"/>
  <c r="K40" i="7" l="1"/>
  <c r="J40" i="7"/>
  <c r="I41" i="7" s="1"/>
  <c r="F39" i="5"/>
  <c r="G39" i="5" s="1"/>
  <c r="H39" i="5" s="1"/>
  <c r="G38" i="5"/>
  <c r="H38" i="5" s="1"/>
  <c r="L41" i="7" l="1"/>
  <c r="M41" i="7" s="1"/>
  <c r="N41" i="7" s="1"/>
  <c r="K41" i="7"/>
  <c r="J41" i="7"/>
  <c r="I42" i="7" s="1"/>
  <c r="I4" i="5"/>
  <c r="L42" i="7" l="1"/>
  <c r="M42" i="7" s="1"/>
  <c r="N42" i="7" s="1"/>
  <c r="O13" i="7" s="1"/>
  <c r="J42" i="7"/>
  <c r="K42" i="7"/>
</calcChain>
</file>

<file path=xl/sharedStrings.xml><?xml version="1.0" encoding="utf-8"?>
<sst xmlns="http://schemas.openxmlformats.org/spreadsheetml/2006/main" count="89" uniqueCount="41">
  <si>
    <t>Quarter Ending</t>
  </si>
  <si>
    <t>Sales (in million $)</t>
  </si>
  <si>
    <t>Trend</t>
  </si>
  <si>
    <t>p</t>
  </si>
  <si>
    <t>q</t>
  </si>
  <si>
    <t>m</t>
  </si>
  <si>
    <t>Year</t>
  </si>
  <si>
    <t>Market Penetration</t>
  </si>
  <si>
    <t>Adoptions</t>
  </si>
  <si>
    <t>Cumulative Adoptions</t>
  </si>
  <si>
    <t>Source of Sales</t>
  </si>
  <si>
    <t>Innovators</t>
  </si>
  <si>
    <t>Imitators</t>
  </si>
  <si>
    <t>Smoothed 2QMA Forcast</t>
  </si>
  <si>
    <t>error</t>
  </si>
  <si>
    <t>error^2</t>
  </si>
  <si>
    <t>alpha</t>
  </si>
  <si>
    <t>sum</t>
  </si>
  <si>
    <t>sum =</t>
  </si>
  <si>
    <t>market share =</t>
  </si>
  <si>
    <t xml:space="preserve">market share = </t>
  </si>
  <si>
    <t>2 QMA Forcast</t>
  </si>
  <si>
    <t>SSE</t>
  </si>
  <si>
    <t>baseline</t>
  </si>
  <si>
    <t>trend</t>
  </si>
  <si>
    <t>mar</t>
  </si>
  <si>
    <t>jun</t>
  </si>
  <si>
    <t>dec</t>
  </si>
  <si>
    <t>SUM</t>
  </si>
  <si>
    <t>sep</t>
  </si>
  <si>
    <t>forecast</t>
  </si>
  <si>
    <t>level</t>
  </si>
  <si>
    <t>forcast</t>
  </si>
  <si>
    <t>beta</t>
  </si>
  <si>
    <t>gamma</t>
  </si>
  <si>
    <t>Season</t>
  </si>
  <si>
    <t>2 QMA</t>
  </si>
  <si>
    <t>Actual Sales</t>
  </si>
  <si>
    <t>Forcasted Sales</t>
  </si>
  <si>
    <t>period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</si>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</sst>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(* #,##0.00_);_(* \(#,##0.00\);_(* &quot;-&quot;??_);_(@_)"/>
    <numFmt numFmtId="164" formatCode="[$-409]d\-mmm\-yyyy;@"/>
    <numFmt numFmtId="165" formatCode="0.0"/>
    <numFmt numFmtId="166" formatCode="0.000"/>
    <numFmt numFmtId="167" formatCode="_(* #,##0_);_(* \(#,##0\);_(* &quot;-&quot;??_);_(@_)"/>
    <numFmt numFmtId="169" formatCode="_(* #,##0.000_);_(* \(#,##0.000\);_(* &quot;-&quot;??_);_(@_)"/>
    <numFmt numFmtId="173" formatCode="0.0000"/>
    <numFmt numFmtId="174" formatCode="0.000000"/>
    <numFmt numFmtId="176" formatCode="0.000000000000"/>
  </numFmts>
  <fonts count="6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31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164" fontId="2" fillId="0" borderId="0" xfId="0" applyNumberFormat="1" applyFont="1"/>
    <xf numFmtId="165" fontId="2" fillId="0" borderId="0" xfId="0" applyNumberFormat="1" applyFont="1"/>
    <xf numFmtId="0" fontId="0" fillId="2" borderId="0" xfId="0" applyFill="1" applyAlignment="1">
      <alignment horizontal="right"/>
    </xf>
    <xf numFmtId="166" fontId="0" fillId="2" borderId="0" xfId="0" applyNumberFormat="1" applyFill="1"/>
    <xf numFmtId="167" fontId="0" fillId="2" borderId="0" xfId="1" applyNumberFormat="1" applyFont="1" applyFill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43" fontId="0" fillId="0" borderId="0" xfId="1" applyFont="1"/>
    <xf numFmtId="43" fontId="0" fillId="0" borderId="0" xfId="0" applyNumberFormat="1"/>
    <xf numFmtId="9" fontId="0" fillId="0" borderId="0" xfId="2" applyFont="1"/>
    <xf numFmtId="9" fontId="0" fillId="0" borderId="0" xfId="0" applyNumberFormat="1"/>
    <xf numFmtId="0" fontId="1" fillId="0" borderId="0" xfId="0" applyFont="1" applyAlignment="1">
      <alignment horizontal="center"/>
    </xf>
    <xf numFmtId="169" fontId="0" fillId="0" borderId="0" xfId="1" applyNumberFormat="1" applyFont="1"/>
    <xf numFmtId="169" fontId="0" fillId="0" borderId="0" xfId="0" applyNumberFormat="1"/>
    <xf numFmtId="0" fontId="4" fillId="0" borderId="0" xfId="0" applyFont="1"/>
    <xf numFmtId="165" fontId="0" fillId="0" borderId="0" xfId="0" applyNumberFormat="1"/>
    <xf numFmtId="10" fontId="0" fillId="0" borderId="0" xfId="0" applyNumberFormat="1"/>
    <xf numFmtId="0" fontId="0" fillId="0" borderId="0" xfId="0" applyNumberFormat="1"/>
    <xf numFmtId="173" fontId="0" fillId="0" borderId="0" xfId="0" applyNumberFormat="1"/>
    <xf numFmtId="174" fontId="0" fillId="0" borderId="0" xfId="0" applyNumberFormat="1"/>
    <xf numFmtId="176" fontId="0" fillId="0" borderId="0" xfId="0" applyNumberFormat="1"/>
    <xf numFmtId="164" fontId="1" fillId="0" borderId="0" xfId="0" applyNumberFormat="1" applyFont="1"/>
    <xf numFmtId="0" fontId="0" fillId="2" borderId="0" xfId="0" applyFill="1"/>
    <xf numFmtId="0" fontId="0" fillId="0" borderId="0" xfId="0" applyFont="1"/>
    <xf numFmtId="165" fontId="0" fillId="0" borderId="0" xfId="0" applyNumberFormat="1" applyFont="1"/>
    <xf numFmtId="164" fontId="4" fillId="0" borderId="0" xfId="0" applyNumberFormat="1" applyFont="1"/>
    <xf numFmtId="0" fontId="0" fillId="2" borderId="0" xfId="0" applyFont="1" applyFill="1"/>
    <xf numFmtId="0" fontId="0" fillId="3" borderId="0" xfId="0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vs cumulative sales</a:t>
            </a:r>
          </a:p>
        </c:rich>
      </c:tx>
      <c:layout>
        <c:manualLayout>
          <c:xMode val="edge"/>
          <c:yMode val="edge"/>
          <c:x val="0.36782633420822403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Q1_1!$C$6</c:f>
              <c:strCache>
                <c:ptCount val="1"/>
                <c:pt idx="0">
                  <c:v>Adoptions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Q1_1!$C$7:$C$26</c:f>
              <c:numCache>
                <c:formatCode>_(* #,##0.00_);_(* \(#,##0.00\);_(* "-"??_);_(@_)</c:formatCode>
                <c:ptCount val="20"/>
                <c:pt idx="0">
                  <c:v>750</c:v>
                </c:pt>
                <c:pt idx="1">
                  <c:v>1018.5</c:v>
                </c:pt>
                <c:pt idx="2">
                  <c:v>1354.3035239999999</c:v>
                </c:pt>
                <c:pt idx="3">
                  <c:v>1749.4068742878908</c:v>
                </c:pt>
                <c:pt idx="4">
                  <c:v>2172.9029007235649</c:v>
                </c:pt>
                <c:pt idx="5">
                  <c:v>2562.5539782997093</c:v>
                </c:pt>
                <c:pt idx="6">
                  <c:v>2827.9205644208796</c:v>
                </c:pt>
                <c:pt idx="7">
                  <c:v>2876.8659819299155</c:v>
                </c:pt>
                <c:pt idx="8">
                  <c:v>2664.0680411264484</c:v>
                </c:pt>
                <c:pt idx="9">
                  <c:v>2230.8276762882606</c:v>
                </c:pt>
                <c:pt idx="10">
                  <c:v>1693.3277225943448</c:v>
                </c:pt>
                <c:pt idx="11">
                  <c:v>1179.0159538386533</c:v>
                </c:pt>
                <c:pt idx="12">
                  <c:v>766.73066624878993</c:v>
                </c:pt>
                <c:pt idx="13">
                  <c:v>474.7459242884579</c:v>
                </c:pt>
                <c:pt idx="14">
                  <c:v>284.52401566771368</c:v>
                </c:pt>
                <c:pt idx="15">
                  <c:v>167.06401803220251</c:v>
                </c:pt>
                <c:pt idx="16">
                  <c:v>96.8879040730626</c:v>
                </c:pt>
                <c:pt idx="17">
                  <c:v>55.780453592120466</c:v>
                </c:pt>
                <c:pt idx="18">
                  <c:v>31.977754225086755</c:v>
                </c:pt>
                <c:pt idx="19">
                  <c:v>18.287269165395628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11-4EA2-9D8D-7C1DC2FADCF9}"/>
            </c:ext>
          </c:extLst>
        </c:ser>
        <c:ser>
          <c:idx val="1"/>
          <c:order val="1"/>
          <c:tx>
            <c:strRef>
              <c:f>Q1_1!$D$6</c:f>
              <c:strCache>
                <c:ptCount val="1"/>
                <c:pt idx="0">
                  <c:v>Cumulative Adoptions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Q1_1!$D$7:$D$26</c:f>
              <c:numCache>
                <c:formatCode>_(* #,##0.00_);_(* \(#,##0.00\);_(* "-"??_);_(@_)</c:formatCode>
                <c:ptCount val="20"/>
                <c:pt idx="0">
                  <c:v>750</c:v>
                </c:pt>
                <c:pt idx="1">
                  <c:v>1768.5</c:v>
                </c:pt>
                <c:pt idx="2">
                  <c:v>3122.8035239999999</c:v>
                </c:pt>
                <c:pt idx="3">
                  <c:v>4872.2103982878907</c:v>
                </c:pt>
                <c:pt idx="4">
                  <c:v>7045.1132990114556</c:v>
                </c:pt>
                <c:pt idx="5">
                  <c:v>9607.6672773111641</c:v>
                </c:pt>
                <c:pt idx="6">
                  <c:v>12435.587841732044</c:v>
                </c:pt>
                <c:pt idx="7">
                  <c:v>15312.453823661959</c:v>
                </c:pt>
                <c:pt idx="8">
                  <c:v>17976.521864788407</c:v>
                </c:pt>
                <c:pt idx="9">
                  <c:v>20207.349541076666</c:v>
                </c:pt>
                <c:pt idx="10">
                  <c:v>21900.677263671012</c:v>
                </c:pt>
                <c:pt idx="11">
                  <c:v>23079.693217509666</c:v>
                </c:pt>
                <c:pt idx="12">
                  <c:v>23846.423883758456</c:v>
                </c:pt>
                <c:pt idx="13">
                  <c:v>24321.169808046914</c:v>
                </c:pt>
                <c:pt idx="14">
                  <c:v>24605.693823714628</c:v>
                </c:pt>
                <c:pt idx="15">
                  <c:v>24772.757841746832</c:v>
                </c:pt>
                <c:pt idx="16">
                  <c:v>24869.645745819893</c:v>
                </c:pt>
                <c:pt idx="17">
                  <c:v>24925.426199412013</c:v>
                </c:pt>
                <c:pt idx="18">
                  <c:v>24957.403953637098</c:v>
                </c:pt>
                <c:pt idx="19">
                  <c:v>24975.691222802496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11-4EA2-9D8D-7C1DC2FAD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7582208"/>
        <c:axId val="494093728"/>
      </c:lineChart>
      <c:catAx>
        <c:axId val="697582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093728"/>
        <c:crosses val="autoZero"/>
        <c:auto val="1"/>
        <c:lblAlgn val="ctr"/>
        <c:lblOffset val="100"/>
        <c:noMultiLvlLbl val="0"/>
      </c:catAx>
      <c:valAx>
        <c:axId val="49409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7582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vs cumulative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Q1_2!$C$6</c:f>
              <c:strCache>
                <c:ptCount val="1"/>
                <c:pt idx="0">
                  <c:v>Adoptions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Q1_2!$C$7:$C$26</c:f>
              <c:numCache>
                <c:formatCode>_(* #,##0.00_);_(* \(#,##0.00\);_(* "-"??_);_(@_)</c:formatCode>
                <c:ptCount val="20"/>
                <c:pt idx="0" formatCode="_(* #,##0.000_);_(* \(#,##0.000\);_(* &quot;-&quot;??_);_(@_)">
                  <c:v>10000</c:v>
                </c:pt>
                <c:pt idx="1">
                  <c:v>6180</c:v>
                </c:pt>
                <c:pt idx="2">
                  <c:v>3699.2491199999995</c:v>
                </c:pt>
                <c:pt idx="3">
                  <c:v>2170.4563709099748</c:v>
                </c:pt>
                <c:pt idx="4">
                  <c:v>1258.1815536802706</c:v>
                </c:pt>
                <c:pt idx="5">
                  <c:v>724.17267532155597</c:v>
                </c:pt>
                <c:pt idx="6">
                  <c:v>415.09003037494381</c:v>
                </c:pt>
                <c:pt idx="7">
                  <c:v>237.35883529837008</c:v>
                </c:pt>
                <c:pt idx="8">
                  <c:v>135.54186639931595</c:v>
                </c:pt>
                <c:pt idx="9">
                  <c:v>77.339447438896627</c:v>
                </c:pt>
                <c:pt idx="10">
                  <c:v>44.10970864868159</c:v>
                </c:pt>
                <c:pt idx="11">
                  <c:v>25.151061774009918</c:v>
                </c:pt>
                <c:pt idx="12">
                  <c:v>14.338877352825989</c:v>
                </c:pt>
                <c:pt idx="13">
                  <c:v>8.1740610277178121</c:v>
                </c:pt>
                <c:pt idx="14">
                  <c:v>4.6595075497127709</c:v>
                </c:pt>
                <c:pt idx="15">
                  <c:v>2.656014431522749</c:v>
                </c:pt>
                <c:pt idx="16">
                  <c:v>1.5139591348176964</c:v>
                </c:pt>
                <c:pt idx="17">
                  <c:v>0.86296674944719598</c:v>
                </c:pt>
                <c:pt idx="18">
                  <c:v>0.4918943100846036</c:v>
                </c:pt>
                <c:pt idx="19">
                  <c:v>0.28038081687373051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DE-47DC-ACB1-C45F4DF88BC8}"/>
            </c:ext>
          </c:extLst>
        </c:ser>
        <c:ser>
          <c:idx val="1"/>
          <c:order val="1"/>
          <c:tx>
            <c:strRef>
              <c:f>Q1_2!$D$6</c:f>
              <c:strCache>
                <c:ptCount val="1"/>
                <c:pt idx="0">
                  <c:v>Cumulative Adoptions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Q1_2!$D$7:$D$26</c:f>
              <c:numCache>
                <c:formatCode>_(* #,##0.00_);_(* \(#,##0.00\);_(* "-"??_);_(@_)</c:formatCode>
                <c:ptCount val="20"/>
                <c:pt idx="0">
                  <c:v>10000</c:v>
                </c:pt>
                <c:pt idx="1">
                  <c:v>16180</c:v>
                </c:pt>
                <c:pt idx="2">
                  <c:v>19879.24912</c:v>
                </c:pt>
                <c:pt idx="3">
                  <c:v>22049.705490909975</c:v>
                </c:pt>
                <c:pt idx="4">
                  <c:v>23307.887044590247</c:v>
                </c:pt>
                <c:pt idx="5">
                  <c:v>24032.059719911802</c:v>
                </c:pt>
                <c:pt idx="6">
                  <c:v>24447.149750286746</c:v>
                </c:pt>
                <c:pt idx="7">
                  <c:v>24684.508585585118</c:v>
                </c:pt>
                <c:pt idx="8">
                  <c:v>24820.050451984433</c:v>
                </c:pt>
                <c:pt idx="9">
                  <c:v>24897.389899423328</c:v>
                </c:pt>
                <c:pt idx="10">
                  <c:v>24941.499608072008</c:v>
                </c:pt>
                <c:pt idx="11">
                  <c:v>24966.650669846018</c:v>
                </c:pt>
                <c:pt idx="12">
                  <c:v>24980.989547198846</c:v>
                </c:pt>
                <c:pt idx="13">
                  <c:v>24989.163608226565</c:v>
                </c:pt>
                <c:pt idx="14">
                  <c:v>24993.823115776278</c:v>
                </c:pt>
                <c:pt idx="15">
                  <c:v>24996.479130207801</c:v>
                </c:pt>
                <c:pt idx="16">
                  <c:v>24997.993089342617</c:v>
                </c:pt>
                <c:pt idx="17">
                  <c:v>24998.856056092063</c:v>
                </c:pt>
                <c:pt idx="18">
                  <c:v>24999.347950402149</c:v>
                </c:pt>
                <c:pt idx="19">
                  <c:v>24999.628331219021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DE-47DC-ACB1-C45F4DF88B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9438864"/>
        <c:axId val="494095392"/>
      </c:lineChart>
      <c:catAx>
        <c:axId val="429438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095392"/>
        <c:crosses val="autoZero"/>
        <c:auto val="1"/>
        <c:lblAlgn val="ctr"/>
        <c:lblOffset val="100"/>
        <c:noMultiLvlLbl val="0"/>
      </c:catAx>
      <c:valAx>
        <c:axId val="49409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0_);_(* \(#,##0.0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438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Q2_1!$B$1</c:f>
              <c:strCache>
                <c:ptCount val="1"/>
                <c:pt idx="0">
                  <c:v>Sales (in million $)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Q2_1!$B$2:$B$42</c:f>
              <c:numCache>
                <c:formatCode>0.0</c:formatCode>
                <c:ptCount val="41"/>
                <c:pt idx="0">
                  <c:v>0.875</c:v>
                </c:pt>
                <c:pt idx="1">
                  <c:v>2.23</c:v>
                </c:pt>
                <c:pt idx="2">
                  <c:v>4.2</c:v>
                </c:pt>
                <c:pt idx="3">
                  <c:v>8.5</c:v>
                </c:pt>
                <c:pt idx="4">
                  <c:v>16.004999999999999</c:v>
                </c:pt>
                <c:pt idx="5">
                  <c:v>27.855</c:v>
                </c:pt>
                <c:pt idx="6">
                  <c:v>37.9</c:v>
                </c:pt>
                <c:pt idx="7">
                  <c:v>66.040000000000006</c:v>
                </c:pt>
                <c:pt idx="8">
                  <c:v>87.394999999999996</c:v>
                </c:pt>
                <c:pt idx="9">
                  <c:v>116.01</c:v>
                </c:pt>
                <c:pt idx="10">
                  <c:v>153.69999999999999</c:v>
                </c:pt>
                <c:pt idx="11">
                  <c:v>252.9</c:v>
                </c:pt>
                <c:pt idx="12">
                  <c:v>293.60000000000002</c:v>
                </c:pt>
                <c:pt idx="13">
                  <c:v>314.39999999999998</c:v>
                </c:pt>
                <c:pt idx="14">
                  <c:v>355.8</c:v>
                </c:pt>
                <c:pt idx="15">
                  <c:v>676</c:v>
                </c:pt>
                <c:pt idx="16">
                  <c:v>573.9</c:v>
                </c:pt>
                <c:pt idx="17">
                  <c:v>577.9</c:v>
                </c:pt>
                <c:pt idx="18">
                  <c:v>637.9</c:v>
                </c:pt>
                <c:pt idx="19">
                  <c:v>972.36</c:v>
                </c:pt>
                <c:pt idx="20">
                  <c:v>701</c:v>
                </c:pt>
                <c:pt idx="21">
                  <c:v>668</c:v>
                </c:pt>
                <c:pt idx="22">
                  <c:v>639</c:v>
                </c:pt>
                <c:pt idx="23">
                  <c:v>1115</c:v>
                </c:pt>
                <c:pt idx="24">
                  <c:v>847</c:v>
                </c:pt>
                <c:pt idx="25">
                  <c:v>806</c:v>
                </c:pt>
                <c:pt idx="26">
                  <c:v>851</c:v>
                </c:pt>
                <c:pt idx="27">
                  <c:v>1429</c:v>
                </c:pt>
                <c:pt idx="28">
                  <c:v>1084</c:v>
                </c:pt>
                <c:pt idx="29">
                  <c:v>1100</c:v>
                </c:pt>
                <c:pt idx="30">
                  <c:v>1134</c:v>
                </c:pt>
                <c:pt idx="31">
                  <c:v>1946</c:v>
                </c:pt>
                <c:pt idx="32">
                  <c:v>1530</c:v>
                </c:pt>
                <c:pt idx="33">
                  <c:v>1387</c:v>
                </c:pt>
                <c:pt idx="34">
                  <c:v>1463</c:v>
                </c:pt>
                <c:pt idx="35">
                  <c:v>2541</c:v>
                </c:pt>
                <c:pt idx="36">
                  <c:v>1902</c:v>
                </c:pt>
                <c:pt idx="37">
                  <c:v>1753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29-40AE-AFEC-7B59415FFBD3}"/>
            </c:ext>
          </c:extLst>
        </c:ser>
        <c:ser>
          <c:idx val="1"/>
          <c:order val="1"/>
          <c:tx>
            <c:strRef>
              <c:f>Q2_1!$D$1</c:f>
              <c:strCache>
                <c:ptCount val="1"/>
                <c:pt idx="0">
                  <c:v>2 QMA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Q2_1!$D$2:$D$42</c:f>
              <c:numCache>
                <c:formatCode>0.0</c:formatCode>
                <c:ptCount val="41"/>
                <c:pt idx="1">
                  <c:v>1.5525</c:v>
                </c:pt>
                <c:pt idx="2">
                  <c:v>3.2149999999999999</c:v>
                </c:pt>
                <c:pt idx="3">
                  <c:v>6.35</c:v>
                </c:pt>
                <c:pt idx="4">
                  <c:v>12.2525</c:v>
                </c:pt>
                <c:pt idx="5">
                  <c:v>21.93</c:v>
                </c:pt>
                <c:pt idx="6">
                  <c:v>32.877499999999998</c:v>
                </c:pt>
                <c:pt idx="7">
                  <c:v>51.97</c:v>
                </c:pt>
                <c:pt idx="8">
                  <c:v>76.717500000000001</c:v>
                </c:pt>
                <c:pt idx="9">
                  <c:v>101.7025</c:v>
                </c:pt>
                <c:pt idx="10">
                  <c:v>134.85499999999999</c:v>
                </c:pt>
                <c:pt idx="11">
                  <c:v>203.3</c:v>
                </c:pt>
                <c:pt idx="12">
                  <c:v>273.25</c:v>
                </c:pt>
                <c:pt idx="13">
                  <c:v>304</c:v>
                </c:pt>
                <c:pt idx="14">
                  <c:v>335.1</c:v>
                </c:pt>
                <c:pt idx="15">
                  <c:v>515.9</c:v>
                </c:pt>
                <c:pt idx="16">
                  <c:v>624.95000000000005</c:v>
                </c:pt>
                <c:pt idx="17">
                  <c:v>575.9</c:v>
                </c:pt>
                <c:pt idx="18">
                  <c:v>607.9</c:v>
                </c:pt>
                <c:pt idx="19">
                  <c:v>805.13</c:v>
                </c:pt>
                <c:pt idx="20">
                  <c:v>836.68000000000006</c:v>
                </c:pt>
                <c:pt idx="21">
                  <c:v>684.5</c:v>
                </c:pt>
                <c:pt idx="22">
                  <c:v>653.5</c:v>
                </c:pt>
                <c:pt idx="23">
                  <c:v>877</c:v>
                </c:pt>
                <c:pt idx="24">
                  <c:v>981</c:v>
                </c:pt>
                <c:pt idx="25">
                  <c:v>826.5</c:v>
                </c:pt>
                <c:pt idx="26">
                  <c:v>828.5</c:v>
                </c:pt>
                <c:pt idx="27">
                  <c:v>1140</c:v>
                </c:pt>
                <c:pt idx="28">
                  <c:v>1256.5</c:v>
                </c:pt>
                <c:pt idx="29">
                  <c:v>1092</c:v>
                </c:pt>
                <c:pt idx="30">
                  <c:v>1117</c:v>
                </c:pt>
                <c:pt idx="31">
                  <c:v>1540</c:v>
                </c:pt>
                <c:pt idx="32">
                  <c:v>1738</c:v>
                </c:pt>
                <c:pt idx="33">
                  <c:v>1458.5</c:v>
                </c:pt>
                <c:pt idx="34">
                  <c:v>1425</c:v>
                </c:pt>
                <c:pt idx="35">
                  <c:v>2002</c:v>
                </c:pt>
                <c:pt idx="36">
                  <c:v>2221.5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29-40AE-AFEC-7B59415FFBD3}"/>
            </c:ext>
          </c:extLst>
        </c:ser>
        <c:ser>
          <c:idx val="2"/>
          <c:order val="2"/>
          <c:tx>
            <c:strRef>
              <c:f>Q2_1!$F$1</c:f>
              <c:strCache>
                <c:ptCount val="1"/>
                <c:pt idx="0">
                  <c:v>Smoothed 2QMA Forcast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Q2_1!$F$2:$F$42</c:f>
              <c:numCache>
                <c:formatCode>0.0</c:formatCode>
                <c:ptCount val="41"/>
                <c:pt idx="1">
                  <c:v>0.875</c:v>
                </c:pt>
                <c:pt idx="2">
                  <c:v>1.5487206508042659</c:v>
                </c:pt>
                <c:pt idx="3">
                  <c:v>2.8669654099216535</c:v>
                </c:pt>
                <c:pt idx="4">
                  <c:v>5.6677711147412291</c:v>
                </c:pt>
                <c:pt idx="5">
                  <c:v>10.807553086762775</c:v>
                </c:pt>
                <c:pt idx="6">
                  <c:v>19.283728015867837</c:v>
                </c:pt>
                <c:pt idx="7">
                  <c:v>28.539939732988678</c:v>
                </c:pt>
                <c:pt idx="8">
                  <c:v>47.185375163461046</c:v>
                </c:pt>
                <c:pt idx="9">
                  <c:v>67.178035394803032</c:v>
                </c:pt>
                <c:pt idx="10">
                  <c:v>91.45781618732272</c:v>
                </c:pt>
                <c:pt idx="11">
                  <c:v>122.4053029664782</c:v>
                </c:pt>
                <c:pt idx="12">
                  <c:v>187.28867729262566</c:v>
                </c:pt>
                <c:pt idx="13">
                  <c:v>240.14781642345565</c:v>
                </c:pt>
                <c:pt idx="14">
                  <c:v>277.06680494214737</c:v>
                </c:pt>
                <c:pt idx="15">
                  <c:v>316.21380081984159</c:v>
                </c:pt>
                <c:pt idx="16">
                  <c:v>495.10338920511799</c:v>
                </c:pt>
                <c:pt idx="17">
                  <c:v>534.28191607293968</c:v>
                </c:pt>
                <c:pt idx="18">
                  <c:v>555.96929901771762</c:v>
                </c:pt>
                <c:pt idx="19">
                  <c:v>596.7061294137568</c:v>
                </c:pt>
                <c:pt idx="20">
                  <c:v>783.48529558977543</c:v>
                </c:pt>
                <c:pt idx="21">
                  <c:v>742.47271475839102</c:v>
                </c:pt>
                <c:pt idx="22">
                  <c:v>705.44407575161335</c:v>
                </c:pt>
                <c:pt idx="23">
                  <c:v>672.40736286787546</c:v>
                </c:pt>
                <c:pt idx="24">
                  <c:v>892.46920753933773</c:v>
                </c:pt>
                <c:pt idx="25">
                  <c:v>869.86142591944338</c:v>
                </c:pt>
                <c:pt idx="26">
                  <c:v>838.10883445690774</c:v>
                </c:pt>
                <c:pt idx="27">
                  <c:v>844.51846134939319</c:v>
                </c:pt>
                <c:pt idx="28">
                  <c:v>1135.1290020156407</c:v>
                </c:pt>
                <c:pt idx="29">
                  <c:v>1109.7071093861573</c:v>
                </c:pt>
                <c:pt idx="30">
                  <c:v>1104.8806296421942</c:v>
                </c:pt>
                <c:pt idx="31">
                  <c:v>1119.359095434424</c:v>
                </c:pt>
                <c:pt idx="32">
                  <c:v>1530.3738911579271</c:v>
                </c:pt>
                <c:pt idx="33">
                  <c:v>1530.1879884315445</c:v>
                </c:pt>
                <c:pt idx="34">
                  <c:v>1458.9933723773352</c:v>
                </c:pt>
                <c:pt idx="35">
                  <c:v>1460.9855109525913</c:v>
                </c:pt>
                <c:pt idx="36">
                  <c:v>1997.9803924574305</c:v>
                </c:pt>
                <c:pt idx="37">
                  <c:v>1950.2579035490403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29-40AE-AFEC-7B59415FFB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3208256"/>
        <c:axId val="494010944"/>
      </c:lineChart>
      <c:catAx>
        <c:axId val="5032082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010944"/>
        <c:crosses val="autoZero"/>
        <c:auto val="1"/>
        <c:lblAlgn val="ctr"/>
        <c:lblOffset val="100"/>
        <c:noMultiLvlLbl val="0"/>
      </c:catAx>
      <c:valAx>
        <c:axId val="49401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208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Q2_2b!$Q$1</c:f>
              <c:strCache>
                <c:ptCount val="1"/>
                <c:pt idx="0">
                  <c:v>Actual 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Q2_2b!$P$2:$P$30</c:f>
              <c:numCache>
                <c:formatCode>[$-409]d\-mmm\-yyyy;@</c:formatCode>
                <c:ptCount val="29"/>
                <c:pt idx="0">
                  <c:v>35885</c:v>
                </c:pt>
                <c:pt idx="1">
                  <c:v>35976</c:v>
                </c:pt>
                <c:pt idx="2">
                  <c:v>36068</c:v>
                </c:pt>
                <c:pt idx="3">
                  <c:v>36160</c:v>
                </c:pt>
                <c:pt idx="4">
                  <c:v>36250</c:v>
                </c:pt>
                <c:pt idx="5">
                  <c:v>36341</c:v>
                </c:pt>
                <c:pt idx="6">
                  <c:v>36433</c:v>
                </c:pt>
                <c:pt idx="7">
                  <c:v>36525</c:v>
                </c:pt>
                <c:pt idx="8">
                  <c:v>36616</c:v>
                </c:pt>
                <c:pt idx="9">
                  <c:v>36707</c:v>
                </c:pt>
                <c:pt idx="10">
                  <c:v>36799</c:v>
                </c:pt>
                <c:pt idx="11">
                  <c:v>36891</c:v>
                </c:pt>
                <c:pt idx="12">
                  <c:v>36981</c:v>
                </c:pt>
                <c:pt idx="13">
                  <c:v>37072</c:v>
                </c:pt>
                <c:pt idx="14">
                  <c:v>37164</c:v>
                </c:pt>
                <c:pt idx="15">
                  <c:v>37256</c:v>
                </c:pt>
                <c:pt idx="16">
                  <c:v>37346</c:v>
                </c:pt>
                <c:pt idx="17">
                  <c:v>37437</c:v>
                </c:pt>
                <c:pt idx="18">
                  <c:v>37529</c:v>
                </c:pt>
                <c:pt idx="19">
                  <c:v>37621</c:v>
                </c:pt>
                <c:pt idx="20">
                  <c:v>37711</c:v>
                </c:pt>
                <c:pt idx="21">
                  <c:v>37802</c:v>
                </c:pt>
                <c:pt idx="22">
                  <c:v>37894</c:v>
                </c:pt>
                <c:pt idx="23">
                  <c:v>37986</c:v>
                </c:pt>
                <c:pt idx="24">
                  <c:v>38077</c:v>
                </c:pt>
                <c:pt idx="25">
                  <c:v>38168</c:v>
                </c:pt>
                <c:pt idx="26">
                  <c:v>38260</c:v>
                </c:pt>
                <c:pt idx="27">
                  <c:v>38352</c:v>
                </c:pt>
                <c:pt idx="28">
                  <c:v>38442</c:v>
                </c:pt>
              </c:numCache>
            </c:numRef>
          </c:cat>
          <c:val>
            <c:numRef>
              <c:f>Q2_2b!$Q$2:$Q$30</c:f>
              <c:numCache>
                <c:formatCode>0.0</c:formatCode>
                <c:ptCount val="29"/>
                <c:pt idx="0">
                  <c:v>87.394999999999996</c:v>
                </c:pt>
                <c:pt idx="1">
                  <c:v>116.01</c:v>
                </c:pt>
                <c:pt idx="2">
                  <c:v>153.69999999999999</c:v>
                </c:pt>
                <c:pt idx="3">
                  <c:v>252.9</c:v>
                </c:pt>
                <c:pt idx="4">
                  <c:v>293.60000000000002</c:v>
                </c:pt>
                <c:pt idx="5">
                  <c:v>314.39999999999998</c:v>
                </c:pt>
                <c:pt idx="6">
                  <c:v>355.8</c:v>
                </c:pt>
                <c:pt idx="7">
                  <c:v>676</c:v>
                </c:pt>
                <c:pt idx="8">
                  <c:v>573.9</c:v>
                </c:pt>
                <c:pt idx="9">
                  <c:v>577.9</c:v>
                </c:pt>
                <c:pt idx="10">
                  <c:v>637.9</c:v>
                </c:pt>
                <c:pt idx="11">
                  <c:v>972.36</c:v>
                </c:pt>
                <c:pt idx="12">
                  <c:v>701</c:v>
                </c:pt>
                <c:pt idx="13">
                  <c:v>668</c:v>
                </c:pt>
                <c:pt idx="14">
                  <c:v>639</c:v>
                </c:pt>
                <c:pt idx="15">
                  <c:v>1115</c:v>
                </c:pt>
                <c:pt idx="16">
                  <c:v>847</c:v>
                </c:pt>
                <c:pt idx="17">
                  <c:v>806</c:v>
                </c:pt>
                <c:pt idx="18">
                  <c:v>851</c:v>
                </c:pt>
                <c:pt idx="19">
                  <c:v>1429</c:v>
                </c:pt>
                <c:pt idx="20">
                  <c:v>1084</c:v>
                </c:pt>
                <c:pt idx="21">
                  <c:v>1100</c:v>
                </c:pt>
                <c:pt idx="22">
                  <c:v>1134</c:v>
                </c:pt>
                <c:pt idx="23">
                  <c:v>1946</c:v>
                </c:pt>
                <c:pt idx="24">
                  <c:v>1530</c:v>
                </c:pt>
                <c:pt idx="25">
                  <c:v>1387</c:v>
                </c:pt>
                <c:pt idx="26">
                  <c:v>1463</c:v>
                </c:pt>
                <c:pt idx="27">
                  <c:v>2541</c:v>
                </c:pt>
                <c:pt idx="28">
                  <c:v>1902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71-4B25-B811-2144C19AABD9}"/>
            </c:ext>
          </c:extLst>
        </c:ser>
        <c:ser>
          <c:idx val="1"/>
          <c:order val="1"/>
          <c:tx>
            <c:strRef>
              <c:f>Q2_2b!$R$1</c:f>
              <c:strCache>
                <c:ptCount val="1"/>
                <c:pt idx="0">
                  <c:v>Forcasted Sales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Q2_2b!$P$2:$P$30</c:f>
              <c:numCache>
                <c:formatCode>[$-409]d\-mmm\-yyyy;@</c:formatCode>
                <c:ptCount val="29"/>
                <c:pt idx="0">
                  <c:v>35885</c:v>
                </c:pt>
                <c:pt idx="1">
                  <c:v>35976</c:v>
                </c:pt>
                <c:pt idx="2">
                  <c:v>36068</c:v>
                </c:pt>
                <c:pt idx="3">
                  <c:v>36160</c:v>
                </c:pt>
                <c:pt idx="4">
                  <c:v>36250</c:v>
                </c:pt>
                <c:pt idx="5">
                  <c:v>36341</c:v>
                </c:pt>
                <c:pt idx="6">
                  <c:v>36433</c:v>
                </c:pt>
                <c:pt idx="7">
                  <c:v>36525</c:v>
                </c:pt>
                <c:pt idx="8">
                  <c:v>36616</c:v>
                </c:pt>
                <c:pt idx="9">
                  <c:v>36707</c:v>
                </c:pt>
                <c:pt idx="10">
                  <c:v>36799</c:v>
                </c:pt>
                <c:pt idx="11">
                  <c:v>36891</c:v>
                </c:pt>
                <c:pt idx="12">
                  <c:v>36981</c:v>
                </c:pt>
                <c:pt idx="13">
                  <c:v>37072</c:v>
                </c:pt>
                <c:pt idx="14">
                  <c:v>37164</c:v>
                </c:pt>
                <c:pt idx="15">
                  <c:v>37256</c:v>
                </c:pt>
                <c:pt idx="16">
                  <c:v>37346</c:v>
                </c:pt>
                <c:pt idx="17">
                  <c:v>37437</c:v>
                </c:pt>
                <c:pt idx="18">
                  <c:v>37529</c:v>
                </c:pt>
                <c:pt idx="19">
                  <c:v>37621</c:v>
                </c:pt>
                <c:pt idx="20">
                  <c:v>37711</c:v>
                </c:pt>
                <c:pt idx="21">
                  <c:v>37802</c:v>
                </c:pt>
                <c:pt idx="22">
                  <c:v>37894</c:v>
                </c:pt>
                <c:pt idx="23">
                  <c:v>37986</c:v>
                </c:pt>
                <c:pt idx="24">
                  <c:v>38077</c:v>
                </c:pt>
                <c:pt idx="25">
                  <c:v>38168</c:v>
                </c:pt>
                <c:pt idx="26">
                  <c:v>38260</c:v>
                </c:pt>
                <c:pt idx="27">
                  <c:v>38352</c:v>
                </c:pt>
                <c:pt idx="28">
                  <c:v>38442</c:v>
                </c:pt>
              </c:numCache>
            </c:numRef>
          </c:cat>
          <c:val>
            <c:numRef>
              <c:f>Q2_2b!$R$2:$R$30</c:f>
              <c:numCache>
                <c:formatCode>General</c:formatCode>
                <c:ptCount val="29"/>
                <c:pt idx="0">
                  <c:v>70.208643757696649</c:v>
                </c:pt>
                <c:pt idx="1">
                  <c:v>83.676830486356934</c:v>
                </c:pt>
                <c:pt idx="2">
                  <c:v>106.03354245880938</c:v>
                </c:pt>
                <c:pt idx="3">
                  <c:v>151.18638768024832</c:v>
                </c:pt>
                <c:pt idx="4">
                  <c:v>229.15306703767521</c:v>
                </c:pt>
                <c:pt idx="5">
                  <c:v>313.35050297148939</c:v>
                </c:pt>
                <c:pt idx="6">
                  <c:v>384.64866335908084</c:v>
                </c:pt>
                <c:pt idx="7">
                  <c:v>485.40645624676483</c:v>
                </c:pt>
                <c:pt idx="8">
                  <c:v>596.69215962243925</c:v>
                </c:pt>
                <c:pt idx="9">
                  <c:v>640.69407010639543</c:v>
                </c:pt>
                <c:pt idx="10" formatCode="0.0">
                  <c:v>690.52574344657774</c:v>
                </c:pt>
                <c:pt idx="11">
                  <c:v>972.60781792850128</c:v>
                </c:pt>
                <c:pt idx="12">
                  <c:v>847.35486606335269</c:v>
                </c:pt>
                <c:pt idx="13">
                  <c:v>782.32805901930612</c:v>
                </c:pt>
                <c:pt idx="14">
                  <c:v>767.3738659017406</c:v>
                </c:pt>
                <c:pt idx="15">
                  <c:v>998.48226649530295</c:v>
                </c:pt>
                <c:pt idx="16">
                  <c:v>725.1914881920294</c:v>
                </c:pt>
                <c:pt idx="17">
                  <c:v>738.48340860409212</c:v>
                </c:pt>
                <c:pt idx="18">
                  <c:v>784.05822077368168</c:v>
                </c:pt>
                <c:pt idx="19">
                  <c:v>1324.6159188529541</c:v>
                </c:pt>
                <c:pt idx="20">
                  <c:v>1125.1719865376594</c:v>
                </c:pt>
                <c:pt idx="21">
                  <c:v>1101.9452287065706</c:v>
                </c:pt>
                <c:pt idx="22">
                  <c:v>1158.7941325201484</c:v>
                </c:pt>
                <c:pt idx="23">
                  <c:v>1718.2771398881168</c:v>
                </c:pt>
                <c:pt idx="24">
                  <c:v>1458.9069480341871</c:v>
                </c:pt>
                <c:pt idx="25">
                  <c:v>1543.8401844826628</c:v>
                </c:pt>
                <c:pt idx="26">
                  <c:v>1574.8711578639275</c:v>
                </c:pt>
                <c:pt idx="27">
                  <c:v>2325.0537354715298</c:v>
                </c:pt>
                <c:pt idx="28">
                  <c:v>1941.6475457050549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71-4B25-B811-2144C19AAB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8796848"/>
        <c:axId val="303411712"/>
      </c:lineChart>
      <c:dateAx>
        <c:axId val="608796848"/>
        <c:scaling>
          <c:orientation val="minMax"/>
        </c:scaling>
        <c:delete val="0"/>
        <c:axPos val="b"/>
        <c:numFmt formatCode="[$-409]d\-mmm\-yy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411712"/>
        <c:crosses val="autoZero"/>
        <c:auto val="1"/>
        <c:lblOffset val="100"/>
        <c:baseTimeUnit val="months"/>
      </c:dateAx>
      <c:valAx>
        <c:axId val="30341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796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355600</xdr:colOff>
          <xdr:row>0</xdr:row>
          <xdr:rowOff>133350</xdr:rowOff>
        </xdr:from>
        <xdr:to>
          <xdr:col>10</xdr:col>
          <xdr:colOff>88900</xdr:colOff>
          <xdr:row>3</xdr:row>
          <xdr:rowOff>101600</xdr:rowOff>
        </xdr:to>
        <xdr:sp macro="" textlink="">
          <xdr:nvSpPr>
            <xdr:cNvPr id="1025" name="Object 5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EBC138E0-BF5B-48F3-B439-629345B3A1B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234950</xdr:colOff>
          <xdr:row>0</xdr:row>
          <xdr:rowOff>165100</xdr:rowOff>
        </xdr:from>
        <xdr:to>
          <xdr:col>18</xdr:col>
          <xdr:colOff>31750</xdr:colOff>
          <xdr:row>5</xdr:row>
          <xdr:rowOff>57150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EFA3D5A2-B9D6-4EB2-977F-9C0D77F5AAE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12</xdr:col>
      <xdr:colOff>358775</xdr:colOff>
      <xdr:row>7</xdr:row>
      <xdr:rowOff>50800</xdr:rowOff>
    </xdr:from>
    <xdr:to>
      <xdr:col>20</xdr:col>
      <xdr:colOff>53975</xdr:colOff>
      <xdr:row>22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F06327-58D0-4CEC-985C-E05FBCD1F8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428625</xdr:colOff>
      <xdr:row>7</xdr:row>
      <xdr:rowOff>171450</xdr:rowOff>
    </xdr:from>
    <xdr:to>
      <xdr:col>20</xdr:col>
      <xdr:colOff>123825</xdr:colOff>
      <xdr:row>22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D797EC-F26B-4E46-9870-721A8929D1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231775</xdr:colOff>
      <xdr:row>6</xdr:row>
      <xdr:rowOff>69850</xdr:rowOff>
    </xdr:from>
    <xdr:to>
      <xdr:col>16</xdr:col>
      <xdr:colOff>536575</xdr:colOff>
      <xdr:row>21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FC70AF-881A-4B79-ABB2-17C0F059FD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482600</xdr:colOff>
          <xdr:row>1</xdr:row>
          <xdr:rowOff>139700</xdr:rowOff>
        </xdr:from>
        <xdr:to>
          <xdr:col>20</xdr:col>
          <xdr:colOff>482600</xdr:colOff>
          <xdr:row>13</xdr:row>
          <xdr:rowOff>107950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37AA346-2118-47BB-827C-C196FFCBF27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prstDash val="solid"/>
              <a:miter lim="800000"/>
              <a:headEnd/>
              <a:tailEnd type="none" w="med" len="med"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50800</xdr:colOff>
          <xdr:row>0</xdr:row>
          <xdr:rowOff>69850</xdr:rowOff>
        </xdr:from>
        <xdr:to>
          <xdr:col>27</xdr:col>
          <xdr:colOff>50800</xdr:colOff>
          <xdr:row>12</xdr:row>
          <xdr:rowOff>38100</xdr:rowOff>
        </xdr:to>
        <xdr:sp macro="" textlink="">
          <xdr:nvSpPr>
            <xdr:cNvPr id="7169" name="Object 1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9110E228-2CCB-481F-87F2-D132F8E1BB0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prstDash val="solid"/>
              <a:miter lim="800000"/>
              <a:headEnd/>
              <a:tailEnd type="none" w="med" len="med"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18</xdr:col>
      <xdr:colOff>295275</xdr:colOff>
      <xdr:row>14</xdr:row>
      <xdr:rowOff>76200</xdr:rowOff>
    </xdr:from>
    <xdr:to>
      <xdr:col>25</xdr:col>
      <xdr:colOff>600075</xdr:colOff>
      <xdr:row>29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4339B98-E6B7-4875-B2D3-9BE3CF4C0F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6" Type="http://schemas.openxmlformats.org/officeDocument/2006/relationships/image" Target="../media/image2.emf"/><Relationship Id="rId5" Type="http://schemas.openxmlformats.org/officeDocument/2006/relationships/oleObject" Target="../embeddings/oleObject2.bin"/><Relationship Id="rId4" Type="http://schemas.openxmlformats.org/officeDocument/2006/relationships/image" Target="../media/image1.emf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3.bin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4.xml"/><Relationship Id="rId4" Type="http://schemas.openxmlformats.org/officeDocument/2006/relationships/image" Target="../media/image3.emf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4.bin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5.xml"/><Relationship Id="rId4" Type="http://schemas.openxmlformats.org/officeDocument/2006/relationships/image" Target="../media/image3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924EE-AE91-4FA0-BE63-DCAA7CB309E9}">
  <dimension ref="B3:L28"/>
  <sheetViews>
    <sheetView tabSelected="1" topLeftCell="F14" workbookViewId="0">
      <selection activeCell="M7" sqref="M7"/>
    </sheetView>
  </sheetViews>
  <sheetFormatPr defaultRowHeight="14.5" x14ac:dyDescent="0.35"/>
  <cols>
    <col min="3" max="3" width="9.36328125" bestFit="1" customWidth="1"/>
    <col min="4" max="4" width="19.36328125" bestFit="1" customWidth="1"/>
    <col min="5" max="5" width="17.1796875" bestFit="1" customWidth="1"/>
    <col min="8" max="8" width="16.1796875" bestFit="1" customWidth="1"/>
    <col min="10" max="10" width="13.36328125" bestFit="1" customWidth="1"/>
    <col min="11" max="11" width="9.81640625" bestFit="1" customWidth="1"/>
    <col min="12" max="12" width="11.08984375" bestFit="1" customWidth="1"/>
  </cols>
  <sheetData>
    <row r="3" spans="2:12" x14ac:dyDescent="0.35">
      <c r="C3" s="5" t="s">
        <v>3</v>
      </c>
      <c r="D3" s="5" t="s">
        <v>4</v>
      </c>
      <c r="E3" s="5" t="s">
        <v>5</v>
      </c>
    </row>
    <row r="4" spans="2:12" x14ac:dyDescent="0.35">
      <c r="C4" s="6">
        <v>0.03</v>
      </c>
      <c r="D4" s="6">
        <v>0.4</v>
      </c>
      <c r="E4" s="7">
        <v>25000</v>
      </c>
    </row>
    <row r="5" spans="2:12" x14ac:dyDescent="0.35">
      <c r="G5" s="8" t="s">
        <v>6</v>
      </c>
      <c r="H5" s="9" t="s">
        <v>7</v>
      </c>
      <c r="K5" s="14" t="s">
        <v>10</v>
      </c>
      <c r="L5" s="14"/>
    </row>
    <row r="6" spans="2:12" x14ac:dyDescent="0.35">
      <c r="B6" s="8" t="s">
        <v>6</v>
      </c>
      <c r="C6" s="8" t="s">
        <v>8</v>
      </c>
      <c r="D6" s="8" t="s">
        <v>9</v>
      </c>
      <c r="E6" s="8" t="s">
        <v>7</v>
      </c>
      <c r="G6" s="8">
        <v>0</v>
      </c>
      <c r="H6">
        <v>0</v>
      </c>
      <c r="J6" s="8" t="s">
        <v>6</v>
      </c>
      <c r="K6" t="s">
        <v>11</v>
      </c>
      <c r="L6" t="s">
        <v>12</v>
      </c>
    </row>
    <row r="7" spans="2:12" x14ac:dyDescent="0.35">
      <c r="B7" s="8">
        <v>1</v>
      </c>
      <c r="C7" s="10">
        <f>C4*E4</f>
        <v>750</v>
      </c>
      <c r="D7" s="11">
        <f>C7</f>
        <v>750</v>
      </c>
      <c r="E7" s="12">
        <f>D7/$E$4</f>
        <v>0.03</v>
      </c>
      <c r="G7" s="8">
        <v>1</v>
      </c>
      <c r="H7" s="19">
        <f>E7</f>
        <v>0.03</v>
      </c>
      <c r="J7" s="8">
        <v>1</v>
      </c>
      <c r="K7" s="11">
        <f>C4*E4</f>
        <v>750</v>
      </c>
      <c r="L7">
        <v>0</v>
      </c>
    </row>
    <row r="8" spans="2:12" x14ac:dyDescent="0.35">
      <c r="B8" s="8">
        <v>2</v>
      </c>
      <c r="C8" s="11">
        <f>$C$4*$E$4+($D$4-$C$4)*(D7) - ($D$4/$E$4) * (D7)^2</f>
        <v>1018.5</v>
      </c>
      <c r="D8" s="11">
        <f>C8+D7</f>
        <v>1768.5</v>
      </c>
      <c r="E8" s="12">
        <f t="shared" ref="E8:E26" si="0">D8/$E$4</f>
        <v>7.0739999999999997E-2</v>
      </c>
      <c r="G8" s="8">
        <v>2</v>
      </c>
      <c r="H8" s="19">
        <f t="shared" ref="H8:H26" si="1">E8</f>
        <v>7.0739999999999997E-2</v>
      </c>
      <c r="J8" s="8">
        <v>2</v>
      </c>
      <c r="K8" s="11">
        <f>$C$4*($E$4-D7)</f>
        <v>727.5</v>
      </c>
      <c r="L8" s="16">
        <f>$D$4*(H7)*($E$4-D7)</f>
        <v>291</v>
      </c>
    </row>
    <row r="9" spans="2:12" x14ac:dyDescent="0.35">
      <c r="B9" s="8">
        <v>3</v>
      </c>
      <c r="C9" s="11">
        <f t="shared" ref="C9:C26" si="2">$C$4*$E$4+($D$4-$C$4)*(D8) - ($D$4/$E$4) * (D8)^2</f>
        <v>1354.3035239999999</v>
      </c>
      <c r="D9" s="11">
        <f t="shared" ref="D9:D26" si="3">C9+D8</f>
        <v>3122.8035239999999</v>
      </c>
      <c r="E9" s="12">
        <f t="shared" si="0"/>
        <v>0.12491214096</v>
      </c>
      <c r="G9" s="8">
        <v>3</v>
      </c>
      <c r="H9" s="19">
        <f t="shared" si="1"/>
        <v>0.12491214096</v>
      </c>
      <c r="J9" s="8">
        <v>3</v>
      </c>
      <c r="K9" s="11">
        <f>$C$4*($E$4-D8)</f>
        <v>696.94499999999994</v>
      </c>
      <c r="L9" s="16">
        <f>$D$4*(H8)*($E$4-D8)</f>
        <v>657.35852399999999</v>
      </c>
    </row>
    <row r="10" spans="2:12" x14ac:dyDescent="0.35">
      <c r="B10" s="8">
        <v>4</v>
      </c>
      <c r="C10" s="11">
        <f t="shared" si="2"/>
        <v>1749.4068742878908</v>
      </c>
      <c r="D10" s="11">
        <f t="shared" si="3"/>
        <v>4872.2103982878907</v>
      </c>
      <c r="E10" s="12">
        <f t="shared" si="0"/>
        <v>0.19488841593151562</v>
      </c>
      <c r="G10" s="8">
        <v>4</v>
      </c>
      <c r="H10" s="19">
        <f t="shared" si="1"/>
        <v>0.19488841593151562</v>
      </c>
      <c r="J10" s="8">
        <v>4</v>
      </c>
      <c r="K10" s="11">
        <f t="shared" ref="K9:K26" si="4">$C$4*($E$4-D9)</f>
        <v>656.31589427999995</v>
      </c>
      <c r="L10" s="16">
        <f t="shared" ref="L9:L26" si="5">$D$4*(H9)*($E$4-D9)</f>
        <v>1093.0909800078909</v>
      </c>
    </row>
    <row r="11" spans="2:12" x14ac:dyDescent="0.35">
      <c r="B11" s="8">
        <v>5</v>
      </c>
      <c r="C11" s="11">
        <f t="shared" si="2"/>
        <v>2172.9029007235649</v>
      </c>
      <c r="D11" s="11">
        <f t="shared" si="3"/>
        <v>7045.1132990114556</v>
      </c>
      <c r="E11" s="12">
        <f t="shared" si="0"/>
        <v>0.28180453196045824</v>
      </c>
      <c r="G11" s="8">
        <v>5</v>
      </c>
      <c r="H11" s="19">
        <f t="shared" si="1"/>
        <v>0.28180453196045824</v>
      </c>
      <c r="J11" s="8">
        <v>5</v>
      </c>
      <c r="K11" s="11">
        <f t="shared" si="4"/>
        <v>603.83368805136331</v>
      </c>
      <c r="L11" s="16">
        <f t="shared" si="5"/>
        <v>1569.069212672202</v>
      </c>
    </row>
    <row r="12" spans="2:12" x14ac:dyDescent="0.35">
      <c r="B12" s="8">
        <v>6</v>
      </c>
      <c r="C12" s="11">
        <f t="shared" si="2"/>
        <v>2562.5539782997093</v>
      </c>
      <c r="D12" s="11">
        <f t="shared" si="3"/>
        <v>9607.6672773111641</v>
      </c>
      <c r="E12" s="12">
        <f t="shared" si="0"/>
        <v>0.38430669109244658</v>
      </c>
      <c r="G12" s="8">
        <v>6</v>
      </c>
      <c r="H12" s="19">
        <f t="shared" si="1"/>
        <v>0.38430669109244658</v>
      </c>
      <c r="J12" s="8">
        <v>6</v>
      </c>
      <c r="K12" s="11">
        <f t="shared" si="4"/>
        <v>538.64660102965627</v>
      </c>
      <c r="L12" s="16">
        <f t="shared" si="5"/>
        <v>2023.9073772700533</v>
      </c>
    </row>
    <row r="13" spans="2:12" x14ac:dyDescent="0.35">
      <c r="B13" s="8">
        <v>7</v>
      </c>
      <c r="C13" s="11">
        <f t="shared" si="2"/>
        <v>2827.9205644208796</v>
      </c>
      <c r="D13" s="11">
        <f t="shared" si="3"/>
        <v>12435.587841732044</v>
      </c>
      <c r="E13" s="12">
        <f t="shared" si="0"/>
        <v>0.49742351366928172</v>
      </c>
      <c r="G13" s="8">
        <v>7</v>
      </c>
      <c r="H13" s="19">
        <f t="shared" si="1"/>
        <v>0.49742351366928172</v>
      </c>
      <c r="J13" s="8">
        <v>7</v>
      </c>
      <c r="K13" s="11">
        <f t="shared" si="4"/>
        <v>461.76998168066507</v>
      </c>
      <c r="L13" s="16">
        <f t="shared" si="5"/>
        <v>2366.1505827402148</v>
      </c>
    </row>
    <row r="14" spans="2:12" x14ac:dyDescent="0.35">
      <c r="B14" s="8">
        <v>8</v>
      </c>
      <c r="C14" s="11">
        <f t="shared" si="2"/>
        <v>2876.8659819299155</v>
      </c>
      <c r="D14" s="11">
        <f t="shared" si="3"/>
        <v>15312.453823661959</v>
      </c>
      <c r="E14" s="12">
        <f t="shared" si="0"/>
        <v>0.61249815294647836</v>
      </c>
      <c r="G14" s="8">
        <v>8</v>
      </c>
      <c r="H14" s="19">
        <f t="shared" si="1"/>
        <v>0.61249815294647836</v>
      </c>
      <c r="J14" s="8">
        <v>8</v>
      </c>
      <c r="K14" s="11">
        <f t="shared" si="4"/>
        <v>376.93236474803865</v>
      </c>
      <c r="L14" s="16">
        <f t="shared" si="5"/>
        <v>2499.9336171818759</v>
      </c>
    </row>
    <row r="15" spans="2:12" x14ac:dyDescent="0.35">
      <c r="B15" s="8">
        <v>9</v>
      </c>
      <c r="C15" s="11">
        <f t="shared" si="2"/>
        <v>2664.0680411264484</v>
      </c>
      <c r="D15" s="11">
        <f t="shared" si="3"/>
        <v>17976.521864788407</v>
      </c>
      <c r="E15" s="12">
        <f t="shared" si="0"/>
        <v>0.71906087459153623</v>
      </c>
      <c r="G15" s="8">
        <v>9</v>
      </c>
      <c r="H15" s="19">
        <f t="shared" si="1"/>
        <v>0.71906087459153623</v>
      </c>
      <c r="J15" s="8">
        <v>9</v>
      </c>
      <c r="K15" s="11">
        <f t="shared" si="4"/>
        <v>290.62638529014123</v>
      </c>
      <c r="L15" s="16">
        <f t="shared" si="5"/>
        <v>2373.4416558363077</v>
      </c>
    </row>
    <row r="16" spans="2:12" x14ac:dyDescent="0.35">
      <c r="B16" s="8">
        <v>10</v>
      </c>
      <c r="C16" s="11">
        <f t="shared" si="2"/>
        <v>2230.8276762882606</v>
      </c>
      <c r="D16" s="11">
        <f t="shared" si="3"/>
        <v>20207.349541076666</v>
      </c>
      <c r="E16" s="12">
        <f t="shared" si="0"/>
        <v>0.80829398164306665</v>
      </c>
      <c r="G16" s="8">
        <v>10</v>
      </c>
      <c r="H16" s="19">
        <f t="shared" si="1"/>
        <v>0.80829398164306665</v>
      </c>
      <c r="J16" s="8">
        <v>10</v>
      </c>
      <c r="K16" s="11">
        <f t="shared" si="4"/>
        <v>210.70434405634779</v>
      </c>
      <c r="L16" s="16">
        <f t="shared" si="5"/>
        <v>2020.1233322319122</v>
      </c>
    </row>
    <row r="17" spans="2:12" x14ac:dyDescent="0.35">
      <c r="B17" s="8">
        <v>11</v>
      </c>
      <c r="C17" s="11">
        <f t="shared" si="2"/>
        <v>1693.3277225943448</v>
      </c>
      <c r="D17" s="11">
        <f t="shared" si="3"/>
        <v>21900.677263671012</v>
      </c>
      <c r="E17" s="12">
        <f t="shared" si="0"/>
        <v>0.87602709054684047</v>
      </c>
      <c r="G17" s="8">
        <v>11</v>
      </c>
      <c r="H17" s="19">
        <f t="shared" si="1"/>
        <v>0.87602709054684047</v>
      </c>
      <c r="J17" s="8">
        <v>11</v>
      </c>
      <c r="K17" s="11">
        <f t="shared" si="4"/>
        <v>143.7795137677</v>
      </c>
      <c r="L17" s="16">
        <f t="shared" si="5"/>
        <v>1549.5482088266451</v>
      </c>
    </row>
    <row r="18" spans="2:12" x14ac:dyDescent="0.35">
      <c r="B18" s="8">
        <v>12</v>
      </c>
      <c r="C18" s="11">
        <f t="shared" si="2"/>
        <v>1179.0159538386533</v>
      </c>
      <c r="D18" s="11">
        <f t="shared" si="3"/>
        <v>23079.693217509666</v>
      </c>
      <c r="E18" s="12">
        <f t="shared" si="0"/>
        <v>0.92318772870038668</v>
      </c>
      <c r="G18" s="8">
        <v>12</v>
      </c>
      <c r="H18" s="19">
        <f t="shared" si="1"/>
        <v>0.92318772870038668</v>
      </c>
      <c r="J18" s="8">
        <v>12</v>
      </c>
      <c r="K18" s="11">
        <f t="shared" si="4"/>
        <v>92.979682089869641</v>
      </c>
      <c r="L18" s="16">
        <f t="shared" si="5"/>
        <v>1086.0362717487824</v>
      </c>
    </row>
    <row r="19" spans="2:12" x14ac:dyDescent="0.35">
      <c r="B19" s="8">
        <v>13</v>
      </c>
      <c r="C19" s="11">
        <f t="shared" si="2"/>
        <v>766.73066624878993</v>
      </c>
      <c r="D19" s="11">
        <f t="shared" si="3"/>
        <v>23846.423883758456</v>
      </c>
      <c r="E19" s="12">
        <f t="shared" si="0"/>
        <v>0.95385695535033821</v>
      </c>
      <c r="G19" s="8">
        <v>13</v>
      </c>
      <c r="H19" s="19">
        <f t="shared" si="1"/>
        <v>0.95385695535033821</v>
      </c>
      <c r="J19" s="8">
        <v>13</v>
      </c>
      <c r="K19" s="11">
        <f t="shared" si="4"/>
        <v>57.609203474710007</v>
      </c>
      <c r="L19" s="16">
        <f t="shared" si="5"/>
        <v>709.12146277407953</v>
      </c>
    </row>
    <row r="20" spans="2:12" x14ac:dyDescent="0.35">
      <c r="B20" s="8">
        <v>14</v>
      </c>
      <c r="C20" s="11">
        <f t="shared" si="2"/>
        <v>474.7459242884579</v>
      </c>
      <c r="D20" s="11">
        <f t="shared" si="3"/>
        <v>24321.169808046914</v>
      </c>
      <c r="E20" s="12">
        <f t="shared" si="0"/>
        <v>0.97284679232187654</v>
      </c>
      <c r="G20" s="8">
        <v>14</v>
      </c>
      <c r="H20" s="19">
        <f t="shared" si="1"/>
        <v>0.97284679232187654</v>
      </c>
      <c r="J20" s="8">
        <v>14</v>
      </c>
      <c r="K20" s="11">
        <f t="shared" si="4"/>
        <v>34.607283487246313</v>
      </c>
      <c r="L20" s="16">
        <f t="shared" si="5"/>
        <v>440.13864080121073</v>
      </c>
    </row>
    <row r="21" spans="2:12" x14ac:dyDescent="0.35">
      <c r="B21" s="8">
        <v>15</v>
      </c>
      <c r="C21" s="11">
        <f t="shared" si="2"/>
        <v>284.52401566771368</v>
      </c>
      <c r="D21" s="11">
        <f t="shared" si="3"/>
        <v>24605.693823714628</v>
      </c>
      <c r="E21" s="12">
        <f t="shared" si="0"/>
        <v>0.98422775294858511</v>
      </c>
      <c r="G21" s="8">
        <v>15</v>
      </c>
      <c r="H21" s="19">
        <f t="shared" si="1"/>
        <v>0.98422775294858511</v>
      </c>
      <c r="J21" s="8">
        <v>15</v>
      </c>
      <c r="K21" s="11">
        <f t="shared" si="4"/>
        <v>20.364905758592577</v>
      </c>
      <c r="L21" s="16">
        <f t="shared" si="5"/>
        <v>264.15910990912136</v>
      </c>
    </row>
    <row r="22" spans="2:12" x14ac:dyDescent="0.35">
      <c r="B22" s="8">
        <v>16</v>
      </c>
      <c r="C22" s="11">
        <f t="shared" si="2"/>
        <v>167.06401803220251</v>
      </c>
      <c r="D22" s="11">
        <f t="shared" si="3"/>
        <v>24772.757841746832</v>
      </c>
      <c r="E22" s="12">
        <f t="shared" si="0"/>
        <v>0.99091031366987326</v>
      </c>
      <c r="G22" s="8">
        <v>16</v>
      </c>
      <c r="H22" s="19">
        <f t="shared" si="1"/>
        <v>0.99091031366987326</v>
      </c>
      <c r="J22" s="8">
        <v>16</v>
      </c>
      <c r="K22" s="11">
        <f t="shared" si="4"/>
        <v>11.829185288561165</v>
      </c>
      <c r="L22" s="16">
        <f t="shared" si="5"/>
        <v>155.23483274364023</v>
      </c>
    </row>
    <row r="23" spans="2:12" x14ac:dyDescent="0.35">
      <c r="B23" s="8">
        <v>17</v>
      </c>
      <c r="C23" s="11">
        <f t="shared" si="2"/>
        <v>96.8879040730626</v>
      </c>
      <c r="D23" s="11">
        <f t="shared" si="3"/>
        <v>24869.645745819893</v>
      </c>
      <c r="E23" s="12">
        <f t="shared" si="0"/>
        <v>0.99478582983279573</v>
      </c>
      <c r="G23" s="8">
        <v>17</v>
      </c>
      <c r="H23" s="19">
        <f t="shared" si="1"/>
        <v>0.99478582983279573</v>
      </c>
      <c r="J23" s="8">
        <v>17</v>
      </c>
      <c r="K23" s="11">
        <f t="shared" si="4"/>
        <v>6.8172647475950363</v>
      </c>
      <c r="L23" s="16">
        <f t="shared" si="5"/>
        <v>90.070639325466217</v>
      </c>
    </row>
    <row r="24" spans="2:12" x14ac:dyDescent="0.35">
      <c r="B24" s="8">
        <v>18</v>
      </c>
      <c r="C24" s="11">
        <f t="shared" si="2"/>
        <v>55.780453592120466</v>
      </c>
      <c r="D24" s="11">
        <f t="shared" si="3"/>
        <v>24925.426199412013</v>
      </c>
      <c r="E24" s="12">
        <f t="shared" si="0"/>
        <v>0.9970170479764805</v>
      </c>
      <c r="G24" s="8">
        <v>18</v>
      </c>
      <c r="H24" s="19">
        <f t="shared" si="1"/>
        <v>0.9970170479764805</v>
      </c>
      <c r="J24" s="8">
        <v>18</v>
      </c>
      <c r="K24" s="11">
        <f t="shared" si="4"/>
        <v>3.9106276254032126</v>
      </c>
      <c r="L24" s="16">
        <f t="shared" si="5"/>
        <v>51.869825966717208</v>
      </c>
    </row>
    <row r="25" spans="2:12" x14ac:dyDescent="0.35">
      <c r="B25" s="8">
        <v>19</v>
      </c>
      <c r="C25" s="11">
        <f t="shared" si="2"/>
        <v>31.977754225086755</v>
      </c>
      <c r="D25" s="11">
        <f t="shared" si="3"/>
        <v>24957.403953637098</v>
      </c>
      <c r="E25" s="12">
        <f t="shared" si="0"/>
        <v>0.99829615814548389</v>
      </c>
      <c r="G25" s="8">
        <v>19</v>
      </c>
      <c r="H25" s="19">
        <f t="shared" si="1"/>
        <v>0.99829615814548389</v>
      </c>
      <c r="J25" s="8">
        <v>19</v>
      </c>
      <c r="K25" s="11">
        <f t="shared" si="4"/>
        <v>2.2372140176395985</v>
      </c>
      <c r="L25" s="16">
        <f t="shared" si="5"/>
        <v>29.740540207448465</v>
      </c>
    </row>
    <row r="26" spans="2:12" x14ac:dyDescent="0.35">
      <c r="B26" s="8">
        <v>20</v>
      </c>
      <c r="C26" s="11">
        <f t="shared" si="2"/>
        <v>18.287269165395628</v>
      </c>
      <c r="D26" s="11">
        <f t="shared" si="3"/>
        <v>24975.691222802496</v>
      </c>
      <c r="E26" s="12">
        <f t="shared" si="0"/>
        <v>0.99902764891209983</v>
      </c>
      <c r="G26" s="8">
        <v>20</v>
      </c>
      <c r="H26" s="19">
        <f t="shared" si="1"/>
        <v>0.99902764891209983</v>
      </c>
      <c r="J26" s="8">
        <v>20</v>
      </c>
      <c r="K26" s="11">
        <f t="shared" si="4"/>
        <v>1.2778813908870506</v>
      </c>
      <c r="L26" s="16">
        <f t="shared" si="5"/>
        <v>17.009387774508667</v>
      </c>
    </row>
    <row r="27" spans="2:12" x14ac:dyDescent="0.35">
      <c r="B27" s="8"/>
      <c r="J27" t="s">
        <v>18</v>
      </c>
      <c r="K27" s="11">
        <f>SUM(K7:K26)</f>
        <v>5688.6870207844177</v>
      </c>
      <c r="L27" s="16">
        <f>SUM(L7:L26)</f>
        <v>19287.004202018077</v>
      </c>
    </row>
    <row r="28" spans="2:12" x14ac:dyDescent="0.35">
      <c r="J28" t="s">
        <v>19</v>
      </c>
      <c r="K28" s="11">
        <f>K27/E4</f>
        <v>0.22754748083137671</v>
      </c>
      <c r="L28" s="16">
        <f>L27/E4</f>
        <v>0.77148016808072306</v>
      </c>
    </row>
  </sheetData>
  <mergeCells count="1">
    <mergeCell ref="K5:L5"/>
  </mergeCell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Equation.DSMT4" shapeId="1025" r:id="rId3">
          <objectPr defaultSize="0" autoPict="0" r:id="rId4">
            <anchor moveWithCells="1" sizeWithCells="1">
              <from>
                <xdr:col>5</xdr:col>
                <xdr:colOff>355600</xdr:colOff>
                <xdr:row>0</xdr:row>
                <xdr:rowOff>133350</xdr:rowOff>
              </from>
              <to>
                <xdr:col>10</xdr:col>
                <xdr:colOff>88900</xdr:colOff>
                <xdr:row>3</xdr:row>
                <xdr:rowOff>101600</xdr:rowOff>
              </to>
            </anchor>
          </objectPr>
        </oleObject>
      </mc:Choice>
      <mc:Fallback>
        <oleObject progId="Equation.DSMT4" shapeId="1025" r:id="rId3"/>
      </mc:Fallback>
    </mc:AlternateContent>
    <mc:AlternateContent xmlns:mc="http://schemas.openxmlformats.org/markup-compatibility/2006">
      <mc:Choice Requires="x14">
        <oleObject progId="Equation.DSMT4" shapeId="1026" r:id="rId5">
          <objectPr defaultSize="0" autoPict="0" r:id="rId6">
            <anchor moveWithCells="1">
              <from>
                <xdr:col>12</xdr:col>
                <xdr:colOff>234950</xdr:colOff>
                <xdr:row>0</xdr:row>
                <xdr:rowOff>165100</xdr:rowOff>
              </from>
              <to>
                <xdr:col>18</xdr:col>
                <xdr:colOff>31750</xdr:colOff>
                <xdr:row>5</xdr:row>
                <xdr:rowOff>57150</xdr:rowOff>
              </to>
            </anchor>
          </objectPr>
        </oleObject>
      </mc:Choice>
      <mc:Fallback>
        <oleObject progId="Equation.DSMT4" shapeId="1026" r:id="rId5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6DC20-6FF4-40A5-BDF3-D076F7CCFEF5}">
  <dimension ref="B3:L28"/>
  <sheetViews>
    <sheetView topLeftCell="C14" workbookViewId="0">
      <selection activeCell="L29" sqref="L29"/>
    </sheetView>
  </sheetViews>
  <sheetFormatPr defaultRowHeight="14.5" x14ac:dyDescent="0.35"/>
  <cols>
    <col min="3" max="3" width="11.08984375" bestFit="1" customWidth="1"/>
    <col min="4" max="4" width="19.36328125" bestFit="1" customWidth="1"/>
    <col min="5" max="5" width="17.1796875" bestFit="1" customWidth="1"/>
    <col min="8" max="8" width="16.1796875" bestFit="1" customWidth="1"/>
    <col min="10" max="10" width="13.81640625" bestFit="1" customWidth="1"/>
    <col min="11" max="11" width="11.08984375" bestFit="1" customWidth="1"/>
  </cols>
  <sheetData>
    <row r="3" spans="2:12" x14ac:dyDescent="0.35">
      <c r="C3" s="5" t="s">
        <v>3</v>
      </c>
      <c r="D3" s="5" t="s">
        <v>4</v>
      </c>
      <c r="E3" s="5" t="s">
        <v>5</v>
      </c>
    </row>
    <row r="4" spans="2:12" x14ac:dyDescent="0.35">
      <c r="C4" s="6">
        <v>0.4</v>
      </c>
      <c r="D4" s="6">
        <v>0.03</v>
      </c>
      <c r="E4" s="7">
        <v>25000</v>
      </c>
    </row>
    <row r="5" spans="2:12" x14ac:dyDescent="0.35">
      <c r="G5" s="8" t="s">
        <v>6</v>
      </c>
      <c r="H5" s="9" t="s">
        <v>7</v>
      </c>
      <c r="K5" s="14" t="s">
        <v>10</v>
      </c>
      <c r="L5" s="14"/>
    </row>
    <row r="6" spans="2:12" x14ac:dyDescent="0.35">
      <c r="B6" s="8" t="s">
        <v>6</v>
      </c>
      <c r="C6" s="8" t="s">
        <v>8</v>
      </c>
      <c r="D6" s="8" t="s">
        <v>9</v>
      </c>
      <c r="E6" s="8" t="s">
        <v>7</v>
      </c>
      <c r="G6" s="8">
        <v>0</v>
      </c>
      <c r="H6">
        <v>0</v>
      </c>
      <c r="J6" s="8" t="s">
        <v>6</v>
      </c>
      <c r="K6" t="s">
        <v>11</v>
      </c>
      <c r="L6" t="s">
        <v>12</v>
      </c>
    </row>
    <row r="7" spans="2:12" x14ac:dyDescent="0.35">
      <c r="B7" s="8">
        <v>1</v>
      </c>
      <c r="C7" s="15">
        <f>C4*E4</f>
        <v>10000</v>
      </c>
      <c r="D7" s="11">
        <f>C7</f>
        <v>10000</v>
      </c>
      <c r="E7" s="12">
        <f>D7/$E$4</f>
        <v>0.4</v>
      </c>
      <c r="G7" s="8">
        <v>1</v>
      </c>
      <c r="H7" s="13">
        <f>E7</f>
        <v>0.4</v>
      </c>
      <c r="J7" s="8">
        <v>1</v>
      </c>
      <c r="K7" s="11">
        <f>C4*E4</f>
        <v>10000</v>
      </c>
      <c r="L7">
        <v>0</v>
      </c>
    </row>
    <row r="8" spans="2:12" x14ac:dyDescent="0.35">
      <c r="B8" s="8">
        <v>2</v>
      </c>
      <c r="C8" s="11">
        <f>$C$4*$E$4+($D$4-$C$4)*(D7) - ($D$4/$E$4) * (D7)^2</f>
        <v>6180</v>
      </c>
      <c r="D8" s="11">
        <f>C8+D7</f>
        <v>16180</v>
      </c>
      <c r="E8" s="12">
        <f t="shared" ref="E8:E26" si="0">D8/$E$4</f>
        <v>0.6472</v>
      </c>
      <c r="G8" s="8">
        <v>2</v>
      </c>
      <c r="H8" s="13">
        <f t="shared" ref="H8:H26" si="1">E8</f>
        <v>0.6472</v>
      </c>
      <c r="J8" s="8">
        <v>2</v>
      </c>
      <c r="K8" s="11">
        <f>$C$4*($E$4-D7)</f>
        <v>6000</v>
      </c>
      <c r="L8" s="16">
        <f>$D$4*(H7)*($E$4-D7)</f>
        <v>180</v>
      </c>
    </row>
    <row r="9" spans="2:12" x14ac:dyDescent="0.35">
      <c r="B9" s="8">
        <v>3</v>
      </c>
      <c r="C9" s="11">
        <f t="shared" ref="C9:C26" si="2">$C$4*$E$4+($D$4-$C$4)*(D8) - ($D$4/$E$4) * (D8)^2</f>
        <v>3699.2491199999995</v>
      </c>
      <c r="D9" s="11">
        <f t="shared" ref="D9:D26" si="3">C9+D8</f>
        <v>19879.24912</v>
      </c>
      <c r="E9" s="12">
        <f t="shared" si="0"/>
        <v>0.79516996480000002</v>
      </c>
      <c r="G9" s="8">
        <v>3</v>
      </c>
      <c r="H9" s="13">
        <f t="shared" si="1"/>
        <v>0.79516996480000002</v>
      </c>
      <c r="J9" s="8">
        <v>3</v>
      </c>
      <c r="K9" s="11">
        <f t="shared" ref="K9:K26" si="4">$C$4*($E$4-D8)</f>
        <v>3528</v>
      </c>
      <c r="L9" s="16">
        <f t="shared" ref="L9:L26" si="5">$D$4*(H8)*($E$4-D8)</f>
        <v>171.24912</v>
      </c>
    </row>
    <row r="10" spans="2:12" x14ac:dyDescent="0.35">
      <c r="B10" s="8">
        <v>4</v>
      </c>
      <c r="C10" s="11">
        <f t="shared" si="2"/>
        <v>2170.4563709099748</v>
      </c>
      <c r="D10" s="11">
        <f t="shared" si="3"/>
        <v>22049.705490909975</v>
      </c>
      <c r="E10" s="12">
        <f t="shared" si="0"/>
        <v>0.88198821963639906</v>
      </c>
      <c r="G10" s="8">
        <v>4</v>
      </c>
      <c r="H10" s="13">
        <f t="shared" si="1"/>
        <v>0.88198821963639906</v>
      </c>
      <c r="J10" s="8">
        <v>4</v>
      </c>
      <c r="K10" s="11">
        <f t="shared" si="4"/>
        <v>2048.3003519999997</v>
      </c>
      <c r="L10" s="16">
        <f t="shared" si="5"/>
        <v>122.15601890997507</v>
      </c>
    </row>
    <row r="11" spans="2:12" x14ac:dyDescent="0.35">
      <c r="B11" s="8">
        <v>5</v>
      </c>
      <c r="C11" s="11">
        <f t="shared" si="2"/>
        <v>1258.1815536802706</v>
      </c>
      <c r="D11" s="11">
        <f t="shared" si="3"/>
        <v>23307.887044590247</v>
      </c>
      <c r="E11" s="12">
        <f t="shared" si="0"/>
        <v>0.9323154817836099</v>
      </c>
      <c r="G11" s="8">
        <v>5</v>
      </c>
      <c r="H11" s="13">
        <f t="shared" si="1"/>
        <v>0.9323154817836099</v>
      </c>
      <c r="J11" s="8">
        <v>5</v>
      </c>
      <c r="K11" s="11">
        <f t="shared" si="4"/>
        <v>1180.11780363601</v>
      </c>
      <c r="L11" s="16">
        <f t="shared" si="5"/>
        <v>78.063750044260644</v>
      </c>
    </row>
    <row r="12" spans="2:12" x14ac:dyDescent="0.35">
      <c r="B12" s="8">
        <v>6</v>
      </c>
      <c r="C12" s="11">
        <f t="shared" si="2"/>
        <v>724.17267532155597</v>
      </c>
      <c r="D12" s="11">
        <f t="shared" si="3"/>
        <v>24032.059719911802</v>
      </c>
      <c r="E12" s="12">
        <f t="shared" si="0"/>
        <v>0.9612823887964721</v>
      </c>
      <c r="G12" s="8">
        <v>6</v>
      </c>
      <c r="H12" s="13">
        <f t="shared" si="1"/>
        <v>0.9612823887964721</v>
      </c>
      <c r="J12" s="8">
        <v>6</v>
      </c>
      <c r="K12" s="11">
        <f t="shared" si="4"/>
        <v>676.84518216390143</v>
      </c>
      <c r="L12" s="16">
        <f t="shared" si="5"/>
        <v>47.327493157653961</v>
      </c>
    </row>
    <row r="13" spans="2:12" x14ac:dyDescent="0.35">
      <c r="B13" s="8">
        <v>7</v>
      </c>
      <c r="C13" s="11">
        <f t="shared" si="2"/>
        <v>415.09003037494381</v>
      </c>
      <c r="D13" s="11">
        <f t="shared" si="3"/>
        <v>24447.149750286746</v>
      </c>
      <c r="E13" s="12">
        <f t="shared" si="0"/>
        <v>0.97788599001146981</v>
      </c>
      <c r="G13" s="8">
        <v>7</v>
      </c>
      <c r="H13" s="13">
        <f t="shared" si="1"/>
        <v>0.97788599001146981</v>
      </c>
      <c r="J13" s="8">
        <v>7</v>
      </c>
      <c r="K13" s="11">
        <f t="shared" si="4"/>
        <v>387.17611203527923</v>
      </c>
      <c r="L13" s="16">
        <f t="shared" si="5"/>
        <v>27.91391833966528</v>
      </c>
    </row>
    <row r="14" spans="2:12" x14ac:dyDescent="0.35">
      <c r="B14" s="8">
        <v>8</v>
      </c>
      <c r="C14" s="11">
        <f t="shared" si="2"/>
        <v>237.35883529837008</v>
      </c>
      <c r="D14" s="11">
        <f t="shared" si="3"/>
        <v>24684.508585585118</v>
      </c>
      <c r="E14" s="12">
        <f t="shared" si="0"/>
        <v>0.98738034342340475</v>
      </c>
      <c r="G14" s="8">
        <v>8</v>
      </c>
      <c r="H14" s="13">
        <f t="shared" si="1"/>
        <v>0.98738034342340475</v>
      </c>
      <c r="J14" s="8">
        <v>8</v>
      </c>
      <c r="K14" s="11">
        <f t="shared" si="4"/>
        <v>221.14009988530162</v>
      </c>
      <c r="L14" s="16">
        <f t="shared" si="5"/>
        <v>16.218735413068011</v>
      </c>
    </row>
    <row r="15" spans="2:12" x14ac:dyDescent="0.35">
      <c r="B15" s="8">
        <v>9</v>
      </c>
      <c r="C15" s="11">
        <f t="shared" si="2"/>
        <v>135.54186639931595</v>
      </c>
      <c r="D15" s="11">
        <f t="shared" si="3"/>
        <v>24820.050451984433</v>
      </c>
      <c r="E15" s="12">
        <f t="shared" si="0"/>
        <v>0.99280201807937729</v>
      </c>
      <c r="G15" s="8">
        <v>9</v>
      </c>
      <c r="H15" s="13">
        <f t="shared" si="1"/>
        <v>0.99280201807937729</v>
      </c>
      <c r="J15" s="8">
        <v>9</v>
      </c>
      <c r="K15" s="11">
        <f t="shared" si="4"/>
        <v>126.19656576595298</v>
      </c>
      <c r="L15" s="16">
        <f t="shared" si="5"/>
        <v>9.3453006333630704</v>
      </c>
    </row>
    <row r="16" spans="2:12" x14ac:dyDescent="0.35">
      <c r="B16" s="8">
        <v>10</v>
      </c>
      <c r="C16" s="11">
        <f t="shared" si="2"/>
        <v>77.339447438896627</v>
      </c>
      <c r="D16" s="11">
        <f t="shared" si="3"/>
        <v>24897.389899423328</v>
      </c>
      <c r="E16" s="12">
        <f t="shared" si="0"/>
        <v>0.99589559597693311</v>
      </c>
      <c r="G16" s="8">
        <v>10</v>
      </c>
      <c r="H16" s="13">
        <f t="shared" si="1"/>
        <v>0.99589559597693311</v>
      </c>
      <c r="J16" s="8">
        <v>10</v>
      </c>
      <c r="K16" s="11">
        <f t="shared" si="4"/>
        <v>71.979819206226964</v>
      </c>
      <c r="L16" s="16">
        <f t="shared" si="5"/>
        <v>5.3596282326698139</v>
      </c>
    </row>
    <row r="17" spans="2:12" x14ac:dyDescent="0.35">
      <c r="B17" s="8">
        <v>11</v>
      </c>
      <c r="C17" s="11">
        <f t="shared" si="2"/>
        <v>44.10970864868159</v>
      </c>
      <c r="D17" s="11">
        <f t="shared" si="3"/>
        <v>24941.499608072008</v>
      </c>
      <c r="E17" s="12">
        <f t="shared" si="0"/>
        <v>0.99765998432288039</v>
      </c>
      <c r="G17" s="8">
        <v>11</v>
      </c>
      <c r="H17" s="13">
        <f t="shared" si="1"/>
        <v>0.99765998432288039</v>
      </c>
      <c r="J17" s="8">
        <v>11</v>
      </c>
      <c r="K17" s="11">
        <f t="shared" si="4"/>
        <v>41.044040230668912</v>
      </c>
      <c r="L17" s="16">
        <f t="shared" si="5"/>
        <v>3.0656684180117422</v>
      </c>
    </row>
    <row r="18" spans="2:12" x14ac:dyDescent="0.35">
      <c r="B18" s="8">
        <v>12</v>
      </c>
      <c r="C18" s="11">
        <f t="shared" si="2"/>
        <v>25.151061774009918</v>
      </c>
      <c r="D18" s="11">
        <f t="shared" si="3"/>
        <v>24966.650669846018</v>
      </c>
      <c r="E18" s="12">
        <f t="shared" si="0"/>
        <v>0.99866602679384076</v>
      </c>
      <c r="G18" s="8">
        <v>12</v>
      </c>
      <c r="H18" s="13">
        <f t="shared" si="1"/>
        <v>0.99866602679384076</v>
      </c>
      <c r="J18" s="8">
        <v>12</v>
      </c>
      <c r="K18" s="11">
        <f t="shared" si="4"/>
        <v>23.400156771196635</v>
      </c>
      <c r="L18" s="16">
        <f t="shared" si="5"/>
        <v>1.7509050028128732</v>
      </c>
    </row>
    <row r="19" spans="2:12" x14ac:dyDescent="0.35">
      <c r="B19" s="8">
        <v>13</v>
      </c>
      <c r="C19" s="11">
        <f t="shared" si="2"/>
        <v>14.338877352825989</v>
      </c>
      <c r="D19" s="11">
        <f t="shared" si="3"/>
        <v>24980.989547198846</v>
      </c>
      <c r="E19" s="12">
        <f t="shared" si="0"/>
        <v>0.99923958188795381</v>
      </c>
      <c r="G19" s="8">
        <v>13</v>
      </c>
      <c r="H19" s="13">
        <f t="shared" si="1"/>
        <v>0.99923958188795381</v>
      </c>
      <c r="J19" s="8">
        <v>13</v>
      </c>
      <c r="K19" s="11">
        <f t="shared" si="4"/>
        <v>13.339732061592805</v>
      </c>
      <c r="L19" s="16">
        <f t="shared" si="5"/>
        <v>0.99914529123339713</v>
      </c>
    </row>
    <row r="20" spans="2:12" x14ac:dyDescent="0.35">
      <c r="B20" s="8">
        <v>14</v>
      </c>
      <c r="C20" s="11">
        <f t="shared" si="2"/>
        <v>8.1740610277178121</v>
      </c>
      <c r="D20" s="11">
        <f t="shared" si="3"/>
        <v>24989.163608226565</v>
      </c>
      <c r="E20" s="12">
        <f t="shared" si="0"/>
        <v>0.99956654432906256</v>
      </c>
      <c r="G20" s="8">
        <v>14</v>
      </c>
      <c r="H20" s="13">
        <f t="shared" si="1"/>
        <v>0.99956654432906256</v>
      </c>
      <c r="J20" s="8">
        <v>14</v>
      </c>
      <c r="K20" s="11">
        <f t="shared" si="4"/>
        <v>7.6041811204617265</v>
      </c>
      <c r="L20" s="16">
        <f t="shared" si="5"/>
        <v>0.56987990725578352</v>
      </c>
    </row>
    <row r="21" spans="2:12" x14ac:dyDescent="0.35">
      <c r="B21" s="8">
        <v>15</v>
      </c>
      <c r="C21" s="11">
        <f t="shared" si="2"/>
        <v>4.6595075497127709</v>
      </c>
      <c r="D21" s="11">
        <f t="shared" si="3"/>
        <v>24993.823115776278</v>
      </c>
      <c r="E21" s="12">
        <f t="shared" si="0"/>
        <v>0.99975292463105114</v>
      </c>
      <c r="G21" s="8">
        <v>15</v>
      </c>
      <c r="H21" s="13">
        <f t="shared" si="1"/>
        <v>0.99975292463105114</v>
      </c>
      <c r="J21" s="8">
        <v>15</v>
      </c>
      <c r="K21" s="11">
        <f t="shared" si="4"/>
        <v>4.3345567093740103</v>
      </c>
      <c r="L21" s="16">
        <f t="shared" si="5"/>
        <v>0.32495084033904986</v>
      </c>
    </row>
    <row r="22" spans="2:12" x14ac:dyDescent="0.35">
      <c r="B22" s="8">
        <v>16</v>
      </c>
      <c r="C22" s="11">
        <f t="shared" si="2"/>
        <v>2.656014431522749</v>
      </c>
      <c r="D22" s="11">
        <f t="shared" si="3"/>
        <v>24996.479130207801</v>
      </c>
      <c r="E22" s="12">
        <f t="shared" si="0"/>
        <v>0.99985916520831208</v>
      </c>
      <c r="G22" s="8">
        <v>16</v>
      </c>
      <c r="H22" s="13">
        <f t="shared" si="1"/>
        <v>0.99985916520831208</v>
      </c>
      <c r="J22" s="8">
        <v>16</v>
      </c>
      <c r="K22" s="11">
        <f t="shared" si="4"/>
        <v>2.4707536894886291</v>
      </c>
      <c r="L22" s="16">
        <f t="shared" si="5"/>
        <v>0.18526074203319123</v>
      </c>
    </row>
    <row r="23" spans="2:12" x14ac:dyDescent="0.35">
      <c r="B23" s="8">
        <v>17</v>
      </c>
      <c r="C23" s="11">
        <f t="shared" si="2"/>
        <v>1.5139591348176964</v>
      </c>
      <c r="D23" s="11">
        <f t="shared" si="3"/>
        <v>24997.993089342617</v>
      </c>
      <c r="E23" s="12">
        <f t="shared" si="0"/>
        <v>0.99991972357370473</v>
      </c>
      <c r="G23" s="8">
        <v>17</v>
      </c>
      <c r="H23" s="13">
        <f t="shared" si="1"/>
        <v>0.99991972357370473</v>
      </c>
      <c r="J23" s="8">
        <v>17</v>
      </c>
      <c r="K23" s="11">
        <f t="shared" si="4"/>
        <v>1.4083479168795749</v>
      </c>
      <c r="L23" s="16">
        <f t="shared" si="5"/>
        <v>0.10561121793705576</v>
      </c>
    </row>
    <row r="24" spans="2:12" x14ac:dyDescent="0.35">
      <c r="B24" s="8">
        <v>18</v>
      </c>
      <c r="C24" s="11">
        <f t="shared" si="2"/>
        <v>0.86296674944719598</v>
      </c>
      <c r="D24" s="11">
        <f t="shared" si="3"/>
        <v>24998.856056092063</v>
      </c>
      <c r="E24" s="12">
        <f t="shared" si="0"/>
        <v>0.99995424224368257</v>
      </c>
      <c r="G24" s="8">
        <v>18</v>
      </c>
      <c r="H24" s="13">
        <f t="shared" si="1"/>
        <v>0.99995424224368257</v>
      </c>
      <c r="J24" s="8">
        <v>18</v>
      </c>
      <c r="K24" s="11">
        <f t="shared" si="4"/>
        <v>0.80276426295313286</v>
      </c>
      <c r="L24" s="16">
        <f t="shared" si="5"/>
        <v>6.0202486493020901E-2</v>
      </c>
    </row>
    <row r="25" spans="2:12" x14ac:dyDescent="0.35">
      <c r="B25" s="8">
        <v>19</v>
      </c>
      <c r="C25" s="11">
        <f t="shared" si="2"/>
        <v>0.4918943100846036</v>
      </c>
      <c r="D25" s="11">
        <f t="shared" si="3"/>
        <v>24999.347950402149</v>
      </c>
      <c r="E25" s="12">
        <f t="shared" si="0"/>
        <v>0.99997391801608593</v>
      </c>
      <c r="G25" s="8">
        <v>19</v>
      </c>
      <c r="H25" s="13">
        <f t="shared" si="1"/>
        <v>0.99997391801608593</v>
      </c>
      <c r="J25" s="8">
        <v>19</v>
      </c>
      <c r="K25" s="11">
        <f t="shared" si="4"/>
        <v>0.45757756317470921</v>
      </c>
      <c r="L25" s="16">
        <f t="shared" si="5"/>
        <v>3.4316746908905786E-2</v>
      </c>
    </row>
    <row r="26" spans="2:12" x14ac:dyDescent="0.35">
      <c r="B26" s="8">
        <v>20</v>
      </c>
      <c r="C26" s="11">
        <f t="shared" si="2"/>
        <v>0.28038081687373051</v>
      </c>
      <c r="D26" s="11">
        <f t="shared" si="3"/>
        <v>24999.628331219021</v>
      </c>
      <c r="E26" s="12">
        <f t="shared" si="0"/>
        <v>0.99998513324876082</v>
      </c>
      <c r="G26" s="8">
        <v>20</v>
      </c>
      <c r="H26" s="13">
        <f t="shared" si="1"/>
        <v>0.99998513324876082</v>
      </c>
      <c r="J26" s="8">
        <v>20</v>
      </c>
      <c r="K26" s="11">
        <f t="shared" si="4"/>
        <v>0.26081983914045853</v>
      </c>
      <c r="L26" s="16">
        <f t="shared" si="5"/>
        <v>1.9560977733120717E-2</v>
      </c>
    </row>
    <row r="27" spans="2:12" x14ac:dyDescent="0.35">
      <c r="J27" t="s">
        <v>17</v>
      </c>
      <c r="K27" s="11">
        <f>SUM(K7:K26)</f>
        <v>24334.878864857605</v>
      </c>
      <c r="L27" s="16">
        <f>SUM(L7:L26)</f>
        <v>664.74946636141408</v>
      </c>
    </row>
    <row r="28" spans="2:12" x14ac:dyDescent="0.35">
      <c r="J28" t="s">
        <v>20</v>
      </c>
      <c r="K28" s="11">
        <f>K27/E4</f>
        <v>0.97339515459430415</v>
      </c>
      <c r="L28" s="20">
        <f>L27/E4</f>
        <v>2.6589978654456562E-2</v>
      </c>
    </row>
  </sheetData>
  <mergeCells count="1">
    <mergeCell ref="K5:L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E94A2-D1D7-4236-94E0-976437DA4A3F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9"/>
  <sheetViews>
    <sheetView topLeftCell="A22" workbookViewId="0">
      <selection sqref="A1:C39"/>
    </sheetView>
  </sheetViews>
  <sheetFormatPr defaultRowHeight="14.5" x14ac:dyDescent="0.35"/>
  <cols>
    <col min="1" max="1" width="14.81640625" bestFit="1" customWidth="1"/>
    <col min="2" max="2" width="16.54296875" bestFit="1" customWidth="1"/>
  </cols>
  <sheetData>
    <row r="1" spans="1:3" x14ac:dyDescent="0.35">
      <c r="A1" s="1" t="s">
        <v>0</v>
      </c>
      <c r="B1" s="1" t="s">
        <v>1</v>
      </c>
      <c r="C1" s="2" t="s">
        <v>2</v>
      </c>
    </row>
    <row r="2" spans="1:3" x14ac:dyDescent="0.35">
      <c r="A2" s="3">
        <v>35155</v>
      </c>
      <c r="B2" s="4">
        <v>0.875</v>
      </c>
      <c r="C2">
        <v>1</v>
      </c>
    </row>
    <row r="3" spans="1:3" x14ac:dyDescent="0.35">
      <c r="A3" s="3">
        <v>35246</v>
      </c>
      <c r="B3" s="4">
        <v>2.23</v>
      </c>
      <c r="C3">
        <v>2</v>
      </c>
    </row>
    <row r="4" spans="1:3" x14ac:dyDescent="0.35">
      <c r="A4" s="3">
        <v>35338</v>
      </c>
      <c r="B4" s="4">
        <v>4.2</v>
      </c>
      <c r="C4">
        <v>3</v>
      </c>
    </row>
    <row r="5" spans="1:3" x14ac:dyDescent="0.35">
      <c r="A5" s="3">
        <v>35430</v>
      </c>
      <c r="B5" s="4">
        <v>8.5</v>
      </c>
      <c r="C5">
        <v>4</v>
      </c>
    </row>
    <row r="6" spans="1:3" x14ac:dyDescent="0.35">
      <c r="A6" s="3">
        <v>35520</v>
      </c>
      <c r="B6" s="4">
        <v>16.004999999999999</v>
      </c>
      <c r="C6">
        <v>5</v>
      </c>
    </row>
    <row r="7" spans="1:3" x14ac:dyDescent="0.35">
      <c r="A7" s="3">
        <v>35611</v>
      </c>
      <c r="B7" s="4">
        <v>27.855</v>
      </c>
      <c r="C7">
        <v>6</v>
      </c>
    </row>
    <row r="8" spans="1:3" x14ac:dyDescent="0.35">
      <c r="A8" s="3">
        <v>35703</v>
      </c>
      <c r="B8" s="4">
        <v>37.9</v>
      </c>
      <c r="C8">
        <v>7</v>
      </c>
    </row>
    <row r="9" spans="1:3" x14ac:dyDescent="0.35">
      <c r="A9" s="3">
        <v>35795</v>
      </c>
      <c r="B9" s="4">
        <v>66.040000000000006</v>
      </c>
      <c r="C9">
        <v>8</v>
      </c>
    </row>
    <row r="10" spans="1:3" x14ac:dyDescent="0.35">
      <c r="A10" s="3">
        <v>35885</v>
      </c>
      <c r="B10" s="4">
        <v>87.394999999999996</v>
      </c>
      <c r="C10">
        <v>9</v>
      </c>
    </row>
    <row r="11" spans="1:3" x14ac:dyDescent="0.35">
      <c r="A11" s="3">
        <v>35976</v>
      </c>
      <c r="B11" s="4">
        <v>116.01</v>
      </c>
      <c r="C11">
        <v>10</v>
      </c>
    </row>
    <row r="12" spans="1:3" x14ac:dyDescent="0.35">
      <c r="A12" s="3">
        <v>36068</v>
      </c>
      <c r="B12" s="4">
        <v>153.69999999999999</v>
      </c>
      <c r="C12">
        <v>11</v>
      </c>
    </row>
    <row r="13" spans="1:3" x14ac:dyDescent="0.35">
      <c r="A13" s="3">
        <v>36160</v>
      </c>
      <c r="B13" s="4">
        <v>252.9</v>
      </c>
      <c r="C13">
        <v>12</v>
      </c>
    </row>
    <row r="14" spans="1:3" x14ac:dyDescent="0.35">
      <c r="A14" s="3">
        <v>36250</v>
      </c>
      <c r="B14" s="4">
        <v>293.60000000000002</v>
      </c>
      <c r="C14">
        <v>13</v>
      </c>
    </row>
    <row r="15" spans="1:3" x14ac:dyDescent="0.35">
      <c r="A15" s="3">
        <v>36341</v>
      </c>
      <c r="B15" s="4">
        <v>314.39999999999998</v>
      </c>
      <c r="C15">
        <v>14</v>
      </c>
    </row>
    <row r="16" spans="1:3" x14ac:dyDescent="0.35">
      <c r="A16" s="3">
        <v>36433</v>
      </c>
      <c r="B16" s="4">
        <v>355.8</v>
      </c>
      <c r="C16">
        <v>15</v>
      </c>
    </row>
    <row r="17" spans="1:3" x14ac:dyDescent="0.35">
      <c r="A17" s="3">
        <v>36525</v>
      </c>
      <c r="B17" s="4">
        <v>676</v>
      </c>
      <c r="C17">
        <v>16</v>
      </c>
    </row>
    <row r="18" spans="1:3" x14ac:dyDescent="0.35">
      <c r="A18" s="3">
        <v>36616</v>
      </c>
      <c r="B18" s="4">
        <v>573.9</v>
      </c>
      <c r="C18">
        <v>17</v>
      </c>
    </row>
    <row r="19" spans="1:3" x14ac:dyDescent="0.35">
      <c r="A19" s="3">
        <v>36707</v>
      </c>
      <c r="B19" s="4">
        <v>577.9</v>
      </c>
      <c r="C19">
        <v>18</v>
      </c>
    </row>
    <row r="20" spans="1:3" x14ac:dyDescent="0.35">
      <c r="A20" s="3">
        <v>36799</v>
      </c>
      <c r="B20" s="4">
        <v>637.9</v>
      </c>
      <c r="C20">
        <v>19</v>
      </c>
    </row>
    <row r="21" spans="1:3" x14ac:dyDescent="0.35">
      <c r="A21" s="3">
        <v>36891</v>
      </c>
      <c r="B21" s="4">
        <v>972.36</v>
      </c>
      <c r="C21">
        <v>20</v>
      </c>
    </row>
    <row r="22" spans="1:3" x14ac:dyDescent="0.35">
      <c r="A22" s="3">
        <v>36981</v>
      </c>
      <c r="B22" s="4">
        <v>701</v>
      </c>
      <c r="C22">
        <v>21</v>
      </c>
    </row>
    <row r="23" spans="1:3" x14ac:dyDescent="0.35">
      <c r="A23" s="3">
        <v>37072</v>
      </c>
      <c r="B23" s="4">
        <v>668</v>
      </c>
      <c r="C23">
        <v>22</v>
      </c>
    </row>
    <row r="24" spans="1:3" x14ac:dyDescent="0.35">
      <c r="A24" s="3">
        <v>37164</v>
      </c>
      <c r="B24" s="4">
        <v>639</v>
      </c>
      <c r="C24">
        <v>23</v>
      </c>
    </row>
    <row r="25" spans="1:3" x14ac:dyDescent="0.35">
      <c r="A25" s="3">
        <v>37256</v>
      </c>
      <c r="B25" s="4">
        <v>1115</v>
      </c>
      <c r="C25">
        <v>24</v>
      </c>
    </row>
    <row r="26" spans="1:3" x14ac:dyDescent="0.35">
      <c r="A26" s="3">
        <v>37346</v>
      </c>
      <c r="B26" s="4">
        <v>847</v>
      </c>
      <c r="C26">
        <v>25</v>
      </c>
    </row>
    <row r="27" spans="1:3" x14ac:dyDescent="0.35">
      <c r="A27" s="3">
        <v>37437</v>
      </c>
      <c r="B27" s="4">
        <v>806</v>
      </c>
      <c r="C27">
        <v>26</v>
      </c>
    </row>
    <row r="28" spans="1:3" x14ac:dyDescent="0.35">
      <c r="A28" s="3">
        <v>37529</v>
      </c>
      <c r="B28" s="4">
        <v>851</v>
      </c>
      <c r="C28">
        <v>27</v>
      </c>
    </row>
    <row r="29" spans="1:3" x14ac:dyDescent="0.35">
      <c r="A29" s="3">
        <v>37621</v>
      </c>
      <c r="B29" s="4">
        <v>1429</v>
      </c>
      <c r="C29">
        <v>28</v>
      </c>
    </row>
    <row r="30" spans="1:3" x14ac:dyDescent="0.35">
      <c r="A30" s="3">
        <v>37711</v>
      </c>
      <c r="B30" s="4">
        <v>1084</v>
      </c>
      <c r="C30">
        <v>29</v>
      </c>
    </row>
    <row r="31" spans="1:3" x14ac:dyDescent="0.35">
      <c r="A31" s="3">
        <v>37802</v>
      </c>
      <c r="B31" s="4">
        <v>1100</v>
      </c>
      <c r="C31">
        <v>30</v>
      </c>
    </row>
    <row r="32" spans="1:3" x14ac:dyDescent="0.35">
      <c r="A32" s="3">
        <v>37894</v>
      </c>
      <c r="B32" s="4">
        <v>1134</v>
      </c>
      <c r="C32">
        <v>31</v>
      </c>
    </row>
    <row r="33" spans="1:3" x14ac:dyDescent="0.35">
      <c r="A33" s="3">
        <v>37986</v>
      </c>
      <c r="B33" s="4">
        <v>1946</v>
      </c>
      <c r="C33">
        <v>32</v>
      </c>
    </row>
    <row r="34" spans="1:3" x14ac:dyDescent="0.35">
      <c r="A34" s="3">
        <v>38077</v>
      </c>
      <c r="B34" s="4">
        <v>1530</v>
      </c>
      <c r="C34">
        <v>33</v>
      </c>
    </row>
    <row r="35" spans="1:3" x14ac:dyDescent="0.35">
      <c r="A35" s="3">
        <v>38168</v>
      </c>
      <c r="B35" s="4">
        <v>1387</v>
      </c>
      <c r="C35">
        <v>34</v>
      </c>
    </row>
    <row r="36" spans="1:3" x14ac:dyDescent="0.35">
      <c r="A36" s="3">
        <v>38260</v>
      </c>
      <c r="B36" s="4">
        <v>1463</v>
      </c>
      <c r="C36">
        <v>35</v>
      </c>
    </row>
    <row r="37" spans="1:3" x14ac:dyDescent="0.35">
      <c r="A37" s="3">
        <v>38352</v>
      </c>
      <c r="B37" s="4">
        <v>2541</v>
      </c>
      <c r="C37">
        <v>36</v>
      </c>
    </row>
    <row r="38" spans="1:3" x14ac:dyDescent="0.35">
      <c r="A38" s="3">
        <v>38442</v>
      </c>
      <c r="B38" s="4">
        <v>1902</v>
      </c>
      <c r="C38">
        <v>37</v>
      </c>
    </row>
    <row r="39" spans="1:3" x14ac:dyDescent="0.35">
      <c r="A39" s="3">
        <v>38533</v>
      </c>
      <c r="B39" s="4">
        <v>1753</v>
      </c>
      <c r="C39">
        <v>38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09151-1980-45E1-9637-B98B5BD9D0F6}">
  <dimension ref="A1:J42"/>
  <sheetViews>
    <sheetView topLeftCell="D1" workbookViewId="0">
      <selection activeCell="K4" sqref="K4"/>
    </sheetView>
  </sheetViews>
  <sheetFormatPr defaultRowHeight="14.5" x14ac:dyDescent="0.35"/>
  <cols>
    <col min="1" max="1" width="14.81640625" bestFit="1" customWidth="1"/>
    <col min="2" max="2" width="16.54296875" bestFit="1" customWidth="1"/>
    <col min="4" max="4" width="13.1796875" bestFit="1" customWidth="1"/>
    <col min="5" max="5" width="13.1796875" customWidth="1"/>
    <col min="6" max="6" width="22" bestFit="1" customWidth="1"/>
    <col min="8" max="9" width="12.36328125" bestFit="1" customWidth="1"/>
  </cols>
  <sheetData>
    <row r="1" spans="1:10" x14ac:dyDescent="0.35">
      <c r="A1" s="1" t="s">
        <v>0</v>
      </c>
      <c r="B1" s="1" t="s">
        <v>1</v>
      </c>
      <c r="C1" s="2" t="s">
        <v>2</v>
      </c>
      <c r="D1" s="17" t="s">
        <v>36</v>
      </c>
      <c r="E1" s="17" t="s">
        <v>21</v>
      </c>
      <c r="F1" s="17" t="s">
        <v>13</v>
      </c>
      <c r="G1" s="17" t="s">
        <v>14</v>
      </c>
      <c r="H1" s="17" t="s">
        <v>15</v>
      </c>
      <c r="I1" s="17" t="s">
        <v>22</v>
      </c>
      <c r="J1" s="17" t="s">
        <v>16</v>
      </c>
    </row>
    <row r="2" spans="1:10" x14ac:dyDescent="0.35">
      <c r="A2" s="3">
        <v>35155</v>
      </c>
      <c r="B2" s="4">
        <v>0.875</v>
      </c>
      <c r="C2">
        <v>1</v>
      </c>
      <c r="J2">
        <v>0.49721081240167231</v>
      </c>
    </row>
    <row r="3" spans="1:10" x14ac:dyDescent="0.35">
      <c r="A3" s="3">
        <v>35246</v>
      </c>
      <c r="B3" s="4">
        <v>2.23</v>
      </c>
      <c r="C3">
        <v>2</v>
      </c>
      <c r="D3" s="18">
        <f>AVERAGE(B2:B3)</f>
        <v>1.5525</v>
      </c>
      <c r="E3" s="18"/>
      <c r="F3" s="18">
        <f>B2</f>
        <v>0.875</v>
      </c>
      <c r="G3" s="18">
        <f>B3-F3</f>
        <v>1.355</v>
      </c>
      <c r="H3" s="21">
        <f>G3^2</f>
        <v>1.836025</v>
      </c>
    </row>
    <row r="4" spans="1:10" x14ac:dyDescent="0.35">
      <c r="A4" s="3">
        <v>35338</v>
      </c>
      <c r="B4" s="4">
        <v>4.2</v>
      </c>
      <c r="C4">
        <v>3</v>
      </c>
      <c r="D4" s="18">
        <f t="shared" ref="D4:D38" si="0">AVERAGE(B3:B4)</f>
        <v>3.2149999999999999</v>
      </c>
      <c r="E4" s="18">
        <f>D3</f>
        <v>1.5525</v>
      </c>
      <c r="F4" s="18">
        <f>$J$2 * B3+(1-$J$2) *F3</f>
        <v>1.5487206508042659</v>
      </c>
      <c r="G4" s="18">
        <f>B4-F4</f>
        <v>2.6512793491957343</v>
      </c>
      <c r="H4" s="21">
        <f>G4^2</f>
        <v>7.0292821874717566</v>
      </c>
      <c r="I4" s="21">
        <f>SUM(H4:H39)</f>
        <v>2818042.1868491918</v>
      </c>
    </row>
    <row r="5" spans="1:10" x14ac:dyDescent="0.35">
      <c r="A5" s="3">
        <v>35430</v>
      </c>
      <c r="B5" s="4">
        <v>8.5</v>
      </c>
      <c r="C5">
        <v>4</v>
      </c>
      <c r="D5" s="18">
        <f t="shared" si="0"/>
        <v>6.35</v>
      </c>
      <c r="E5" s="18">
        <f t="shared" ref="E5:E39" si="1">D4</f>
        <v>3.2149999999999999</v>
      </c>
      <c r="F5" s="18">
        <f t="shared" ref="F5:F39" si="2">$J$2 * B4+(1-$J$2) *F4</f>
        <v>2.8669654099216535</v>
      </c>
      <c r="G5" s="18">
        <f t="shared" ref="G5:G39" si="3">B5-F5</f>
        <v>5.6330345900783465</v>
      </c>
      <c r="H5" s="21">
        <f t="shared" ref="H5:H39" si="4">G5^2</f>
        <v>31.731078693019125</v>
      </c>
      <c r="I5" s="21"/>
    </row>
    <row r="6" spans="1:10" x14ac:dyDescent="0.35">
      <c r="A6" s="3">
        <v>35520</v>
      </c>
      <c r="B6" s="4">
        <v>16.004999999999999</v>
      </c>
      <c r="C6">
        <v>5</v>
      </c>
      <c r="D6" s="18">
        <f t="shared" si="0"/>
        <v>12.2525</v>
      </c>
      <c r="E6" s="18">
        <f t="shared" si="1"/>
        <v>6.35</v>
      </c>
      <c r="F6" s="18">
        <f t="shared" si="2"/>
        <v>5.6677711147412291</v>
      </c>
      <c r="G6" s="18">
        <f t="shared" si="3"/>
        <v>10.337228885258771</v>
      </c>
      <c r="H6" s="21">
        <f t="shared" si="4"/>
        <v>106.85830102622829</v>
      </c>
      <c r="I6" s="21"/>
    </row>
    <row r="7" spans="1:10" x14ac:dyDescent="0.35">
      <c r="A7" s="3">
        <v>35611</v>
      </c>
      <c r="B7" s="4">
        <v>27.855</v>
      </c>
      <c r="C7">
        <v>6</v>
      </c>
      <c r="D7" s="18">
        <f t="shared" si="0"/>
        <v>21.93</v>
      </c>
      <c r="E7" s="18">
        <f t="shared" si="1"/>
        <v>12.2525</v>
      </c>
      <c r="F7" s="18">
        <f t="shared" si="2"/>
        <v>10.807553086762775</v>
      </c>
      <c r="G7" s="18">
        <f t="shared" si="3"/>
        <v>17.047446913237223</v>
      </c>
      <c r="H7" s="21">
        <f t="shared" si="4"/>
        <v>290.61544625964132</v>
      </c>
      <c r="I7" s="21"/>
    </row>
    <row r="8" spans="1:10" x14ac:dyDescent="0.35">
      <c r="A8" s="3">
        <v>35703</v>
      </c>
      <c r="B8" s="4">
        <v>37.9</v>
      </c>
      <c r="C8">
        <v>7</v>
      </c>
      <c r="D8" s="18">
        <f t="shared" si="0"/>
        <v>32.877499999999998</v>
      </c>
      <c r="E8" s="18">
        <f t="shared" si="1"/>
        <v>21.93</v>
      </c>
      <c r="F8" s="18">
        <f t="shared" si="2"/>
        <v>19.283728015867837</v>
      </c>
      <c r="G8" s="18">
        <f t="shared" si="3"/>
        <v>18.616271984132162</v>
      </c>
      <c r="H8" s="21">
        <f t="shared" si="4"/>
        <v>346.565582587184</v>
      </c>
      <c r="I8" s="21"/>
    </row>
    <row r="9" spans="1:10" x14ac:dyDescent="0.35">
      <c r="A9" s="3">
        <v>35795</v>
      </c>
      <c r="B9" s="4">
        <v>66.040000000000006</v>
      </c>
      <c r="C9">
        <v>8</v>
      </c>
      <c r="D9" s="18">
        <f t="shared" si="0"/>
        <v>51.97</v>
      </c>
      <c r="E9" s="18">
        <f t="shared" si="1"/>
        <v>32.877499999999998</v>
      </c>
      <c r="F9" s="18">
        <f t="shared" si="2"/>
        <v>28.539939732988678</v>
      </c>
      <c r="G9" s="18">
        <f t="shared" si="3"/>
        <v>37.500060267011328</v>
      </c>
      <c r="H9" s="21">
        <f t="shared" si="4"/>
        <v>1406.2545200294817</v>
      </c>
      <c r="I9" s="21"/>
    </row>
    <row r="10" spans="1:10" x14ac:dyDescent="0.35">
      <c r="A10" s="3">
        <v>35885</v>
      </c>
      <c r="B10" s="4">
        <v>87.394999999999996</v>
      </c>
      <c r="C10">
        <v>9</v>
      </c>
      <c r="D10" s="18">
        <f t="shared" si="0"/>
        <v>76.717500000000001</v>
      </c>
      <c r="E10" s="18">
        <f t="shared" si="1"/>
        <v>51.97</v>
      </c>
      <c r="F10" s="18">
        <f t="shared" si="2"/>
        <v>47.185375163461046</v>
      </c>
      <c r="G10" s="18">
        <f t="shared" si="3"/>
        <v>40.20962483653895</v>
      </c>
      <c r="H10" s="21">
        <f t="shared" si="4"/>
        <v>1616.81392949521</v>
      </c>
      <c r="I10" s="21"/>
    </row>
    <row r="11" spans="1:10" x14ac:dyDescent="0.35">
      <c r="A11" s="3">
        <v>35976</v>
      </c>
      <c r="B11" s="4">
        <v>116.01</v>
      </c>
      <c r="C11">
        <v>10</v>
      </c>
      <c r="D11" s="18">
        <f t="shared" si="0"/>
        <v>101.7025</v>
      </c>
      <c r="E11" s="18">
        <f t="shared" si="1"/>
        <v>76.717500000000001</v>
      </c>
      <c r="F11" s="18">
        <f t="shared" si="2"/>
        <v>67.178035394803032</v>
      </c>
      <c r="G11" s="18">
        <f t="shared" si="3"/>
        <v>48.831964605196973</v>
      </c>
      <c r="H11" s="21">
        <f t="shared" si="4"/>
        <v>2384.5607672032097</v>
      </c>
      <c r="I11" s="21"/>
    </row>
    <row r="12" spans="1:10" x14ac:dyDescent="0.35">
      <c r="A12" s="3">
        <v>36068</v>
      </c>
      <c r="B12" s="4">
        <v>153.69999999999999</v>
      </c>
      <c r="C12">
        <v>11</v>
      </c>
      <c r="D12" s="18">
        <f t="shared" si="0"/>
        <v>134.85499999999999</v>
      </c>
      <c r="E12" s="18">
        <f t="shared" si="1"/>
        <v>101.7025</v>
      </c>
      <c r="F12" s="18">
        <f t="shared" si="2"/>
        <v>91.45781618732272</v>
      </c>
      <c r="G12" s="18">
        <f t="shared" si="3"/>
        <v>62.242183812677268</v>
      </c>
      <c r="H12" s="21">
        <f t="shared" si="4"/>
        <v>3874.0894457711042</v>
      </c>
      <c r="I12" s="21"/>
    </row>
    <row r="13" spans="1:10" x14ac:dyDescent="0.35">
      <c r="A13" s="3">
        <v>36160</v>
      </c>
      <c r="B13" s="4">
        <v>252.9</v>
      </c>
      <c r="C13">
        <v>12</v>
      </c>
      <c r="D13" s="18">
        <f t="shared" si="0"/>
        <v>203.3</v>
      </c>
      <c r="E13" s="18">
        <f t="shared" si="1"/>
        <v>134.85499999999999</v>
      </c>
      <c r="F13" s="18">
        <f t="shared" si="2"/>
        <v>122.4053029664782</v>
      </c>
      <c r="G13" s="18">
        <f t="shared" si="3"/>
        <v>130.49469703352179</v>
      </c>
      <c r="H13" s="21">
        <f t="shared" si="4"/>
        <v>17028.865953870642</v>
      </c>
      <c r="I13" s="21"/>
    </row>
    <row r="14" spans="1:10" x14ac:dyDescent="0.35">
      <c r="A14" s="3">
        <v>36250</v>
      </c>
      <c r="B14" s="4">
        <v>293.60000000000002</v>
      </c>
      <c r="C14">
        <v>13</v>
      </c>
      <c r="D14" s="18">
        <f t="shared" si="0"/>
        <v>273.25</v>
      </c>
      <c r="E14" s="18">
        <f t="shared" si="1"/>
        <v>203.3</v>
      </c>
      <c r="F14" s="18">
        <f t="shared" si="2"/>
        <v>187.28867729262566</v>
      </c>
      <c r="G14" s="18">
        <f t="shared" si="3"/>
        <v>106.31132270737436</v>
      </c>
      <c r="H14" s="21">
        <f t="shared" si="4"/>
        <v>11302.097335791492</v>
      </c>
      <c r="I14" s="21"/>
    </row>
    <row r="15" spans="1:10" x14ac:dyDescent="0.35">
      <c r="A15" s="3">
        <v>36341</v>
      </c>
      <c r="B15" s="4">
        <v>314.39999999999998</v>
      </c>
      <c r="C15">
        <v>14</v>
      </c>
      <c r="D15" s="18">
        <f t="shared" si="0"/>
        <v>304</v>
      </c>
      <c r="E15" s="18">
        <f t="shared" si="1"/>
        <v>273.25</v>
      </c>
      <c r="F15" s="18">
        <f t="shared" si="2"/>
        <v>240.14781642345565</v>
      </c>
      <c r="G15" s="18">
        <f t="shared" si="3"/>
        <v>74.252183576544326</v>
      </c>
      <c r="H15" s="21">
        <f t="shared" si="4"/>
        <v>5513.3867658848385</v>
      </c>
      <c r="I15" s="21"/>
    </row>
    <row r="16" spans="1:10" x14ac:dyDescent="0.35">
      <c r="A16" s="3">
        <v>36433</v>
      </c>
      <c r="B16" s="4">
        <v>355.8</v>
      </c>
      <c r="C16">
        <v>15</v>
      </c>
      <c r="D16" s="18">
        <f t="shared" si="0"/>
        <v>335.1</v>
      </c>
      <c r="E16" s="18">
        <f t="shared" si="1"/>
        <v>304</v>
      </c>
      <c r="F16" s="18">
        <f t="shared" si="2"/>
        <v>277.06680494214737</v>
      </c>
      <c r="G16" s="18">
        <f t="shared" si="3"/>
        <v>78.73319505785264</v>
      </c>
      <c r="H16" s="21">
        <f t="shared" si="4"/>
        <v>6198.9160040178713</v>
      </c>
      <c r="I16" s="21"/>
    </row>
    <row r="17" spans="1:9" x14ac:dyDescent="0.35">
      <c r="A17" s="3">
        <v>36525</v>
      </c>
      <c r="B17" s="4">
        <v>676</v>
      </c>
      <c r="C17">
        <v>16</v>
      </c>
      <c r="D17" s="18">
        <f t="shared" si="0"/>
        <v>515.9</v>
      </c>
      <c r="E17" s="18">
        <f t="shared" si="1"/>
        <v>335.1</v>
      </c>
      <c r="F17" s="18">
        <f t="shared" si="2"/>
        <v>316.21380081984159</v>
      </c>
      <c r="G17" s="18">
        <f t="shared" si="3"/>
        <v>359.78619918015841</v>
      </c>
      <c r="H17" s="21">
        <f t="shared" si="4"/>
        <v>129446.10912050461</v>
      </c>
      <c r="I17" s="21"/>
    </row>
    <row r="18" spans="1:9" x14ac:dyDescent="0.35">
      <c r="A18" s="3">
        <v>36616</v>
      </c>
      <c r="B18" s="4">
        <v>573.9</v>
      </c>
      <c r="C18">
        <v>17</v>
      </c>
      <c r="D18" s="18">
        <f t="shared" si="0"/>
        <v>624.95000000000005</v>
      </c>
      <c r="E18" s="18">
        <f t="shared" si="1"/>
        <v>515.9</v>
      </c>
      <c r="F18" s="18">
        <f t="shared" si="2"/>
        <v>495.10338920511799</v>
      </c>
      <c r="G18" s="18">
        <f t="shared" si="3"/>
        <v>78.796610794881985</v>
      </c>
      <c r="H18" s="21">
        <f t="shared" si="4"/>
        <v>6208.9058727601123</v>
      </c>
      <c r="I18" s="21"/>
    </row>
    <row r="19" spans="1:9" x14ac:dyDescent="0.35">
      <c r="A19" s="3">
        <v>36707</v>
      </c>
      <c r="B19" s="4">
        <v>577.9</v>
      </c>
      <c r="C19">
        <v>18</v>
      </c>
      <c r="D19" s="18">
        <f t="shared" si="0"/>
        <v>575.9</v>
      </c>
      <c r="E19" s="18">
        <f t="shared" si="1"/>
        <v>624.95000000000005</v>
      </c>
      <c r="F19" s="18">
        <f t="shared" si="2"/>
        <v>534.28191607293968</v>
      </c>
      <c r="G19" s="18">
        <f t="shared" si="3"/>
        <v>43.618083927060297</v>
      </c>
      <c r="H19" s="21">
        <f t="shared" si="4"/>
        <v>1902.5372454680758</v>
      </c>
      <c r="I19" s="21"/>
    </row>
    <row r="20" spans="1:9" x14ac:dyDescent="0.35">
      <c r="A20" s="3">
        <v>36799</v>
      </c>
      <c r="B20" s="4">
        <v>637.9</v>
      </c>
      <c r="C20">
        <v>19</v>
      </c>
      <c r="D20" s="18">
        <f t="shared" si="0"/>
        <v>607.9</v>
      </c>
      <c r="E20" s="18">
        <f t="shared" si="1"/>
        <v>575.9</v>
      </c>
      <c r="F20" s="18">
        <f t="shared" si="2"/>
        <v>555.96929901771762</v>
      </c>
      <c r="G20" s="18">
        <f t="shared" si="3"/>
        <v>81.93070098228236</v>
      </c>
      <c r="H20" s="21">
        <f t="shared" si="4"/>
        <v>6712.6397634481636</v>
      </c>
      <c r="I20" s="21"/>
    </row>
    <row r="21" spans="1:9" x14ac:dyDescent="0.35">
      <c r="A21" s="3">
        <v>36891</v>
      </c>
      <c r="B21" s="4">
        <v>972.36</v>
      </c>
      <c r="C21">
        <v>20</v>
      </c>
      <c r="D21" s="18">
        <f t="shared" si="0"/>
        <v>805.13</v>
      </c>
      <c r="E21" s="18">
        <f t="shared" si="1"/>
        <v>607.9</v>
      </c>
      <c r="F21" s="18">
        <f t="shared" si="2"/>
        <v>596.7061294137568</v>
      </c>
      <c r="G21" s="18">
        <f t="shared" si="3"/>
        <v>375.65387058624322</v>
      </c>
      <c r="H21" s="21">
        <f t="shared" si="4"/>
        <v>141115.83048642596</v>
      </c>
      <c r="I21" s="21"/>
    </row>
    <row r="22" spans="1:9" x14ac:dyDescent="0.35">
      <c r="A22" s="3">
        <v>36981</v>
      </c>
      <c r="B22" s="4">
        <v>701</v>
      </c>
      <c r="C22">
        <v>21</v>
      </c>
      <c r="D22" s="18">
        <f t="shared" si="0"/>
        <v>836.68000000000006</v>
      </c>
      <c r="E22" s="18">
        <f t="shared" si="1"/>
        <v>805.13</v>
      </c>
      <c r="F22" s="18">
        <f t="shared" si="2"/>
        <v>783.48529558977543</v>
      </c>
      <c r="G22" s="18">
        <f t="shared" si="3"/>
        <v>-82.485295589775433</v>
      </c>
      <c r="H22" s="21">
        <f t="shared" si="4"/>
        <v>6803.8239885326266</v>
      </c>
      <c r="I22" s="21"/>
    </row>
    <row r="23" spans="1:9" x14ac:dyDescent="0.35">
      <c r="A23" s="3">
        <v>37072</v>
      </c>
      <c r="B23" s="4">
        <v>668</v>
      </c>
      <c r="C23">
        <v>22</v>
      </c>
      <c r="D23" s="18">
        <f t="shared" si="0"/>
        <v>684.5</v>
      </c>
      <c r="E23" s="18">
        <f t="shared" si="1"/>
        <v>836.68000000000006</v>
      </c>
      <c r="F23" s="18">
        <f t="shared" si="2"/>
        <v>742.47271475839102</v>
      </c>
      <c r="G23" s="18">
        <f t="shared" si="3"/>
        <v>-74.472714758391021</v>
      </c>
      <c r="H23" s="21">
        <f t="shared" si="4"/>
        <v>5546.1852434846714</v>
      </c>
      <c r="I23" s="21"/>
    </row>
    <row r="24" spans="1:9" x14ac:dyDescent="0.35">
      <c r="A24" s="3">
        <v>37164</v>
      </c>
      <c r="B24" s="4">
        <v>639</v>
      </c>
      <c r="C24">
        <v>23</v>
      </c>
      <c r="D24" s="18">
        <f t="shared" si="0"/>
        <v>653.5</v>
      </c>
      <c r="E24" s="18">
        <f t="shared" si="1"/>
        <v>684.5</v>
      </c>
      <c r="F24" s="18">
        <f t="shared" si="2"/>
        <v>705.44407575161335</v>
      </c>
      <c r="G24" s="18">
        <f t="shared" si="3"/>
        <v>-66.444075751613354</v>
      </c>
      <c r="H24" s="21">
        <f t="shared" si="4"/>
        <v>4414.8152024861338</v>
      </c>
      <c r="I24" s="21"/>
    </row>
    <row r="25" spans="1:9" x14ac:dyDescent="0.35">
      <c r="A25" s="3">
        <v>37256</v>
      </c>
      <c r="B25" s="4">
        <v>1115</v>
      </c>
      <c r="C25">
        <v>24</v>
      </c>
      <c r="D25" s="18">
        <f t="shared" si="0"/>
        <v>877</v>
      </c>
      <c r="E25" s="18">
        <f t="shared" si="1"/>
        <v>653.5</v>
      </c>
      <c r="F25" s="18">
        <f t="shared" si="2"/>
        <v>672.40736286787546</v>
      </c>
      <c r="G25" s="18">
        <f t="shared" si="3"/>
        <v>442.59263713212454</v>
      </c>
      <c r="H25" s="21">
        <f t="shared" si="4"/>
        <v>195888.24244356845</v>
      </c>
      <c r="I25" s="21"/>
    </row>
    <row r="26" spans="1:9" x14ac:dyDescent="0.35">
      <c r="A26" s="3">
        <v>37346</v>
      </c>
      <c r="B26" s="4">
        <v>847</v>
      </c>
      <c r="C26">
        <v>25</v>
      </c>
      <c r="D26" s="18">
        <f t="shared" si="0"/>
        <v>981</v>
      </c>
      <c r="E26" s="18">
        <f t="shared" si="1"/>
        <v>877</v>
      </c>
      <c r="F26" s="18">
        <f t="shared" si="2"/>
        <v>892.46920753933773</v>
      </c>
      <c r="G26" s="18">
        <f t="shared" si="3"/>
        <v>-45.469207539337731</v>
      </c>
      <c r="H26" s="21">
        <f t="shared" si="4"/>
        <v>2067.4488342553673</v>
      </c>
      <c r="I26" s="21"/>
    </row>
    <row r="27" spans="1:9" x14ac:dyDescent="0.35">
      <c r="A27" s="3">
        <v>37437</v>
      </c>
      <c r="B27" s="4">
        <v>806</v>
      </c>
      <c r="C27">
        <v>26</v>
      </c>
      <c r="D27" s="18">
        <f t="shared" si="0"/>
        <v>826.5</v>
      </c>
      <c r="E27" s="18">
        <f t="shared" si="1"/>
        <v>981</v>
      </c>
      <c r="F27" s="18">
        <f t="shared" si="2"/>
        <v>869.86142591944338</v>
      </c>
      <c r="G27" s="18">
        <f t="shared" si="3"/>
        <v>-63.861425919443377</v>
      </c>
      <c r="H27" s="21">
        <f t="shared" si="4"/>
        <v>4078.2817204645544</v>
      </c>
      <c r="I27" s="21"/>
    </row>
    <row r="28" spans="1:9" x14ac:dyDescent="0.35">
      <c r="A28" s="3">
        <v>37529</v>
      </c>
      <c r="B28" s="4">
        <v>851</v>
      </c>
      <c r="C28">
        <v>27</v>
      </c>
      <c r="D28" s="18">
        <f t="shared" si="0"/>
        <v>828.5</v>
      </c>
      <c r="E28" s="18">
        <f t="shared" si="1"/>
        <v>826.5</v>
      </c>
      <c r="F28" s="18">
        <f t="shared" si="2"/>
        <v>838.10883445690774</v>
      </c>
      <c r="G28" s="18">
        <f t="shared" si="3"/>
        <v>12.891165543092256</v>
      </c>
      <c r="H28" s="21">
        <f t="shared" si="4"/>
        <v>166.18214905940908</v>
      </c>
      <c r="I28" s="21"/>
    </row>
    <row r="29" spans="1:9" x14ac:dyDescent="0.35">
      <c r="A29" s="3">
        <v>37621</v>
      </c>
      <c r="B29" s="4">
        <v>1429</v>
      </c>
      <c r="C29">
        <v>28</v>
      </c>
      <c r="D29" s="18">
        <f t="shared" si="0"/>
        <v>1140</v>
      </c>
      <c r="E29" s="18">
        <f t="shared" si="1"/>
        <v>828.5</v>
      </c>
      <c r="F29" s="18">
        <f t="shared" si="2"/>
        <v>844.51846134939319</v>
      </c>
      <c r="G29" s="18">
        <f t="shared" si="3"/>
        <v>584.48153865060681</v>
      </c>
      <c r="H29" s="21">
        <f t="shared" si="4"/>
        <v>341618.66902338079</v>
      </c>
      <c r="I29" s="21"/>
    </row>
    <row r="30" spans="1:9" x14ac:dyDescent="0.35">
      <c r="A30" s="3">
        <v>37711</v>
      </c>
      <c r="B30" s="4">
        <v>1084</v>
      </c>
      <c r="C30">
        <v>29</v>
      </c>
      <c r="D30" s="18">
        <f t="shared" si="0"/>
        <v>1256.5</v>
      </c>
      <c r="E30" s="18">
        <f t="shared" si="1"/>
        <v>1140</v>
      </c>
      <c r="F30" s="18">
        <f t="shared" si="2"/>
        <v>1135.1290020156407</v>
      </c>
      <c r="G30" s="18">
        <f t="shared" si="3"/>
        <v>-51.129002015640708</v>
      </c>
      <c r="H30" s="21">
        <f t="shared" si="4"/>
        <v>2614.1748471153915</v>
      </c>
      <c r="I30" s="21"/>
    </row>
    <row r="31" spans="1:9" x14ac:dyDescent="0.35">
      <c r="A31" s="3">
        <v>37802</v>
      </c>
      <c r="B31" s="4">
        <v>1100</v>
      </c>
      <c r="C31">
        <v>30</v>
      </c>
      <c r="D31" s="18">
        <f t="shared" si="0"/>
        <v>1092</v>
      </c>
      <c r="E31" s="18">
        <f t="shared" si="1"/>
        <v>1256.5</v>
      </c>
      <c r="F31" s="18">
        <f t="shared" si="2"/>
        <v>1109.7071093861573</v>
      </c>
      <c r="G31" s="18">
        <f t="shared" si="3"/>
        <v>-9.707109386157299</v>
      </c>
      <c r="H31" s="21">
        <f t="shared" si="4"/>
        <v>94.227972634823132</v>
      </c>
      <c r="I31" s="21"/>
    </row>
    <row r="32" spans="1:9" x14ac:dyDescent="0.35">
      <c r="A32" s="3">
        <v>37894</v>
      </c>
      <c r="B32" s="4">
        <v>1134</v>
      </c>
      <c r="C32">
        <v>31</v>
      </c>
      <c r="D32" s="18">
        <f t="shared" si="0"/>
        <v>1117</v>
      </c>
      <c r="E32" s="18">
        <f t="shared" si="1"/>
        <v>1092</v>
      </c>
      <c r="F32" s="18">
        <f t="shared" si="2"/>
        <v>1104.8806296421942</v>
      </c>
      <c r="G32" s="18">
        <f t="shared" si="3"/>
        <v>29.119370357805792</v>
      </c>
      <c r="H32" s="21">
        <f t="shared" si="4"/>
        <v>847.93773003505862</v>
      </c>
      <c r="I32" s="21"/>
    </row>
    <row r="33" spans="1:9" x14ac:dyDescent="0.35">
      <c r="A33" s="3">
        <v>37986</v>
      </c>
      <c r="B33" s="4">
        <v>1946</v>
      </c>
      <c r="C33">
        <v>32</v>
      </c>
      <c r="D33" s="18">
        <f t="shared" si="0"/>
        <v>1540</v>
      </c>
      <c r="E33" s="18">
        <f t="shared" si="1"/>
        <v>1117</v>
      </c>
      <c r="F33" s="18">
        <f t="shared" si="2"/>
        <v>1119.359095434424</v>
      </c>
      <c r="G33" s="18">
        <f t="shared" si="3"/>
        <v>826.64090456557597</v>
      </c>
      <c r="H33" s="21">
        <f t="shared" si="4"/>
        <v>683335.18510099372</v>
      </c>
      <c r="I33" s="21"/>
    </row>
    <row r="34" spans="1:9" x14ac:dyDescent="0.35">
      <c r="A34" s="3">
        <v>38077</v>
      </c>
      <c r="B34" s="4">
        <v>1530</v>
      </c>
      <c r="C34">
        <v>33</v>
      </c>
      <c r="D34" s="18">
        <f t="shared" si="0"/>
        <v>1738</v>
      </c>
      <c r="E34" s="18">
        <f t="shared" si="1"/>
        <v>1540</v>
      </c>
      <c r="F34" s="18">
        <f t="shared" si="2"/>
        <v>1530.3738911579271</v>
      </c>
      <c r="G34" s="18">
        <f t="shared" si="3"/>
        <v>-0.37389115792711891</v>
      </c>
      <c r="H34" s="21">
        <f t="shared" si="4"/>
        <v>0.13979459797608176</v>
      </c>
      <c r="I34" s="21"/>
    </row>
    <row r="35" spans="1:9" x14ac:dyDescent="0.35">
      <c r="A35" s="3">
        <v>38168</v>
      </c>
      <c r="B35" s="4">
        <v>1387</v>
      </c>
      <c r="C35">
        <v>34</v>
      </c>
      <c r="D35" s="18">
        <f t="shared" si="0"/>
        <v>1458.5</v>
      </c>
      <c r="E35" s="18">
        <f t="shared" si="1"/>
        <v>1738</v>
      </c>
      <c r="F35" s="18">
        <f t="shared" si="2"/>
        <v>1530.1879884315445</v>
      </c>
      <c r="G35" s="18">
        <f t="shared" si="3"/>
        <v>-143.18798843154445</v>
      </c>
      <c r="H35" s="21">
        <f t="shared" si="4"/>
        <v>20502.800031072107</v>
      </c>
      <c r="I35" s="21"/>
    </row>
    <row r="36" spans="1:9" x14ac:dyDescent="0.35">
      <c r="A36" s="3">
        <v>38260</v>
      </c>
      <c r="B36" s="4">
        <v>1463</v>
      </c>
      <c r="C36">
        <v>35</v>
      </c>
      <c r="D36" s="18">
        <f t="shared" si="0"/>
        <v>1425</v>
      </c>
      <c r="E36" s="18">
        <f t="shared" si="1"/>
        <v>1458.5</v>
      </c>
      <c r="F36" s="18">
        <f t="shared" si="2"/>
        <v>1458.9933723773352</v>
      </c>
      <c r="G36" s="18">
        <f t="shared" si="3"/>
        <v>4.006627622664837</v>
      </c>
      <c r="H36" s="21">
        <f t="shared" si="4"/>
        <v>16.053064906700882</v>
      </c>
      <c r="I36" s="21"/>
    </row>
    <row r="37" spans="1:9" x14ac:dyDescent="0.35">
      <c r="A37" s="3">
        <v>38352</v>
      </c>
      <c r="B37" s="4">
        <v>2541</v>
      </c>
      <c r="C37">
        <v>36</v>
      </c>
      <c r="D37" s="18">
        <f t="shared" si="0"/>
        <v>2002</v>
      </c>
      <c r="E37" s="18">
        <f t="shared" si="1"/>
        <v>1425</v>
      </c>
      <c r="F37" s="18">
        <f t="shared" si="2"/>
        <v>1460.9855109525913</v>
      </c>
      <c r="G37" s="18">
        <f t="shared" si="3"/>
        <v>1080.0144890474087</v>
      </c>
      <c r="H37" s="21">
        <f t="shared" si="4"/>
        <v>1166431.2965523351</v>
      </c>
      <c r="I37" s="21"/>
    </row>
    <row r="38" spans="1:9" x14ac:dyDescent="0.35">
      <c r="A38" s="3">
        <v>38442</v>
      </c>
      <c r="B38" s="4">
        <v>1902</v>
      </c>
      <c r="C38">
        <v>37</v>
      </c>
      <c r="D38" s="18">
        <f t="shared" si="0"/>
        <v>2221.5</v>
      </c>
      <c r="E38" s="18">
        <f t="shared" si="1"/>
        <v>2002</v>
      </c>
      <c r="F38" s="18">
        <f t="shared" si="2"/>
        <v>1997.9803924574305</v>
      </c>
      <c r="G38" s="18">
        <f t="shared" si="3"/>
        <v>-95.980392457430526</v>
      </c>
      <c r="H38" s="21">
        <f t="shared" si="4"/>
        <v>9212.2357362823859</v>
      </c>
      <c r="I38" s="21"/>
    </row>
    <row r="39" spans="1:9" x14ac:dyDescent="0.35">
      <c r="A39" s="3">
        <v>38533</v>
      </c>
      <c r="B39" s="4">
        <v>1753</v>
      </c>
      <c r="C39">
        <v>38</v>
      </c>
      <c r="E39" s="18">
        <f t="shared" si="1"/>
        <v>2221.5</v>
      </c>
      <c r="F39" s="18">
        <f t="shared" si="2"/>
        <v>1950.2579035490403</v>
      </c>
      <c r="G39" s="18">
        <f t="shared" si="3"/>
        <v>-197.25790354904029</v>
      </c>
      <c r="H39" s="21">
        <f t="shared" si="4"/>
        <v>38910.680512562481</v>
      </c>
      <c r="I39" s="21"/>
    </row>
    <row r="40" spans="1:9" x14ac:dyDescent="0.35">
      <c r="D40" s="18"/>
      <c r="E40" s="18"/>
    </row>
    <row r="41" spans="1:9" x14ac:dyDescent="0.35">
      <c r="D41" s="18"/>
      <c r="E41" s="18"/>
    </row>
    <row r="42" spans="1:9" x14ac:dyDescent="0.35">
      <c r="D42" s="18"/>
      <c r="E42" s="18"/>
    </row>
  </sheetData>
  <phoneticPr fontId="5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67981-0B23-4960-9D82-9E19485BA34A}">
  <dimension ref="A1:L42"/>
  <sheetViews>
    <sheetView workbookViewId="0">
      <selection activeCell="L5" sqref="L5"/>
    </sheetView>
  </sheetViews>
  <sheetFormatPr defaultRowHeight="14.5" x14ac:dyDescent="0.35"/>
  <cols>
    <col min="1" max="1" width="14.08984375" bestFit="1" customWidth="1"/>
    <col min="11" max="11" width="14.453125" bestFit="1" customWidth="1"/>
    <col min="12" max="12" width="15.453125" bestFit="1" customWidth="1"/>
  </cols>
  <sheetData>
    <row r="1" spans="1:12" x14ac:dyDescent="0.35">
      <c r="B1" t="s">
        <v>23</v>
      </c>
      <c r="C1" t="s">
        <v>24</v>
      </c>
      <c r="D1" t="s">
        <v>25</v>
      </c>
      <c r="E1" t="s">
        <v>26</v>
      </c>
      <c r="F1" t="s">
        <v>29</v>
      </c>
      <c r="G1" t="s">
        <v>27</v>
      </c>
      <c r="H1" t="s">
        <v>28</v>
      </c>
    </row>
    <row r="2" spans="1:12" x14ac:dyDescent="0.35">
      <c r="B2">
        <v>-16.672901148299307</v>
      </c>
      <c r="C2">
        <v>8.2496745505943938</v>
      </c>
      <c r="D2">
        <v>0.36384399140273177</v>
      </c>
      <c r="E2">
        <v>-1.2832494222067321</v>
      </c>
      <c r="F2">
        <v>-3.5254693534964856</v>
      </c>
      <c r="G2">
        <v>4.4448747843004872</v>
      </c>
      <c r="H2" s="22">
        <f>SUM(D2:G2)</f>
        <v>0</v>
      </c>
    </row>
    <row r="4" spans="1:12" x14ac:dyDescent="0.35">
      <c r="A4" s="1" t="s">
        <v>0</v>
      </c>
      <c r="B4" s="1" t="s">
        <v>1</v>
      </c>
      <c r="C4" s="2" t="s">
        <v>2</v>
      </c>
      <c r="D4" t="s">
        <v>25</v>
      </c>
      <c r="E4" t="s">
        <v>26</v>
      </c>
      <c r="F4" t="s">
        <v>29</v>
      </c>
      <c r="G4" t="s">
        <v>27</v>
      </c>
      <c r="I4" t="s">
        <v>30</v>
      </c>
      <c r="J4" t="s">
        <v>14</v>
      </c>
      <c r="K4" t="s">
        <v>15</v>
      </c>
      <c r="L4" t="s">
        <v>22</v>
      </c>
    </row>
    <row r="5" spans="1:12" x14ac:dyDescent="0.35">
      <c r="A5" s="3">
        <v>35155</v>
      </c>
      <c r="B5" s="4">
        <v>0.875</v>
      </c>
      <c r="C5">
        <v>1</v>
      </c>
      <c r="D5">
        <v>1</v>
      </c>
      <c r="E5">
        <v>0</v>
      </c>
      <c r="F5">
        <v>0</v>
      </c>
      <c r="G5">
        <v>0</v>
      </c>
      <c r="I5">
        <f>$B$2+$C$2*C5+SUMPRODUCT($D$2:$G$2,D5:G5)</f>
        <v>-8.0593826063021812</v>
      </c>
      <c r="J5" s="18">
        <f>B5-I5</f>
        <v>8.9343826063021812</v>
      </c>
      <c r="K5" s="22">
        <f>J5^2</f>
        <v>79.823192555794961</v>
      </c>
      <c r="L5" s="22">
        <f>SUM(K5:K12)</f>
        <v>488.21455938803592</v>
      </c>
    </row>
    <row r="6" spans="1:12" x14ac:dyDescent="0.35">
      <c r="A6" s="3">
        <v>35246</v>
      </c>
      <c r="B6" s="4">
        <v>2.23</v>
      </c>
      <c r="C6">
        <v>2</v>
      </c>
      <c r="D6">
        <v>0</v>
      </c>
      <c r="E6">
        <v>1</v>
      </c>
      <c r="F6">
        <v>0</v>
      </c>
      <c r="G6">
        <v>0</v>
      </c>
      <c r="I6">
        <f t="shared" ref="I6:I42" si="0">$B$2+$C$2*C6+SUMPRODUCT($D$2:$G$2,D6:G6)</f>
        <v>-1.4568014693172511</v>
      </c>
      <c r="J6" s="18">
        <f t="shared" ref="J6:J42" si="1">B6-I6</f>
        <v>3.6868014693172508</v>
      </c>
      <c r="K6" s="22">
        <f t="shared" ref="K6:K42" si="2">J6^2</f>
        <v>13.59250507415984</v>
      </c>
    </row>
    <row r="7" spans="1:12" x14ac:dyDescent="0.35">
      <c r="A7" s="3">
        <v>35338</v>
      </c>
      <c r="B7" s="4">
        <v>4.2</v>
      </c>
      <c r="C7">
        <v>3</v>
      </c>
      <c r="D7">
        <v>0</v>
      </c>
      <c r="E7">
        <v>0</v>
      </c>
      <c r="F7">
        <v>1</v>
      </c>
      <c r="G7">
        <v>0</v>
      </c>
      <c r="I7">
        <f t="shared" si="0"/>
        <v>4.550653149987391</v>
      </c>
      <c r="J7" s="18">
        <f t="shared" si="1"/>
        <v>-0.35065314998739083</v>
      </c>
      <c r="K7" s="22">
        <f t="shared" si="2"/>
        <v>0.12295763159607961</v>
      </c>
    </row>
    <row r="8" spans="1:12" x14ac:dyDescent="0.35">
      <c r="A8" s="3">
        <v>35430</v>
      </c>
      <c r="B8" s="4">
        <v>8.5</v>
      </c>
      <c r="C8">
        <v>4</v>
      </c>
      <c r="D8">
        <v>0</v>
      </c>
      <c r="E8">
        <v>0</v>
      </c>
      <c r="F8">
        <v>0</v>
      </c>
      <c r="G8">
        <v>1</v>
      </c>
      <c r="I8">
        <f t="shared" si="0"/>
        <v>20.770671838378757</v>
      </c>
      <c r="J8" s="18">
        <f t="shared" si="1"/>
        <v>-12.270671838378757</v>
      </c>
      <c r="K8" s="22">
        <f t="shared" si="2"/>
        <v>150.56938736518148</v>
      </c>
    </row>
    <row r="9" spans="1:12" x14ac:dyDescent="0.35">
      <c r="A9" s="3">
        <v>35520</v>
      </c>
      <c r="B9" s="4">
        <v>16.004999999999999</v>
      </c>
      <c r="C9">
        <v>5</v>
      </c>
      <c r="D9">
        <v>1</v>
      </c>
      <c r="E9">
        <v>0</v>
      </c>
      <c r="F9">
        <v>0</v>
      </c>
      <c r="G9">
        <v>0</v>
      </c>
      <c r="I9">
        <f>$B$2+$C$2*C9+SUMPRODUCT($D$2:$G$2,D9:G9)</f>
        <v>24.939315596075392</v>
      </c>
      <c r="J9" s="18">
        <f t="shared" si="1"/>
        <v>-8.9343155960753933</v>
      </c>
      <c r="K9" s="22">
        <f t="shared" si="2"/>
        <v>79.821995170276011</v>
      </c>
    </row>
    <row r="10" spans="1:12" x14ac:dyDescent="0.35">
      <c r="A10" s="3">
        <v>35611</v>
      </c>
      <c r="B10" s="4">
        <v>27.855</v>
      </c>
      <c r="C10">
        <v>6</v>
      </c>
      <c r="D10">
        <v>0</v>
      </c>
      <c r="E10">
        <v>1</v>
      </c>
      <c r="F10">
        <v>0</v>
      </c>
      <c r="G10">
        <v>0</v>
      </c>
      <c r="I10">
        <f t="shared" si="0"/>
        <v>31.54189673306033</v>
      </c>
      <c r="J10" s="18">
        <f t="shared" si="1"/>
        <v>-3.6868967330603297</v>
      </c>
      <c r="K10" s="22">
        <f t="shared" si="2"/>
        <v>13.593207520250932</v>
      </c>
    </row>
    <row r="11" spans="1:12" x14ac:dyDescent="0.35">
      <c r="A11" s="3">
        <v>35703</v>
      </c>
      <c r="B11" s="4">
        <v>37.9</v>
      </c>
      <c r="C11">
        <v>7</v>
      </c>
      <c r="D11">
        <v>0</v>
      </c>
      <c r="E11">
        <v>0</v>
      </c>
      <c r="F11">
        <v>1</v>
      </c>
      <c r="G11">
        <v>0</v>
      </c>
      <c r="I11">
        <f t="shared" si="0"/>
        <v>37.549351352364972</v>
      </c>
      <c r="J11" s="18">
        <f t="shared" si="1"/>
        <v>0.35064864763502612</v>
      </c>
      <c r="K11" s="22">
        <f t="shared" si="2"/>
        <v>0.12295447408827272</v>
      </c>
    </row>
    <row r="12" spans="1:12" x14ac:dyDescent="0.35">
      <c r="A12" s="3">
        <v>35795</v>
      </c>
      <c r="B12" s="4">
        <v>66.040000000000006</v>
      </c>
      <c r="C12">
        <v>8</v>
      </c>
      <c r="D12">
        <v>0</v>
      </c>
      <c r="E12">
        <v>0</v>
      </c>
      <c r="F12">
        <v>0</v>
      </c>
      <c r="G12">
        <v>1</v>
      </c>
      <c r="I12">
        <f t="shared" si="0"/>
        <v>53.769370040756336</v>
      </c>
      <c r="J12" s="18">
        <f t="shared" si="1"/>
        <v>12.270629959243671</v>
      </c>
      <c r="K12" s="22">
        <f t="shared" si="2"/>
        <v>150.56835959668834</v>
      </c>
    </row>
    <row r="13" spans="1:12" x14ac:dyDescent="0.35">
      <c r="A13" s="3">
        <v>35885</v>
      </c>
      <c r="B13" s="4">
        <v>87.394999999999996</v>
      </c>
      <c r="C13">
        <v>9</v>
      </c>
      <c r="D13">
        <v>1</v>
      </c>
      <c r="E13">
        <v>0</v>
      </c>
      <c r="F13">
        <v>0</v>
      </c>
      <c r="G13">
        <v>0</v>
      </c>
      <c r="J13" s="18"/>
      <c r="K13" s="22"/>
    </row>
    <row r="14" spans="1:12" x14ac:dyDescent="0.35">
      <c r="A14" s="3">
        <v>35976</v>
      </c>
      <c r="B14" s="4">
        <v>116.01</v>
      </c>
      <c r="C14">
        <v>10</v>
      </c>
      <c r="D14">
        <v>0</v>
      </c>
      <c r="E14">
        <v>1</v>
      </c>
      <c r="F14">
        <v>0</v>
      </c>
      <c r="G14">
        <v>0</v>
      </c>
      <c r="J14" s="18"/>
      <c r="K14" s="22"/>
    </row>
    <row r="15" spans="1:12" x14ac:dyDescent="0.35">
      <c r="A15" s="3">
        <v>36068</v>
      </c>
      <c r="B15" s="4">
        <v>153.69999999999999</v>
      </c>
      <c r="C15">
        <v>11</v>
      </c>
      <c r="D15">
        <v>0</v>
      </c>
      <c r="E15">
        <v>0</v>
      </c>
      <c r="F15">
        <v>1</v>
      </c>
      <c r="G15">
        <v>0</v>
      </c>
      <c r="J15" s="18"/>
      <c r="K15" s="22"/>
    </row>
    <row r="16" spans="1:12" x14ac:dyDescent="0.35">
      <c r="A16" s="3">
        <v>36160</v>
      </c>
      <c r="B16" s="4">
        <v>252.9</v>
      </c>
      <c r="C16">
        <v>12</v>
      </c>
      <c r="D16">
        <v>0</v>
      </c>
      <c r="E16">
        <v>0</v>
      </c>
      <c r="F16">
        <v>0</v>
      </c>
      <c r="G16">
        <v>1</v>
      </c>
      <c r="J16" s="18"/>
      <c r="K16" s="22"/>
    </row>
    <row r="17" spans="1:11" x14ac:dyDescent="0.35">
      <c r="A17" s="3">
        <v>36250</v>
      </c>
      <c r="B17" s="4">
        <v>293.60000000000002</v>
      </c>
      <c r="C17">
        <v>13</v>
      </c>
      <c r="D17">
        <v>1</v>
      </c>
      <c r="E17">
        <v>0</v>
      </c>
      <c r="F17">
        <v>0</v>
      </c>
      <c r="G17">
        <v>0</v>
      </c>
      <c r="J17" s="18"/>
      <c r="K17" s="22"/>
    </row>
    <row r="18" spans="1:11" x14ac:dyDescent="0.35">
      <c r="A18" s="3">
        <v>36341</v>
      </c>
      <c r="B18" s="4">
        <v>314.39999999999998</v>
      </c>
      <c r="C18">
        <v>14</v>
      </c>
      <c r="D18">
        <v>0</v>
      </c>
      <c r="E18">
        <v>1</v>
      </c>
      <c r="F18">
        <v>0</v>
      </c>
      <c r="G18">
        <v>0</v>
      </c>
      <c r="J18" s="18"/>
      <c r="K18" s="22"/>
    </row>
    <row r="19" spans="1:11" x14ac:dyDescent="0.35">
      <c r="A19" s="3">
        <v>36433</v>
      </c>
      <c r="B19" s="4">
        <v>355.8</v>
      </c>
      <c r="C19">
        <v>15</v>
      </c>
      <c r="D19">
        <v>0</v>
      </c>
      <c r="E19">
        <v>0</v>
      </c>
      <c r="F19">
        <v>1</v>
      </c>
      <c r="G19">
        <v>0</v>
      </c>
      <c r="J19" s="18"/>
      <c r="K19" s="22"/>
    </row>
    <row r="20" spans="1:11" x14ac:dyDescent="0.35">
      <c r="A20" s="3">
        <v>36525</v>
      </c>
      <c r="B20" s="4">
        <v>676</v>
      </c>
      <c r="C20">
        <v>16</v>
      </c>
      <c r="D20">
        <v>0</v>
      </c>
      <c r="E20">
        <v>0</v>
      </c>
      <c r="F20">
        <v>0</v>
      </c>
      <c r="G20">
        <v>1</v>
      </c>
      <c r="J20" s="18"/>
      <c r="K20" s="22"/>
    </row>
    <row r="21" spans="1:11" x14ac:dyDescent="0.35">
      <c r="A21" s="3">
        <v>36616</v>
      </c>
      <c r="B21" s="4">
        <v>573.9</v>
      </c>
      <c r="C21">
        <v>17</v>
      </c>
      <c r="D21">
        <v>1</v>
      </c>
      <c r="E21">
        <v>0</v>
      </c>
      <c r="F21">
        <v>0</v>
      </c>
      <c r="G21">
        <v>0</v>
      </c>
      <c r="J21" s="18"/>
      <c r="K21" s="22"/>
    </row>
    <row r="22" spans="1:11" x14ac:dyDescent="0.35">
      <c r="A22" s="3">
        <v>36707</v>
      </c>
      <c r="B22" s="4">
        <v>577.9</v>
      </c>
      <c r="C22">
        <v>18</v>
      </c>
      <c r="D22">
        <v>0</v>
      </c>
      <c r="E22">
        <v>1</v>
      </c>
      <c r="F22">
        <v>0</v>
      </c>
      <c r="G22">
        <v>0</v>
      </c>
      <c r="J22" s="18"/>
      <c r="K22" s="22"/>
    </row>
    <row r="23" spans="1:11" x14ac:dyDescent="0.35">
      <c r="A23" s="3">
        <v>36799</v>
      </c>
      <c r="B23" s="4">
        <v>637.9</v>
      </c>
      <c r="C23">
        <v>19</v>
      </c>
      <c r="D23">
        <v>0</v>
      </c>
      <c r="E23">
        <v>0</v>
      </c>
      <c r="F23">
        <v>1</v>
      </c>
      <c r="G23">
        <v>0</v>
      </c>
      <c r="J23" s="18"/>
      <c r="K23" s="22"/>
    </row>
    <row r="24" spans="1:11" x14ac:dyDescent="0.35">
      <c r="A24" s="3">
        <v>36891</v>
      </c>
      <c r="B24" s="4">
        <v>972.36</v>
      </c>
      <c r="C24">
        <v>20</v>
      </c>
      <c r="D24">
        <v>0</v>
      </c>
      <c r="E24">
        <v>0</v>
      </c>
      <c r="F24">
        <v>0</v>
      </c>
      <c r="G24">
        <v>1</v>
      </c>
      <c r="J24" s="18"/>
      <c r="K24" s="22"/>
    </row>
    <row r="25" spans="1:11" x14ac:dyDescent="0.35">
      <c r="A25" s="3">
        <v>36981</v>
      </c>
      <c r="B25" s="4">
        <v>701</v>
      </c>
      <c r="C25">
        <v>21</v>
      </c>
      <c r="D25">
        <v>1</v>
      </c>
      <c r="E25">
        <v>0</v>
      </c>
      <c r="F25">
        <v>0</v>
      </c>
      <c r="G25">
        <v>0</v>
      </c>
      <c r="J25" s="18"/>
      <c r="K25" s="22"/>
    </row>
    <row r="26" spans="1:11" x14ac:dyDescent="0.35">
      <c r="A26" s="3">
        <v>37072</v>
      </c>
      <c r="B26" s="4">
        <v>668</v>
      </c>
      <c r="C26">
        <v>22</v>
      </c>
      <c r="D26">
        <v>0</v>
      </c>
      <c r="E26">
        <v>1</v>
      </c>
      <c r="F26">
        <v>0</v>
      </c>
      <c r="G26">
        <v>0</v>
      </c>
      <c r="J26" s="18"/>
      <c r="K26" s="22"/>
    </row>
    <row r="27" spans="1:11" x14ac:dyDescent="0.35">
      <c r="A27" s="3">
        <v>37164</v>
      </c>
      <c r="B27" s="4">
        <v>639</v>
      </c>
      <c r="C27">
        <v>23</v>
      </c>
      <c r="D27">
        <v>0</v>
      </c>
      <c r="E27">
        <v>0</v>
      </c>
      <c r="F27">
        <v>1</v>
      </c>
      <c r="G27">
        <v>0</v>
      </c>
      <c r="J27" s="18"/>
      <c r="K27" s="22"/>
    </row>
    <row r="28" spans="1:11" x14ac:dyDescent="0.35">
      <c r="A28" s="3">
        <v>37256</v>
      </c>
      <c r="B28" s="4">
        <v>1115</v>
      </c>
      <c r="C28">
        <v>24</v>
      </c>
      <c r="D28">
        <v>0</v>
      </c>
      <c r="E28">
        <v>0</v>
      </c>
      <c r="F28">
        <v>0</v>
      </c>
      <c r="G28">
        <v>1</v>
      </c>
      <c r="J28" s="18"/>
      <c r="K28" s="22"/>
    </row>
    <row r="29" spans="1:11" x14ac:dyDescent="0.35">
      <c r="A29" s="3">
        <v>37346</v>
      </c>
      <c r="B29" s="4">
        <v>847</v>
      </c>
      <c r="C29">
        <v>25</v>
      </c>
      <c r="D29">
        <v>1</v>
      </c>
      <c r="E29">
        <v>0</v>
      </c>
      <c r="F29">
        <v>0</v>
      </c>
      <c r="G29">
        <v>0</v>
      </c>
      <c r="J29" s="18"/>
      <c r="K29" s="22"/>
    </row>
    <row r="30" spans="1:11" x14ac:dyDescent="0.35">
      <c r="A30" s="3">
        <v>37437</v>
      </c>
      <c r="B30" s="4">
        <v>806</v>
      </c>
      <c r="C30">
        <v>26</v>
      </c>
      <c r="D30">
        <v>0</v>
      </c>
      <c r="E30">
        <v>1</v>
      </c>
      <c r="F30">
        <v>0</v>
      </c>
      <c r="G30">
        <v>0</v>
      </c>
      <c r="J30" s="18"/>
      <c r="K30" s="22"/>
    </row>
    <row r="31" spans="1:11" x14ac:dyDescent="0.35">
      <c r="A31" s="3">
        <v>37529</v>
      </c>
      <c r="B31" s="4">
        <v>851</v>
      </c>
      <c r="C31">
        <v>27</v>
      </c>
      <c r="D31">
        <v>0</v>
      </c>
      <c r="E31">
        <v>0</v>
      </c>
      <c r="F31">
        <v>1</v>
      </c>
      <c r="G31">
        <v>0</v>
      </c>
      <c r="J31" s="18"/>
      <c r="K31" s="22"/>
    </row>
    <row r="32" spans="1:11" x14ac:dyDescent="0.35">
      <c r="A32" s="3">
        <v>37621</v>
      </c>
      <c r="B32" s="4">
        <v>1429</v>
      </c>
      <c r="C32">
        <v>28</v>
      </c>
      <c r="D32">
        <v>0</v>
      </c>
      <c r="E32">
        <v>0</v>
      </c>
      <c r="F32">
        <v>0</v>
      </c>
      <c r="G32">
        <v>1</v>
      </c>
      <c r="J32" s="18"/>
      <c r="K32" s="22"/>
    </row>
    <row r="33" spans="1:11" x14ac:dyDescent="0.35">
      <c r="A33" s="3">
        <v>37711</v>
      </c>
      <c r="B33" s="4">
        <v>1084</v>
      </c>
      <c r="C33">
        <v>29</v>
      </c>
      <c r="D33">
        <v>1</v>
      </c>
      <c r="E33">
        <v>0</v>
      </c>
      <c r="F33">
        <v>0</v>
      </c>
      <c r="G33">
        <v>0</v>
      </c>
      <c r="J33" s="18"/>
      <c r="K33" s="22"/>
    </row>
    <row r="34" spans="1:11" x14ac:dyDescent="0.35">
      <c r="A34" s="3">
        <v>37802</v>
      </c>
      <c r="B34" s="4">
        <v>1100</v>
      </c>
      <c r="C34">
        <v>30</v>
      </c>
      <c r="D34">
        <v>0</v>
      </c>
      <c r="E34">
        <v>1</v>
      </c>
      <c r="F34">
        <v>0</v>
      </c>
      <c r="G34">
        <v>0</v>
      </c>
      <c r="J34" s="18"/>
      <c r="K34" s="22"/>
    </row>
    <row r="35" spans="1:11" x14ac:dyDescent="0.35">
      <c r="A35" s="3">
        <v>37894</v>
      </c>
      <c r="B35" s="4">
        <v>1134</v>
      </c>
      <c r="C35">
        <v>31</v>
      </c>
      <c r="D35">
        <v>0</v>
      </c>
      <c r="E35">
        <v>0</v>
      </c>
      <c r="F35">
        <v>1</v>
      </c>
      <c r="G35">
        <v>0</v>
      </c>
      <c r="J35" s="18"/>
      <c r="K35" s="22"/>
    </row>
    <row r="36" spans="1:11" x14ac:dyDescent="0.35">
      <c r="A36" s="3">
        <v>37986</v>
      </c>
      <c r="B36" s="4">
        <v>1946</v>
      </c>
      <c r="C36">
        <v>32</v>
      </c>
      <c r="D36">
        <v>0</v>
      </c>
      <c r="E36">
        <v>0</v>
      </c>
      <c r="F36">
        <v>0</v>
      </c>
      <c r="G36">
        <v>1</v>
      </c>
      <c r="J36" s="18"/>
      <c r="K36" s="22"/>
    </row>
    <row r="37" spans="1:11" x14ac:dyDescent="0.35">
      <c r="A37" s="3">
        <v>38077</v>
      </c>
      <c r="B37" s="4">
        <v>1530</v>
      </c>
      <c r="C37">
        <v>33</v>
      </c>
      <c r="D37">
        <v>1</v>
      </c>
      <c r="E37">
        <v>0</v>
      </c>
      <c r="F37">
        <v>0</v>
      </c>
      <c r="G37">
        <v>0</v>
      </c>
      <c r="J37" s="18"/>
      <c r="K37" s="22"/>
    </row>
    <row r="38" spans="1:11" x14ac:dyDescent="0.35">
      <c r="A38" s="3">
        <v>38168</v>
      </c>
      <c r="B38" s="4">
        <v>1387</v>
      </c>
      <c r="C38">
        <v>34</v>
      </c>
      <c r="D38">
        <v>0</v>
      </c>
      <c r="E38">
        <v>1</v>
      </c>
      <c r="F38">
        <v>0</v>
      </c>
      <c r="G38">
        <v>0</v>
      </c>
      <c r="J38" s="18"/>
      <c r="K38" s="22"/>
    </row>
    <row r="39" spans="1:11" x14ac:dyDescent="0.35">
      <c r="A39" s="3">
        <v>38260</v>
      </c>
      <c r="B39" s="4">
        <v>1463</v>
      </c>
      <c r="C39">
        <v>35</v>
      </c>
      <c r="D39">
        <v>0</v>
      </c>
      <c r="E39">
        <v>0</v>
      </c>
      <c r="F39">
        <v>1</v>
      </c>
      <c r="G39">
        <v>0</v>
      </c>
      <c r="J39" s="18"/>
      <c r="K39" s="22"/>
    </row>
    <row r="40" spans="1:11" x14ac:dyDescent="0.35">
      <c r="A40" s="3">
        <v>38352</v>
      </c>
      <c r="B40" s="4">
        <v>2541</v>
      </c>
      <c r="C40">
        <v>36</v>
      </c>
      <c r="D40">
        <v>0</v>
      </c>
      <c r="E40">
        <v>0</v>
      </c>
      <c r="F40">
        <v>0</v>
      </c>
      <c r="G40">
        <v>1</v>
      </c>
      <c r="J40" s="18"/>
      <c r="K40" s="22"/>
    </row>
    <row r="41" spans="1:11" x14ac:dyDescent="0.35">
      <c r="A41" s="3">
        <v>38442</v>
      </c>
      <c r="B41" s="4">
        <v>1902</v>
      </c>
      <c r="C41">
        <v>37</v>
      </c>
      <c r="D41">
        <v>1</v>
      </c>
      <c r="E41">
        <v>0</v>
      </c>
      <c r="F41">
        <v>0</v>
      </c>
      <c r="G41">
        <v>0</v>
      </c>
      <c r="J41" s="18"/>
      <c r="K41" s="22"/>
    </row>
    <row r="42" spans="1:11" x14ac:dyDescent="0.35">
      <c r="A42" s="3">
        <v>38533</v>
      </c>
      <c r="B42" s="4">
        <v>1753</v>
      </c>
      <c r="C42">
        <v>38</v>
      </c>
      <c r="D42">
        <v>0</v>
      </c>
      <c r="E42">
        <v>1</v>
      </c>
      <c r="F42">
        <v>0</v>
      </c>
      <c r="G42">
        <v>0</v>
      </c>
      <c r="J42" s="18"/>
      <c r="K42" s="22"/>
    </row>
  </sheetData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shapeId="6145" r:id="rId3">
          <objectPr defaultSize="0" r:id="rId4">
            <anchor moveWithCells="1">
              <from>
                <xdr:col>13</xdr:col>
                <xdr:colOff>482600</xdr:colOff>
                <xdr:row>1</xdr:row>
                <xdr:rowOff>139700</xdr:rowOff>
              </from>
              <to>
                <xdr:col>20</xdr:col>
                <xdr:colOff>482600</xdr:colOff>
                <xdr:row>13</xdr:row>
                <xdr:rowOff>107950</xdr:rowOff>
              </to>
            </anchor>
          </objectPr>
        </oleObject>
      </mc:Choice>
      <mc:Fallback>
        <oleObject shapeId="6145" r:id="rId3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234B3-B0B4-449F-B625-55CE7743BD73}">
  <dimension ref="A1:R47"/>
  <sheetViews>
    <sheetView topLeftCell="A31" zoomScaleNormal="100" workbookViewId="0">
      <selection activeCell="I45" sqref="I45"/>
    </sheetView>
  </sheetViews>
  <sheetFormatPr defaultRowHeight="14.5" x14ac:dyDescent="0.35"/>
  <cols>
    <col min="1" max="1" width="14.08984375" bestFit="1" customWidth="1"/>
    <col min="8" max="8" width="11.26953125" bestFit="1" customWidth="1"/>
    <col min="14" max="14" width="20.54296875" bestFit="1" customWidth="1"/>
    <col min="15" max="15" width="21.6328125" bestFit="1" customWidth="1"/>
    <col min="16" max="16" width="21.6328125" customWidth="1"/>
    <col min="18" max="18" width="13.6328125" bestFit="1" customWidth="1"/>
  </cols>
  <sheetData>
    <row r="1" spans="1:18" x14ac:dyDescent="0.35">
      <c r="B1" t="s">
        <v>23</v>
      </c>
      <c r="C1" t="s">
        <v>24</v>
      </c>
      <c r="D1" t="s">
        <v>25</v>
      </c>
      <c r="E1" t="s">
        <v>26</v>
      </c>
      <c r="F1" t="s">
        <v>29</v>
      </c>
      <c r="G1" t="s">
        <v>27</v>
      </c>
      <c r="Q1" t="s">
        <v>37</v>
      </c>
      <c r="R1" t="s">
        <v>38</v>
      </c>
    </row>
    <row r="2" spans="1:18" x14ac:dyDescent="0.35">
      <c r="B2">
        <v>-16.672901148299307</v>
      </c>
      <c r="C2">
        <v>8.2496745505943938</v>
      </c>
      <c r="D2">
        <v>0.36384399140273177</v>
      </c>
      <c r="E2">
        <v>-1.2832494222067321</v>
      </c>
      <c r="F2">
        <v>-3.5254693534964856</v>
      </c>
      <c r="G2">
        <v>4.4448747843004872</v>
      </c>
      <c r="P2" s="3">
        <v>35885</v>
      </c>
      <c r="Q2" s="4">
        <v>87.394999999999996</v>
      </c>
      <c r="R2">
        <v>70.208643757696649</v>
      </c>
    </row>
    <row r="3" spans="1:18" x14ac:dyDescent="0.35">
      <c r="P3" s="3">
        <v>35976</v>
      </c>
      <c r="Q3" s="4">
        <v>116.01</v>
      </c>
      <c r="R3">
        <v>83.676830486356934</v>
      </c>
    </row>
    <row r="4" spans="1:18" x14ac:dyDescent="0.35">
      <c r="A4" s="1" t="s">
        <v>0</v>
      </c>
      <c r="B4" s="1" t="s">
        <v>1</v>
      </c>
      <c r="C4" s="2" t="s">
        <v>2</v>
      </c>
      <c r="D4" s="17" t="s">
        <v>25</v>
      </c>
      <c r="E4" s="17" t="s">
        <v>26</v>
      </c>
      <c r="F4" s="17" t="s">
        <v>29</v>
      </c>
      <c r="G4" s="17" t="s">
        <v>27</v>
      </c>
      <c r="H4" s="17"/>
      <c r="I4" s="17" t="s">
        <v>16</v>
      </c>
      <c r="J4" s="17" t="s">
        <v>33</v>
      </c>
      <c r="K4" s="17" t="s">
        <v>34</v>
      </c>
      <c r="P4" s="3">
        <v>36068</v>
      </c>
      <c r="Q4" s="4">
        <v>153.69999999999999</v>
      </c>
      <c r="R4">
        <v>106.03354245880938</v>
      </c>
    </row>
    <row r="5" spans="1:18" x14ac:dyDescent="0.35">
      <c r="A5" s="3">
        <v>35155</v>
      </c>
      <c r="B5" s="4">
        <v>0.875</v>
      </c>
      <c r="C5">
        <v>1</v>
      </c>
      <c r="D5">
        <v>1</v>
      </c>
      <c r="E5">
        <v>0</v>
      </c>
      <c r="F5">
        <v>0</v>
      </c>
      <c r="G5">
        <v>0</v>
      </c>
      <c r="I5">
        <v>0.19974</v>
      </c>
      <c r="J5">
        <v>1</v>
      </c>
      <c r="K5">
        <v>1</v>
      </c>
      <c r="P5" s="3">
        <v>36160</v>
      </c>
      <c r="Q5" s="4">
        <v>252.9</v>
      </c>
      <c r="R5">
        <v>151.18638768024832</v>
      </c>
    </row>
    <row r="6" spans="1:18" x14ac:dyDescent="0.35">
      <c r="A6" s="3">
        <v>35246</v>
      </c>
      <c r="B6" s="4">
        <v>2.23</v>
      </c>
      <c r="C6">
        <v>2</v>
      </c>
      <c r="D6">
        <v>0</v>
      </c>
      <c r="E6">
        <v>1</v>
      </c>
      <c r="F6">
        <v>0</v>
      </c>
      <c r="G6">
        <v>0</v>
      </c>
      <c r="P6" s="3">
        <v>36250</v>
      </c>
      <c r="Q6" s="4">
        <v>293.60000000000002</v>
      </c>
      <c r="R6">
        <v>229.15306703767521</v>
      </c>
    </row>
    <row r="7" spans="1:18" x14ac:dyDescent="0.35">
      <c r="A7" s="3">
        <v>35338</v>
      </c>
      <c r="B7" s="4">
        <v>4.2</v>
      </c>
      <c r="C7">
        <v>3</v>
      </c>
      <c r="D7">
        <v>0</v>
      </c>
      <c r="E7">
        <v>0</v>
      </c>
      <c r="F7">
        <v>1</v>
      </c>
      <c r="G7">
        <v>0</v>
      </c>
      <c r="K7" s="17" t="s">
        <v>35</v>
      </c>
      <c r="P7" s="3">
        <v>36341</v>
      </c>
      <c r="Q7" s="4">
        <v>314.39999999999998</v>
      </c>
      <c r="R7">
        <v>313.35050297148939</v>
      </c>
    </row>
    <row r="8" spans="1:18" x14ac:dyDescent="0.35">
      <c r="A8" s="3">
        <v>35430</v>
      </c>
      <c r="B8" s="4">
        <v>8.5</v>
      </c>
      <c r="C8">
        <v>4</v>
      </c>
      <c r="D8">
        <v>0</v>
      </c>
      <c r="E8">
        <v>0</v>
      </c>
      <c r="F8">
        <v>0</v>
      </c>
      <c r="G8">
        <v>1</v>
      </c>
      <c r="H8" s="28">
        <f>A8</f>
        <v>35430</v>
      </c>
      <c r="K8" s="29">
        <f>G2</f>
        <v>4.4448747843004872</v>
      </c>
      <c r="P8" s="3">
        <v>36433</v>
      </c>
      <c r="Q8" s="4">
        <v>355.8</v>
      </c>
      <c r="R8">
        <v>384.64866335908084</v>
      </c>
    </row>
    <row r="9" spans="1:18" x14ac:dyDescent="0.35">
      <c r="A9" s="3">
        <v>35520</v>
      </c>
      <c r="B9" s="4">
        <v>16.004999999999999</v>
      </c>
      <c r="C9">
        <v>5</v>
      </c>
      <c r="D9">
        <v>1</v>
      </c>
      <c r="E9">
        <v>0</v>
      </c>
      <c r="F9">
        <v>0</v>
      </c>
      <c r="G9">
        <v>0</v>
      </c>
      <c r="H9" s="24">
        <v>35520</v>
      </c>
      <c r="K9" s="25">
        <v>0.36384399140273177</v>
      </c>
      <c r="P9" s="3">
        <v>36525</v>
      </c>
      <c r="Q9" s="4">
        <v>676</v>
      </c>
      <c r="R9">
        <v>485.40645624676483</v>
      </c>
    </row>
    <row r="10" spans="1:18" x14ac:dyDescent="0.35">
      <c r="A10" s="3">
        <v>35611</v>
      </c>
      <c r="B10" s="4">
        <v>27.855</v>
      </c>
      <c r="C10">
        <v>6</v>
      </c>
      <c r="D10">
        <v>0</v>
      </c>
      <c r="E10">
        <v>1</v>
      </c>
      <c r="F10">
        <v>0</v>
      </c>
      <c r="G10">
        <v>0</v>
      </c>
      <c r="H10" s="24">
        <v>35611</v>
      </c>
      <c r="K10" s="25">
        <v>-1.2832494222067321</v>
      </c>
      <c r="P10" s="3">
        <v>36616</v>
      </c>
      <c r="Q10" s="4">
        <v>573.9</v>
      </c>
      <c r="R10">
        <v>596.69215962243925</v>
      </c>
    </row>
    <row r="11" spans="1:18" x14ac:dyDescent="0.35">
      <c r="A11" s="3">
        <v>35703</v>
      </c>
      <c r="B11" s="4">
        <v>37.9</v>
      </c>
      <c r="C11">
        <v>7</v>
      </c>
      <c r="D11">
        <v>0</v>
      </c>
      <c r="E11">
        <v>0</v>
      </c>
      <c r="F11">
        <v>1</v>
      </c>
      <c r="G11">
        <v>0</v>
      </c>
      <c r="H11" s="24">
        <v>35703</v>
      </c>
      <c r="I11" s="17" t="s">
        <v>31</v>
      </c>
      <c r="J11" s="17" t="s">
        <v>24</v>
      </c>
      <c r="K11" s="25">
        <v>-3.5254693534964856</v>
      </c>
      <c r="P11" s="3">
        <v>36707</v>
      </c>
      <c r="Q11" s="4">
        <v>577.9</v>
      </c>
      <c r="R11">
        <v>640.69407010639543</v>
      </c>
    </row>
    <row r="12" spans="1:18" x14ac:dyDescent="0.35">
      <c r="A12" s="3">
        <v>35795</v>
      </c>
      <c r="B12" s="4">
        <v>66.040000000000006</v>
      </c>
      <c r="C12">
        <v>8</v>
      </c>
      <c r="D12">
        <v>0</v>
      </c>
      <c r="E12">
        <v>0</v>
      </c>
      <c r="F12">
        <v>0</v>
      </c>
      <c r="G12">
        <v>1</v>
      </c>
      <c r="H12" s="24">
        <v>35795</v>
      </c>
      <c r="I12" s="27">
        <f>B12-K8</f>
        <v>61.595125215699518</v>
      </c>
      <c r="J12" s="26">
        <f>C2</f>
        <v>8.2496745505943938</v>
      </c>
      <c r="K12" s="30">
        <v>4.4448747843004872</v>
      </c>
      <c r="L12" s="17" t="s">
        <v>32</v>
      </c>
      <c r="M12" s="17" t="s">
        <v>14</v>
      </c>
      <c r="N12" s="17" t="s">
        <v>15</v>
      </c>
      <c r="O12" s="17" t="s">
        <v>22</v>
      </c>
      <c r="P12" s="3">
        <v>36799</v>
      </c>
      <c r="Q12" s="4">
        <v>637.9</v>
      </c>
      <c r="R12" s="18">
        <v>690.52574344657774</v>
      </c>
    </row>
    <row r="13" spans="1:18" x14ac:dyDescent="0.35">
      <c r="A13" s="3">
        <v>35885</v>
      </c>
      <c r="B13" s="4">
        <v>87.394999999999996</v>
      </c>
      <c r="C13">
        <v>9</v>
      </c>
      <c r="D13">
        <v>1</v>
      </c>
      <c r="E13">
        <v>0</v>
      </c>
      <c r="F13">
        <v>0</v>
      </c>
      <c r="G13">
        <v>0</v>
      </c>
      <c r="H13" s="24">
        <v>35885</v>
      </c>
      <c r="I13" s="27">
        <f>$I$5*(B13-K9)+(1-$I$5)*(I12+J12)</f>
        <v>73.277602562131591</v>
      </c>
      <c r="J13">
        <f>$J$5*(I13-I12)+(1-$J$5)*J12</f>
        <v>11.682477346432073</v>
      </c>
      <c r="K13">
        <f>$K$5*(B13-I13)+(1-$K$5)*K9</f>
        <v>14.117397437868405</v>
      </c>
      <c r="L13" s="18">
        <f>I12+J12+K9</f>
        <v>70.208643757696649</v>
      </c>
      <c r="M13" s="18">
        <f>L13-B13</f>
        <v>-17.186356242303347</v>
      </c>
      <c r="N13" s="23">
        <f>M13^2</f>
        <v>295.37084088735924</v>
      </c>
      <c r="O13" s="23">
        <f>SUM(N14:N42)</f>
        <v>308632.24242549686</v>
      </c>
      <c r="P13" s="3">
        <v>36891</v>
      </c>
      <c r="Q13" s="4">
        <v>972.36</v>
      </c>
      <c r="R13">
        <v>972.60781792850128</v>
      </c>
    </row>
    <row r="14" spans="1:18" x14ac:dyDescent="0.35">
      <c r="A14" s="3">
        <v>35976</v>
      </c>
      <c r="B14" s="4">
        <v>116.01</v>
      </c>
      <c r="C14">
        <v>10</v>
      </c>
      <c r="D14">
        <v>0</v>
      </c>
      <c r="E14">
        <v>1</v>
      </c>
      <c r="F14">
        <v>0</v>
      </c>
      <c r="G14">
        <v>0</v>
      </c>
      <c r="H14" s="24">
        <v>35976</v>
      </c>
      <c r="I14" s="27">
        <f t="shared" ref="I14:I47" si="0">$I$5*(B14-K10)+(1-$I$5)*(I13+J13)</f>
        <v>91.41830718721873</v>
      </c>
      <c r="J14">
        <f>$J$5*(I14-I13)+(1-$J$5)*J13</f>
        <v>18.140704625087139</v>
      </c>
      <c r="K14">
        <f t="shared" ref="K14:K42" si="1">$K$5*(B14-I14)+(1-$K$5)*K10</f>
        <v>24.591692812781275</v>
      </c>
      <c r="L14" s="18">
        <f t="shared" ref="L14:L42" si="2">I13+J13+K10</f>
        <v>83.676830486356934</v>
      </c>
      <c r="M14" s="18">
        <f>L14-B14</f>
        <v>-32.333169513643071</v>
      </c>
      <c r="N14" s="23">
        <f>M14^2</f>
        <v>1045.4338507979778</v>
      </c>
      <c r="P14" s="3">
        <v>36981</v>
      </c>
      <c r="Q14" s="4">
        <v>701</v>
      </c>
      <c r="R14">
        <v>847.35486606335269</v>
      </c>
    </row>
    <row r="15" spans="1:18" x14ac:dyDescent="0.35">
      <c r="A15" s="3">
        <v>36068</v>
      </c>
      <c r="B15" s="4">
        <v>153.69999999999999</v>
      </c>
      <c r="C15">
        <v>11</v>
      </c>
      <c r="D15">
        <v>0</v>
      </c>
      <c r="E15">
        <v>0</v>
      </c>
      <c r="F15">
        <v>1</v>
      </c>
      <c r="G15">
        <v>0</v>
      </c>
      <c r="H15" s="24">
        <v>36068</v>
      </c>
      <c r="I15" s="27">
        <f t="shared" si="0"/>
        <v>119.07991004158328</v>
      </c>
      <c r="J15">
        <f t="shared" ref="J15:J42" si="3">$J$5*(I15-I14)+(1-$J$5)*J14</f>
        <v>27.661602854364546</v>
      </c>
      <c r="K15">
        <f t="shared" si="1"/>
        <v>34.620089958416713</v>
      </c>
      <c r="L15" s="18">
        <f t="shared" si="2"/>
        <v>106.03354245880938</v>
      </c>
      <c r="M15" s="18">
        <f t="shared" ref="M15:M42" si="4">L15-B15</f>
        <v>-47.66645754119061</v>
      </c>
      <c r="N15" s="23">
        <f t="shared" ref="N15:N42" si="5">M15^2</f>
        <v>2272.0911745261274</v>
      </c>
      <c r="P15" s="3">
        <v>37072</v>
      </c>
      <c r="Q15" s="4">
        <v>668</v>
      </c>
      <c r="R15">
        <v>782.32805901930612</v>
      </c>
    </row>
    <row r="16" spans="1:18" x14ac:dyDescent="0.35">
      <c r="A16" s="3">
        <v>36160</v>
      </c>
      <c r="B16" s="4">
        <v>252.9</v>
      </c>
      <c r="C16">
        <v>12</v>
      </c>
      <c r="D16">
        <v>0</v>
      </c>
      <c r="E16">
        <v>0</v>
      </c>
      <c r="F16">
        <v>0</v>
      </c>
      <c r="G16">
        <v>1</v>
      </c>
      <c r="H16" s="24">
        <v>36160</v>
      </c>
      <c r="I16" s="27">
        <f t="shared" si="0"/>
        <v>167.05778982069504</v>
      </c>
      <c r="J16">
        <f t="shared" si="3"/>
        <v>47.97787977911176</v>
      </c>
      <c r="K16">
        <f t="shared" si="1"/>
        <v>85.842210179304971</v>
      </c>
      <c r="L16" s="18">
        <f t="shared" si="2"/>
        <v>151.18638768024832</v>
      </c>
      <c r="M16" s="18">
        <f t="shared" si="4"/>
        <v>-101.71361231975169</v>
      </c>
      <c r="N16" s="23">
        <f t="shared" si="5"/>
        <v>10345.658931132743</v>
      </c>
      <c r="P16" s="3">
        <v>37164</v>
      </c>
      <c r="Q16" s="4">
        <v>639</v>
      </c>
      <c r="R16">
        <v>767.3738659017406</v>
      </c>
    </row>
    <row r="17" spans="1:18" x14ac:dyDescent="0.35">
      <c r="A17" s="3">
        <v>36250</v>
      </c>
      <c r="B17" s="4">
        <v>293.60000000000002</v>
      </c>
      <c r="C17">
        <v>13</v>
      </c>
      <c r="D17">
        <v>1</v>
      </c>
      <c r="E17">
        <v>0</v>
      </c>
      <c r="F17">
        <v>0</v>
      </c>
      <c r="G17">
        <v>0</v>
      </c>
      <c r="H17" s="24">
        <v>36250</v>
      </c>
      <c r="I17" s="27">
        <f t="shared" si="0"/>
        <v>227.90829998970156</v>
      </c>
      <c r="J17">
        <f t="shared" si="3"/>
        <v>60.850510169006526</v>
      </c>
      <c r="K17">
        <f t="shared" si="1"/>
        <v>65.691700010298462</v>
      </c>
      <c r="L17" s="18">
        <f t="shared" si="2"/>
        <v>229.15306703767521</v>
      </c>
      <c r="M17" s="18">
        <f t="shared" si="4"/>
        <v>-64.446932962324809</v>
      </c>
      <c r="N17" s="23">
        <f t="shared" si="5"/>
        <v>4153.4071682503882</v>
      </c>
      <c r="P17" s="3">
        <v>37256</v>
      </c>
      <c r="Q17" s="4">
        <v>1115</v>
      </c>
      <c r="R17">
        <v>998.48226649530295</v>
      </c>
    </row>
    <row r="18" spans="1:18" x14ac:dyDescent="0.35">
      <c r="A18" s="3">
        <v>36341</v>
      </c>
      <c r="B18" s="4">
        <v>314.39999999999998</v>
      </c>
      <c r="C18">
        <v>14</v>
      </c>
      <c r="D18">
        <v>0</v>
      </c>
      <c r="E18">
        <v>1</v>
      </c>
      <c r="F18">
        <v>0</v>
      </c>
      <c r="G18">
        <v>0</v>
      </c>
      <c r="H18" s="24">
        <v>36341</v>
      </c>
      <c r="I18" s="27">
        <f t="shared" si="0"/>
        <v>288.96843669518285</v>
      </c>
      <c r="J18">
        <f t="shared" si="3"/>
        <v>61.060136705481284</v>
      </c>
      <c r="K18">
        <f t="shared" si="1"/>
        <v>25.431563304817132</v>
      </c>
      <c r="L18" s="18">
        <f t="shared" si="2"/>
        <v>313.35050297148939</v>
      </c>
      <c r="M18" s="18">
        <f t="shared" si="4"/>
        <v>-1.0494970285105865</v>
      </c>
      <c r="N18" s="23">
        <f t="shared" si="5"/>
        <v>1.1014440128525507</v>
      </c>
      <c r="P18" s="3">
        <v>37346</v>
      </c>
      <c r="Q18" s="4">
        <v>847</v>
      </c>
      <c r="R18">
        <v>725.1914881920294</v>
      </c>
    </row>
    <row r="19" spans="1:18" x14ac:dyDescent="0.35">
      <c r="A19" s="3">
        <v>36433</v>
      </c>
      <c r="B19" s="4">
        <v>355.8</v>
      </c>
      <c r="C19">
        <v>15</v>
      </c>
      <c r="D19">
        <v>0</v>
      </c>
      <c r="E19">
        <v>0</v>
      </c>
      <c r="F19">
        <v>1</v>
      </c>
      <c r="G19">
        <v>0</v>
      </c>
      <c r="H19" s="24">
        <v>36433</v>
      </c>
      <c r="I19" s="27">
        <f t="shared" si="0"/>
        <v>344.26634138132135</v>
      </c>
      <c r="J19">
        <f t="shared" si="3"/>
        <v>55.297904686138509</v>
      </c>
      <c r="K19">
        <f t="shared" si="1"/>
        <v>11.533658618678658</v>
      </c>
      <c r="L19" s="18">
        <f t="shared" si="2"/>
        <v>384.64866335908084</v>
      </c>
      <c r="M19" s="18">
        <f t="shared" si="4"/>
        <v>28.848663359080831</v>
      </c>
      <c r="N19" s="23">
        <f t="shared" si="5"/>
        <v>832.24537760557291</v>
      </c>
      <c r="P19" s="3">
        <v>37437</v>
      </c>
      <c r="Q19" s="4">
        <v>806</v>
      </c>
      <c r="R19">
        <v>738.48340860409212</v>
      </c>
    </row>
    <row r="20" spans="1:18" x14ac:dyDescent="0.35">
      <c r="A20" s="3">
        <v>36525</v>
      </c>
      <c r="B20" s="4">
        <v>676</v>
      </c>
      <c r="C20">
        <v>16</v>
      </c>
      <c r="D20">
        <v>0</v>
      </c>
      <c r="E20">
        <v>0</v>
      </c>
      <c r="F20">
        <v>0</v>
      </c>
      <c r="G20">
        <v>1</v>
      </c>
      <c r="H20" s="24">
        <v>36525</v>
      </c>
      <c r="I20" s="27">
        <f t="shared" si="0"/>
        <v>437.63340049673104</v>
      </c>
      <c r="J20">
        <f t="shared" si="3"/>
        <v>93.367059115409688</v>
      </c>
      <c r="K20">
        <f t="shared" si="1"/>
        <v>238.36659950326896</v>
      </c>
      <c r="L20" s="18">
        <f t="shared" si="2"/>
        <v>485.40645624676483</v>
      </c>
      <c r="M20" s="18">
        <f t="shared" si="4"/>
        <v>-190.59354375323517</v>
      </c>
      <c r="N20" s="23">
        <f t="shared" si="5"/>
        <v>36325.898920416366</v>
      </c>
      <c r="P20" s="3">
        <v>37529</v>
      </c>
      <c r="Q20" s="4">
        <v>851</v>
      </c>
      <c r="R20">
        <v>784.05822077368168</v>
      </c>
    </row>
    <row r="21" spans="1:18" x14ac:dyDescent="0.35">
      <c r="A21" s="3">
        <v>36616</v>
      </c>
      <c r="B21" s="4">
        <v>573.9</v>
      </c>
      <c r="C21">
        <v>17</v>
      </c>
      <c r="D21">
        <v>1</v>
      </c>
      <c r="E21">
        <v>0</v>
      </c>
      <c r="F21">
        <v>0</v>
      </c>
      <c r="G21">
        <v>0</v>
      </c>
      <c r="H21" s="24">
        <v>36616</v>
      </c>
      <c r="I21" s="27">
        <f t="shared" si="0"/>
        <v>526.44795364915467</v>
      </c>
      <c r="J21">
        <f t="shared" si="3"/>
        <v>88.814553152423628</v>
      </c>
      <c r="K21">
        <f t="shared" si="1"/>
        <v>47.452046350845308</v>
      </c>
      <c r="L21" s="18">
        <f t="shared" si="2"/>
        <v>596.69215962243925</v>
      </c>
      <c r="M21" s="18">
        <f t="shared" si="4"/>
        <v>22.792159622439272</v>
      </c>
      <c r="N21" s="23">
        <f t="shared" si="5"/>
        <v>519.48254025475103</v>
      </c>
      <c r="P21" s="3">
        <v>37621</v>
      </c>
      <c r="Q21" s="4">
        <v>1429</v>
      </c>
      <c r="R21">
        <v>1324.6159188529541</v>
      </c>
    </row>
    <row r="22" spans="1:18" x14ac:dyDescent="0.35">
      <c r="A22" s="3">
        <v>36707</v>
      </c>
      <c r="B22" s="4">
        <v>577.9</v>
      </c>
      <c r="C22">
        <v>18</v>
      </c>
      <c r="D22">
        <v>0</v>
      </c>
      <c r="E22">
        <v>1</v>
      </c>
      <c r="F22">
        <v>0</v>
      </c>
      <c r="G22">
        <v>0</v>
      </c>
      <c r="H22" s="24">
        <v>36707</v>
      </c>
      <c r="I22" s="27">
        <f t="shared" si="0"/>
        <v>602.7200192385269</v>
      </c>
      <c r="J22">
        <f t="shared" si="3"/>
        <v>76.272065589372232</v>
      </c>
      <c r="K22">
        <f t="shared" si="1"/>
        <v>-24.820019238526925</v>
      </c>
      <c r="L22" s="18">
        <f t="shared" si="2"/>
        <v>640.69407010639543</v>
      </c>
      <c r="M22" s="18">
        <f t="shared" si="4"/>
        <v>62.794070106395452</v>
      </c>
      <c r="N22" s="23">
        <f t="shared" si="5"/>
        <v>3943.0952405269068</v>
      </c>
      <c r="P22" s="3">
        <v>37711</v>
      </c>
      <c r="Q22" s="4">
        <v>1084</v>
      </c>
      <c r="R22">
        <v>1125.1719865376594</v>
      </c>
    </row>
    <row r="23" spans="1:18" x14ac:dyDescent="0.35">
      <c r="A23" s="3">
        <v>36799</v>
      </c>
      <c r="B23" s="4">
        <v>637.9</v>
      </c>
      <c r="C23">
        <v>19</v>
      </c>
      <c r="D23">
        <v>0</v>
      </c>
      <c r="E23">
        <v>0</v>
      </c>
      <c r="F23">
        <v>1</v>
      </c>
      <c r="G23">
        <v>0</v>
      </c>
      <c r="H23" s="24">
        <v>36799</v>
      </c>
      <c r="I23" s="27">
        <f t="shared" si="0"/>
        <v>668.48061883187961</v>
      </c>
      <c r="J23">
        <f t="shared" si="3"/>
        <v>65.760599593352708</v>
      </c>
      <c r="K23">
        <f t="shared" si="1"/>
        <v>-30.580618831879633</v>
      </c>
      <c r="L23" s="18">
        <f t="shared" si="2"/>
        <v>690.52574344657774</v>
      </c>
      <c r="M23" s="18">
        <f t="shared" si="4"/>
        <v>52.625743446577758</v>
      </c>
      <c r="N23" s="23">
        <f t="shared" si="5"/>
        <v>2769.468873305022</v>
      </c>
      <c r="P23" s="3">
        <v>37802</v>
      </c>
      <c r="Q23" s="4">
        <v>1100</v>
      </c>
      <c r="R23">
        <v>1101.9452287065706</v>
      </c>
    </row>
    <row r="24" spans="1:18" x14ac:dyDescent="0.35">
      <c r="A24" s="3">
        <v>36891</v>
      </c>
      <c r="B24" s="4">
        <v>972.36</v>
      </c>
      <c r="C24">
        <v>20</v>
      </c>
      <c r="D24">
        <v>0</v>
      </c>
      <c r="E24">
        <v>0</v>
      </c>
      <c r="F24">
        <v>0</v>
      </c>
      <c r="G24">
        <v>1</v>
      </c>
      <c r="H24" s="24">
        <v>36891</v>
      </c>
      <c r="I24" s="27">
        <f t="shared" si="0"/>
        <v>734.1917192721935</v>
      </c>
      <c r="J24">
        <f t="shared" si="3"/>
        <v>65.711100440313885</v>
      </c>
      <c r="K24">
        <f t="shared" si="1"/>
        <v>238.16828072780652</v>
      </c>
      <c r="L24" s="18">
        <f t="shared" si="2"/>
        <v>972.60781792850128</v>
      </c>
      <c r="M24" s="18">
        <f t="shared" si="4"/>
        <v>0.24781792850126294</v>
      </c>
      <c r="N24" s="23">
        <f t="shared" si="5"/>
        <v>6.1413725686657074E-2</v>
      </c>
      <c r="P24" s="3">
        <v>37894</v>
      </c>
      <c r="Q24" s="4">
        <v>1134</v>
      </c>
      <c r="R24">
        <v>1158.7941325201484</v>
      </c>
    </row>
    <row r="25" spans="1:18" x14ac:dyDescent="0.35">
      <c r="A25" s="3">
        <v>36981</v>
      </c>
      <c r="B25" s="4">
        <v>701</v>
      </c>
      <c r="C25">
        <v>21</v>
      </c>
      <c r="D25">
        <v>1</v>
      </c>
      <c r="E25">
        <v>0</v>
      </c>
      <c r="F25">
        <v>0</v>
      </c>
      <c r="G25">
        <v>0</v>
      </c>
      <c r="H25" s="24">
        <v>36981</v>
      </c>
      <c r="I25" s="27">
        <f t="shared" si="0"/>
        <v>770.66989876501327</v>
      </c>
      <c r="J25">
        <f t="shared" si="3"/>
        <v>36.478179492819777</v>
      </c>
      <c r="K25">
        <f t="shared" si="1"/>
        <v>-69.669898765013272</v>
      </c>
      <c r="L25" s="18">
        <f t="shared" si="2"/>
        <v>847.35486606335269</v>
      </c>
      <c r="M25" s="18">
        <f t="shared" si="4"/>
        <v>146.35486606335269</v>
      </c>
      <c r="N25" s="23">
        <f t="shared" si="5"/>
        <v>21419.746820421904</v>
      </c>
      <c r="P25" s="3">
        <v>37986</v>
      </c>
      <c r="Q25" s="4">
        <v>1946</v>
      </c>
      <c r="R25">
        <v>1718.2771398881168</v>
      </c>
    </row>
    <row r="26" spans="1:18" x14ac:dyDescent="0.35">
      <c r="A26" s="3">
        <v>37072</v>
      </c>
      <c r="B26" s="4">
        <v>668</v>
      </c>
      <c r="C26">
        <v>22</v>
      </c>
      <c r="D26">
        <v>0</v>
      </c>
      <c r="E26">
        <v>1</v>
      </c>
      <c r="F26">
        <v>0</v>
      </c>
      <c r="G26">
        <v>0</v>
      </c>
      <c r="H26" s="24">
        <v>37072</v>
      </c>
      <c r="I26" s="27">
        <f t="shared" si="0"/>
        <v>784.31219174931675</v>
      </c>
      <c r="J26">
        <f t="shared" si="3"/>
        <v>13.642292984303481</v>
      </c>
      <c r="K26">
        <f t="shared" si="1"/>
        <v>-116.31219174931675</v>
      </c>
      <c r="L26" s="18">
        <f t="shared" si="2"/>
        <v>782.32805901930612</v>
      </c>
      <c r="M26" s="18">
        <f t="shared" si="4"/>
        <v>114.32805901930612</v>
      </c>
      <c r="N26" s="23">
        <f t="shared" si="5"/>
        <v>13070.905079121945</v>
      </c>
      <c r="P26" s="3">
        <v>38077</v>
      </c>
      <c r="Q26" s="4">
        <v>1530</v>
      </c>
      <c r="R26">
        <v>1458.9069480341871</v>
      </c>
    </row>
    <row r="27" spans="1:18" x14ac:dyDescent="0.35">
      <c r="A27" s="3">
        <v>37164</v>
      </c>
      <c r="B27" s="4">
        <v>639</v>
      </c>
      <c r="C27">
        <v>23</v>
      </c>
      <c r="D27">
        <v>0</v>
      </c>
      <c r="E27">
        <v>0</v>
      </c>
      <c r="F27">
        <v>1</v>
      </c>
      <c r="G27">
        <v>0</v>
      </c>
      <c r="H27" s="24">
        <v>37164</v>
      </c>
      <c r="I27" s="27">
        <f t="shared" si="0"/>
        <v>772.31308875840659</v>
      </c>
      <c r="J27">
        <f t="shared" si="3"/>
        <v>-11.99910299091016</v>
      </c>
      <c r="K27">
        <f t="shared" si="1"/>
        <v>-133.31308875840659</v>
      </c>
      <c r="L27" s="18">
        <f t="shared" si="2"/>
        <v>767.3738659017406</v>
      </c>
      <c r="M27" s="18">
        <f t="shared" si="4"/>
        <v>128.3738659017406</v>
      </c>
      <c r="N27" s="23">
        <f t="shared" si="5"/>
        <v>16479.849446558077</v>
      </c>
      <c r="P27" s="3">
        <v>38168</v>
      </c>
      <c r="Q27" s="4">
        <v>1387</v>
      </c>
      <c r="R27">
        <v>1543.8401844826628</v>
      </c>
    </row>
    <row r="28" spans="1:18" x14ac:dyDescent="0.35">
      <c r="A28" s="3">
        <v>37256</v>
      </c>
      <c r="B28" s="4">
        <v>1115</v>
      </c>
      <c r="C28">
        <v>24</v>
      </c>
      <c r="D28">
        <v>0</v>
      </c>
      <c r="E28">
        <v>0</v>
      </c>
      <c r="F28">
        <v>0</v>
      </c>
      <c r="G28">
        <v>1</v>
      </c>
      <c r="H28" s="24">
        <v>37256</v>
      </c>
      <c r="I28" s="27">
        <f t="shared" si="0"/>
        <v>783.58723785772463</v>
      </c>
      <c r="J28">
        <f t="shared" si="3"/>
        <v>11.274149099318038</v>
      </c>
      <c r="K28">
        <f t="shared" si="1"/>
        <v>331.41276214227537</v>
      </c>
      <c r="L28" s="18">
        <f t="shared" si="2"/>
        <v>998.48226649530295</v>
      </c>
      <c r="M28" s="18">
        <f t="shared" si="4"/>
        <v>-116.51773350469705</v>
      </c>
      <c r="N28" s="23">
        <f t="shared" si="5"/>
        <v>13576.382221071601</v>
      </c>
      <c r="P28" s="3">
        <v>38260</v>
      </c>
      <c r="Q28" s="4">
        <v>1463</v>
      </c>
      <c r="R28">
        <v>1574.8711578639275</v>
      </c>
    </row>
    <row r="29" spans="1:18" x14ac:dyDescent="0.35">
      <c r="A29" s="3">
        <v>37346</v>
      </c>
      <c r="B29" s="4">
        <v>847</v>
      </c>
      <c r="C29">
        <v>25</v>
      </c>
      <c r="D29">
        <v>1</v>
      </c>
      <c r="E29">
        <v>0</v>
      </c>
      <c r="F29">
        <v>0</v>
      </c>
      <c r="G29">
        <v>0</v>
      </c>
      <c r="H29" s="24">
        <v>37346</v>
      </c>
      <c r="I29" s="27">
        <f t="shared" si="0"/>
        <v>819.19141910556675</v>
      </c>
      <c r="J29">
        <f t="shared" si="3"/>
        <v>35.604181247842121</v>
      </c>
      <c r="K29">
        <f t="shared" si="1"/>
        <v>27.808580894433248</v>
      </c>
      <c r="L29" s="18">
        <f t="shared" si="2"/>
        <v>725.1914881920294</v>
      </c>
      <c r="M29" s="18">
        <f t="shared" si="4"/>
        <v>-121.8085118079706</v>
      </c>
      <c r="N29" s="23">
        <f t="shared" si="5"/>
        <v>14837.313548872515</v>
      </c>
      <c r="P29" s="3">
        <v>38352</v>
      </c>
      <c r="Q29" s="4">
        <v>2541</v>
      </c>
      <c r="R29">
        <v>2325.0537354715298</v>
      </c>
    </row>
    <row r="30" spans="1:18" x14ac:dyDescent="0.35">
      <c r="A30" s="3">
        <v>37437</v>
      </c>
      <c r="B30" s="4">
        <v>806</v>
      </c>
      <c r="C30">
        <v>26</v>
      </c>
      <c r="D30">
        <v>0</v>
      </c>
      <c r="E30">
        <v>1</v>
      </c>
      <c r="F30">
        <v>0</v>
      </c>
      <c r="G30">
        <v>0</v>
      </c>
      <c r="H30" s="24">
        <v>37437</v>
      </c>
      <c r="I30" s="27">
        <f t="shared" si="0"/>
        <v>868.28136431882751</v>
      </c>
      <c r="J30">
        <f t="shared" si="3"/>
        <v>49.089945213260762</v>
      </c>
      <c r="K30">
        <f t="shared" si="1"/>
        <v>-62.281364318827514</v>
      </c>
      <c r="L30" s="18">
        <f t="shared" si="2"/>
        <v>738.48340860409212</v>
      </c>
      <c r="M30" s="18">
        <f t="shared" si="4"/>
        <v>-67.516591395907881</v>
      </c>
      <c r="N30" s="23">
        <f t="shared" si="5"/>
        <v>4558.4901137219822</v>
      </c>
      <c r="P30" s="3">
        <v>38442</v>
      </c>
      <c r="Q30" s="4">
        <v>1902</v>
      </c>
      <c r="R30">
        <v>1941.6475457050549</v>
      </c>
    </row>
    <row r="31" spans="1:18" x14ac:dyDescent="0.35">
      <c r="A31" s="3">
        <v>37529</v>
      </c>
      <c r="B31" s="4">
        <v>851</v>
      </c>
      <c r="C31">
        <v>27</v>
      </c>
      <c r="D31">
        <v>0</v>
      </c>
      <c r="E31">
        <v>0</v>
      </c>
      <c r="F31">
        <v>1</v>
      </c>
      <c r="G31">
        <v>0</v>
      </c>
      <c r="H31" s="24">
        <v>37529</v>
      </c>
      <c r="I31" s="27">
        <f t="shared" si="0"/>
        <v>930.74226051475307</v>
      </c>
      <c r="J31">
        <f t="shared" si="3"/>
        <v>62.460896195925557</v>
      </c>
      <c r="K31">
        <f t="shared" si="1"/>
        <v>-79.74226051475307</v>
      </c>
      <c r="L31" s="18">
        <f t="shared" si="2"/>
        <v>784.05822077368168</v>
      </c>
      <c r="M31" s="18">
        <f t="shared" si="4"/>
        <v>-66.941779226318317</v>
      </c>
      <c r="N31" s="23">
        <f t="shared" si="5"/>
        <v>4481.2018059851425</v>
      </c>
      <c r="P31" s="3">
        <v>38533</v>
      </c>
      <c r="Q31">
        <v>1753</v>
      </c>
      <c r="R31">
        <v>1803.5971059519754</v>
      </c>
    </row>
    <row r="32" spans="1:18" x14ac:dyDescent="0.35">
      <c r="A32" s="3">
        <v>37621</v>
      </c>
      <c r="B32" s="4">
        <v>1429</v>
      </c>
      <c r="C32">
        <v>28</v>
      </c>
      <c r="D32">
        <v>0</v>
      </c>
      <c r="E32">
        <v>0</v>
      </c>
      <c r="F32">
        <v>0</v>
      </c>
      <c r="G32">
        <v>1</v>
      </c>
      <c r="H32" s="24">
        <v>37621</v>
      </c>
      <c r="I32" s="27">
        <f t="shared" si="0"/>
        <v>1014.0528330789896</v>
      </c>
      <c r="J32">
        <f t="shared" si="3"/>
        <v>83.310572564236509</v>
      </c>
      <c r="K32">
        <f t="shared" si="1"/>
        <v>414.94716692101042</v>
      </c>
      <c r="L32" s="18">
        <f t="shared" si="2"/>
        <v>1324.6159188529541</v>
      </c>
      <c r="M32" s="18">
        <f t="shared" si="4"/>
        <v>-104.38408114704589</v>
      </c>
      <c r="N32" s="23">
        <f t="shared" si="5"/>
        <v>10896.036396913061</v>
      </c>
    </row>
    <row r="33" spans="1:14" x14ac:dyDescent="0.35">
      <c r="A33" s="3">
        <v>37711</v>
      </c>
      <c r="B33" s="4">
        <v>1084</v>
      </c>
      <c r="C33">
        <v>29</v>
      </c>
      <c r="D33">
        <v>1</v>
      </c>
      <c r="E33">
        <v>0</v>
      </c>
      <c r="F33">
        <v>0</v>
      </c>
      <c r="G33">
        <v>0</v>
      </c>
      <c r="H33" s="24">
        <v>37711</v>
      </c>
      <c r="I33" s="27">
        <f t="shared" si="0"/>
        <v>1089.1397130521939</v>
      </c>
      <c r="J33">
        <f t="shared" si="3"/>
        <v>75.086879973204304</v>
      </c>
      <c r="K33">
        <f t="shared" si="1"/>
        <v>-5.1397130521938834</v>
      </c>
      <c r="L33" s="18">
        <f t="shared" si="2"/>
        <v>1125.1719865376594</v>
      </c>
      <c r="M33" s="18">
        <f t="shared" si="4"/>
        <v>41.17198653765945</v>
      </c>
      <c r="N33" s="23">
        <f t="shared" si="5"/>
        <v>1695.1324754572111</v>
      </c>
    </row>
    <row r="34" spans="1:14" x14ac:dyDescent="0.35">
      <c r="A34" s="3">
        <v>37802</v>
      </c>
      <c r="B34" s="4">
        <v>1100</v>
      </c>
      <c r="C34">
        <v>30</v>
      </c>
      <c r="D34">
        <v>0</v>
      </c>
      <c r="E34">
        <v>1</v>
      </c>
      <c r="F34">
        <v>0</v>
      </c>
      <c r="G34">
        <v>0</v>
      </c>
      <c r="H34" s="24">
        <v>37802</v>
      </c>
      <c r="I34" s="27">
        <f t="shared" si="0"/>
        <v>1163.8380530435477</v>
      </c>
      <c r="J34">
        <f t="shared" si="3"/>
        <v>74.698339991353805</v>
      </c>
      <c r="K34">
        <f t="shared" si="1"/>
        <v>-63.838053043547689</v>
      </c>
      <c r="L34" s="18">
        <f t="shared" si="2"/>
        <v>1101.9452287065706</v>
      </c>
      <c r="M34" s="18">
        <f t="shared" si="4"/>
        <v>1.9452287065705605</v>
      </c>
      <c r="N34" s="23">
        <f t="shared" si="5"/>
        <v>3.7839147208661754</v>
      </c>
    </row>
    <row r="35" spans="1:14" x14ac:dyDescent="0.35">
      <c r="A35" s="3">
        <v>37894</v>
      </c>
      <c r="B35" s="4">
        <v>1134</v>
      </c>
      <c r="C35">
        <v>31</v>
      </c>
      <c r="D35">
        <v>0</v>
      </c>
      <c r="E35">
        <v>0</v>
      </c>
      <c r="F35">
        <v>1</v>
      </c>
      <c r="G35">
        <v>0</v>
      </c>
      <c r="H35" s="24">
        <v>37894</v>
      </c>
      <c r="I35" s="27">
        <f t="shared" si="0"/>
        <v>1233.5840130053271</v>
      </c>
      <c r="J35">
        <f t="shared" si="3"/>
        <v>69.745959961779363</v>
      </c>
      <c r="K35">
        <f t="shared" si="1"/>
        <v>-99.584013005327051</v>
      </c>
      <c r="L35" s="18">
        <f t="shared" si="2"/>
        <v>1158.7941325201484</v>
      </c>
      <c r="M35" s="18">
        <f t="shared" si="4"/>
        <v>24.794132520148423</v>
      </c>
      <c r="N35" s="23">
        <f t="shared" si="5"/>
        <v>614.7490074266816</v>
      </c>
    </row>
    <row r="36" spans="1:14" x14ac:dyDescent="0.35">
      <c r="A36" s="3">
        <v>37986</v>
      </c>
      <c r="B36" s="4">
        <v>1946</v>
      </c>
      <c r="C36">
        <v>32</v>
      </c>
      <c r="D36">
        <v>0</v>
      </c>
      <c r="E36">
        <v>0</v>
      </c>
      <c r="F36">
        <v>0</v>
      </c>
      <c r="G36">
        <v>1</v>
      </c>
      <c r="H36" s="24">
        <v>37986</v>
      </c>
      <c r="I36" s="27">
        <f t="shared" si="0"/>
        <v>1348.815337045854</v>
      </c>
      <c r="J36">
        <f t="shared" si="3"/>
        <v>115.23132404052694</v>
      </c>
      <c r="K36">
        <f t="shared" si="1"/>
        <v>597.18466295414601</v>
      </c>
      <c r="L36" s="18">
        <f t="shared" si="2"/>
        <v>1718.2771398881168</v>
      </c>
      <c r="M36" s="18">
        <f t="shared" si="4"/>
        <v>-227.72286011188316</v>
      </c>
      <c r="N36" s="23">
        <f t="shared" si="5"/>
        <v>51857.70101753631</v>
      </c>
    </row>
    <row r="37" spans="1:14" x14ac:dyDescent="0.35">
      <c r="A37" s="3">
        <v>38077</v>
      </c>
      <c r="B37" s="4">
        <v>1530</v>
      </c>
      <c r="C37">
        <v>33</v>
      </c>
      <c r="D37">
        <v>1</v>
      </c>
      <c r="E37">
        <v>0</v>
      </c>
      <c r="F37">
        <v>0</v>
      </c>
      <c r="G37">
        <v>0</v>
      </c>
      <c r="H37" s="24">
        <v>38077</v>
      </c>
      <c r="I37" s="27">
        <f t="shared" si="0"/>
        <v>1478.2467872860323</v>
      </c>
      <c r="J37">
        <f t="shared" si="3"/>
        <v>129.43145024017826</v>
      </c>
      <c r="K37">
        <f t="shared" si="1"/>
        <v>51.753212713967741</v>
      </c>
      <c r="L37" s="18">
        <f t="shared" si="2"/>
        <v>1458.9069480341871</v>
      </c>
      <c r="M37" s="18">
        <f t="shared" si="4"/>
        <v>-71.093051965812947</v>
      </c>
      <c r="N37" s="23">
        <f t="shared" si="5"/>
        <v>5054.2220378137799</v>
      </c>
    </row>
    <row r="38" spans="1:14" x14ac:dyDescent="0.35">
      <c r="A38" s="3">
        <v>38168</v>
      </c>
      <c r="B38" s="4">
        <v>1387</v>
      </c>
      <c r="C38">
        <v>34</v>
      </c>
      <c r="D38">
        <v>0</v>
      </c>
      <c r="E38">
        <v>1</v>
      </c>
      <c r="F38">
        <v>0</v>
      </c>
      <c r="G38">
        <v>0</v>
      </c>
      <c r="H38" s="24">
        <v>38168</v>
      </c>
      <c r="I38" s="27">
        <f t="shared" si="0"/>
        <v>1576.3509790776434</v>
      </c>
      <c r="J38">
        <f t="shared" si="3"/>
        <v>98.104191791611129</v>
      </c>
      <c r="K38">
        <f t="shared" si="1"/>
        <v>-189.35097907764339</v>
      </c>
      <c r="L38" s="18">
        <f t="shared" si="2"/>
        <v>1543.8401844826628</v>
      </c>
      <c r="M38" s="18">
        <f t="shared" si="4"/>
        <v>156.84018448266283</v>
      </c>
      <c r="N38" s="23">
        <f t="shared" si="5"/>
        <v>24598.843468555711</v>
      </c>
    </row>
    <row r="39" spans="1:14" x14ac:dyDescent="0.35">
      <c r="A39" s="3">
        <v>38260</v>
      </c>
      <c r="B39" s="4">
        <v>1463</v>
      </c>
      <c r="C39">
        <v>35</v>
      </c>
      <c r="D39">
        <v>0</v>
      </c>
      <c r="E39">
        <v>0</v>
      </c>
      <c r="F39">
        <v>1</v>
      </c>
      <c r="G39">
        <v>0</v>
      </c>
      <c r="H39" s="24">
        <v>38260</v>
      </c>
      <c r="I39" s="27">
        <f t="shared" si="0"/>
        <v>1652.1100257975136</v>
      </c>
      <c r="J39">
        <f t="shared" si="3"/>
        <v>75.759046719870184</v>
      </c>
      <c r="K39">
        <f t="shared" si="1"/>
        <v>-189.11002579751357</v>
      </c>
      <c r="L39" s="18">
        <f t="shared" si="2"/>
        <v>1574.8711578639275</v>
      </c>
      <c r="M39" s="18">
        <f t="shared" si="4"/>
        <v>111.87115786392746</v>
      </c>
      <c r="N39" s="23">
        <f t="shared" si="5"/>
        <v>12515.155961815781</v>
      </c>
    </row>
    <row r="40" spans="1:14" x14ac:dyDescent="0.35">
      <c r="A40" s="3">
        <v>38352</v>
      </c>
      <c r="B40" s="4">
        <v>2541</v>
      </c>
      <c r="C40">
        <v>36</v>
      </c>
      <c r="D40">
        <v>0</v>
      </c>
      <c r="E40">
        <v>0</v>
      </c>
      <c r="F40">
        <v>0</v>
      </c>
      <c r="G40">
        <v>1</v>
      </c>
      <c r="H40" s="24">
        <v>38352</v>
      </c>
      <c r="I40" s="27">
        <f t="shared" si="0"/>
        <v>1771.0021793943004</v>
      </c>
      <c r="J40">
        <f t="shared" si="3"/>
        <v>118.89215359678678</v>
      </c>
      <c r="K40">
        <f t="shared" si="1"/>
        <v>769.99782060569964</v>
      </c>
      <c r="L40" s="18">
        <f t="shared" si="2"/>
        <v>2325.0537354715298</v>
      </c>
      <c r="M40" s="18">
        <f t="shared" si="4"/>
        <v>-215.94626452847024</v>
      </c>
      <c r="N40" s="23">
        <f t="shared" si="5"/>
        <v>46632.789163800044</v>
      </c>
    </row>
    <row r="41" spans="1:14" x14ac:dyDescent="0.35">
      <c r="A41" s="3">
        <v>38442</v>
      </c>
      <c r="B41" s="4">
        <v>1902</v>
      </c>
      <c r="C41">
        <v>37</v>
      </c>
      <c r="D41">
        <v>1</v>
      </c>
      <c r="E41">
        <v>0</v>
      </c>
      <c r="F41">
        <v>0</v>
      </c>
      <c r="G41">
        <v>0</v>
      </c>
      <c r="H41" s="24">
        <v>38442</v>
      </c>
      <c r="I41" s="27">
        <f t="shared" si="0"/>
        <v>1881.9751322119596</v>
      </c>
      <c r="J41">
        <f t="shared" si="3"/>
        <v>110.97295281765923</v>
      </c>
      <c r="K41">
        <f t="shared" si="1"/>
        <v>20.02486778804041</v>
      </c>
      <c r="L41" s="18">
        <f t="shared" si="2"/>
        <v>1941.6475457050549</v>
      </c>
      <c r="M41" s="18">
        <f t="shared" si="4"/>
        <v>39.647545705054881</v>
      </c>
      <c r="N41" s="23">
        <f t="shared" si="5"/>
        <v>1571.9278804344158</v>
      </c>
    </row>
    <row r="42" spans="1:14" x14ac:dyDescent="0.35">
      <c r="A42" s="3">
        <v>38533</v>
      </c>
      <c r="B42" s="4">
        <v>1753</v>
      </c>
      <c r="C42">
        <v>38</v>
      </c>
      <c r="D42">
        <v>0</v>
      </c>
      <c r="E42">
        <v>1</v>
      </c>
      <c r="F42">
        <v>0</v>
      </c>
      <c r="G42">
        <v>0</v>
      </c>
      <c r="H42" s="24">
        <v>38533</v>
      </c>
      <c r="I42" s="27">
        <f t="shared" si="0"/>
        <v>1982.8418190867712</v>
      </c>
      <c r="J42">
        <f t="shared" si="3"/>
        <v>100.86668687481165</v>
      </c>
      <c r="K42">
        <f t="shared" si="1"/>
        <v>-229.84181908677124</v>
      </c>
      <c r="L42" s="18">
        <f t="shared" si="2"/>
        <v>1803.5971059519754</v>
      </c>
      <c r="M42" s="18">
        <f t="shared" si="4"/>
        <v>50.597105951975436</v>
      </c>
      <c r="N42" s="23">
        <f t="shared" si="5"/>
        <v>2560.067130715428</v>
      </c>
    </row>
    <row r="43" spans="1:14" x14ac:dyDescent="0.35">
      <c r="G43" t="s">
        <v>39</v>
      </c>
      <c r="H43" t="s">
        <v>40</v>
      </c>
      <c r="I43" s="27" t="s">
        <v>32</v>
      </c>
    </row>
    <row r="44" spans="1:14" x14ac:dyDescent="0.35">
      <c r="G44">
        <v>1</v>
      </c>
      <c r="H44" s="24">
        <v>38625</v>
      </c>
      <c r="I44" s="27">
        <f>$I$42+$J$42*G44+K39</f>
        <v>1894.5984801640693</v>
      </c>
    </row>
    <row r="45" spans="1:14" x14ac:dyDescent="0.35">
      <c r="G45">
        <v>2</v>
      </c>
      <c r="H45" s="24">
        <v>38717</v>
      </c>
      <c r="I45" s="27">
        <f t="shared" ref="I45:I47" si="6">$I$42+$J$42*G45+K40</f>
        <v>2954.5730134420937</v>
      </c>
    </row>
    <row r="46" spans="1:14" x14ac:dyDescent="0.35">
      <c r="G46">
        <v>3</v>
      </c>
      <c r="H46" s="24">
        <v>38807</v>
      </c>
      <c r="I46" s="27">
        <f t="shared" si="6"/>
        <v>2305.4667474992466</v>
      </c>
    </row>
    <row r="47" spans="1:14" x14ac:dyDescent="0.35">
      <c r="G47">
        <v>4</v>
      </c>
      <c r="H47" s="24">
        <v>38898</v>
      </c>
      <c r="I47" s="27">
        <f>$I$42+$J$42*G47+K42</f>
        <v>2156.4667474992466</v>
      </c>
    </row>
  </sheetData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shapeId="7169" r:id="rId3">
          <objectPr defaultSize="0" r:id="rId4">
            <anchor moveWithCells="1">
              <from>
                <xdr:col>20</xdr:col>
                <xdr:colOff>50800</xdr:colOff>
                <xdr:row>0</xdr:row>
                <xdr:rowOff>69850</xdr:rowOff>
              </from>
              <to>
                <xdr:col>27</xdr:col>
                <xdr:colOff>50800</xdr:colOff>
                <xdr:row>12</xdr:row>
                <xdr:rowOff>38100</xdr:rowOff>
              </to>
            </anchor>
          </objectPr>
        </oleObject>
      </mc:Choice>
      <mc:Fallback>
        <oleObject shapeId="7169" r:id="rId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Q1_1</vt:lpstr>
      <vt:lpstr>Q1_2</vt:lpstr>
      <vt:lpstr>Q1_3</vt:lpstr>
      <vt:lpstr>Amazon Data</vt:lpstr>
      <vt:lpstr>Q2_1</vt:lpstr>
      <vt:lpstr>Q2_2</vt:lpstr>
      <vt:lpstr>Q2_2b</vt:lpstr>
    </vt:vector>
  </TitlesOfParts>
  <Company>McCombs School of 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Garrett Sonnier</dc:creator>
  <cp:lastModifiedBy>truett bloxsom</cp:lastModifiedBy>
  <dcterms:created xsi:type="dcterms:W3CDTF">2018-02-07T18:34:42Z</dcterms:created>
  <dcterms:modified xsi:type="dcterms:W3CDTF">2019-10-27T05:12:34Z</dcterms:modified>
</cp:coreProperties>
</file>