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Robert/github/pValuation/excel/"/>
    </mc:Choice>
  </mc:AlternateContent>
  <xr:revisionPtr revIDLastSave="0" documentId="13_ncr:1_{845984ED-258F-F046-94C4-FA7A8CF7DE1C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Valuing the Index" sheetId="1" r:id="rId1"/>
    <sheet name="Earnings History" sheetId="2" r:id="rId2"/>
    <sheet name="Dividend &amp; Buyback History" sheetId="10" r:id="rId3"/>
    <sheet name="Implied ERP- Annual since 1960" sheetId="5" r:id="rId4"/>
    <sheet name="Historical Returns" sheetId="6" r:id="rId5"/>
    <sheet name="Sheet9" sheetId="9" r:id="rId6"/>
    <sheet name="Sheet11" sheetId="11" r:id="rId7"/>
    <sheet name="Sheet12" sheetId="12" r:id="rId8"/>
    <sheet name="Sheet13" sheetId="13" r:id="rId9"/>
    <sheet name="Sheet14" sheetId="14" r:id="rId10"/>
    <sheet name="Sheet15" sheetId="15" r:id="rId11"/>
    <sheet name="Sheet16" sheetId="16" r:id="rId12"/>
  </sheets>
  <definedNames>
    <definedName name="solver_adj" localSheetId="0" hidden="1">'Valuing the Index'!#REF!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'Valuing the Index'!#REF!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1606.28</definedName>
    <definedName name="solver_ver" localSheetId="0" hidden="1">2</definedName>
  </definedName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4" i="2" l="1"/>
  <c r="J45" i="2"/>
  <c r="J46" i="2"/>
  <c r="K46" i="2" s="1"/>
  <c r="J47" i="2"/>
  <c r="K47" i="2" s="1"/>
  <c r="J48" i="2"/>
  <c r="J49" i="2"/>
  <c r="J50" i="2"/>
  <c r="J51" i="2"/>
  <c r="K51" i="2" s="1"/>
  <c r="J52" i="2"/>
  <c r="J53" i="2"/>
  <c r="J54" i="2"/>
  <c r="J55" i="2"/>
  <c r="K55" i="2" s="1"/>
  <c r="J56" i="2"/>
  <c r="J57" i="2"/>
  <c r="J58" i="2"/>
  <c r="J59" i="2"/>
  <c r="K59" i="2" s="1"/>
  <c r="J60" i="2"/>
  <c r="J43" i="2"/>
  <c r="K43" i="2" s="1"/>
  <c r="K44" i="2"/>
  <c r="K45" i="2"/>
  <c r="K48" i="2"/>
  <c r="K49" i="2"/>
  <c r="K50" i="2"/>
  <c r="K52" i="2"/>
  <c r="K53" i="2"/>
  <c r="K54" i="2"/>
  <c r="K56" i="2"/>
  <c r="K57" i="2"/>
  <c r="K58" i="2"/>
  <c r="K60" i="2"/>
  <c r="H3" i="2"/>
  <c r="H4" i="2"/>
  <c r="H5" i="2"/>
  <c r="H6" i="2"/>
  <c r="H7" i="2"/>
  <c r="H8" i="2"/>
  <c r="H9" i="2"/>
  <c r="H2" i="2"/>
  <c r="B36" i="1" l="1"/>
  <c r="B6" i="1"/>
  <c r="B8" i="1"/>
  <c r="C12" i="1" l="1"/>
  <c r="C23" i="1"/>
  <c r="D23" i="1" s="1"/>
  <c r="E23" i="1" s="1"/>
  <c r="F23" i="1" s="1"/>
  <c r="G23" i="1" s="1"/>
  <c r="C11" i="1"/>
  <c r="H35" i="1" s="1"/>
  <c r="B23" i="1" l="1"/>
  <c r="B34" i="1"/>
  <c r="C34" i="1" s="1"/>
  <c r="D34" i="1" s="1"/>
  <c r="E34" i="1" s="1"/>
  <c r="F34" i="1" s="1"/>
  <c r="G34" i="1" s="1"/>
  <c r="B25" i="1"/>
  <c r="H34" i="1" l="1"/>
  <c r="C15" i="1" s="1"/>
  <c r="B35" i="1"/>
  <c r="C35" i="1" l="1"/>
  <c r="D35" i="1" s="1"/>
  <c r="E35" i="1" s="1"/>
  <c r="F35" i="1" s="1"/>
  <c r="G35" i="1" s="1"/>
  <c r="J94" i="6"/>
  <c r="I94" i="6"/>
  <c r="H94" i="6"/>
  <c r="J93" i="6"/>
  <c r="I93" i="6"/>
  <c r="H93" i="6"/>
  <c r="J92" i="6"/>
  <c r="I92" i="6"/>
  <c r="H92" i="6"/>
  <c r="G92" i="6"/>
  <c r="G93" i="6" s="1"/>
  <c r="G94" i="6" s="1"/>
  <c r="F92" i="6"/>
  <c r="F93" i="6" s="1"/>
  <c r="F94" i="6" s="1"/>
  <c r="E92" i="6"/>
  <c r="E93" i="6" s="1"/>
  <c r="E94" i="6" s="1"/>
  <c r="B11" i="1" l="1"/>
  <c r="H24" i="1" s="1"/>
  <c r="J90" i="6"/>
  <c r="J89" i="6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G3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E91" i="6"/>
  <c r="G91" i="6"/>
  <c r="I91" i="6"/>
  <c r="H91" i="6"/>
  <c r="F91" i="6"/>
  <c r="I88" i="6"/>
  <c r="H88" i="6"/>
  <c r="F3" i="6"/>
  <c r="F4" i="6"/>
  <c r="F5" i="6" s="1"/>
  <c r="F6" i="6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J91" i="6"/>
  <c r="J35" i="6" l="1"/>
  <c r="E36" i="6"/>
  <c r="J36" i="6" l="1"/>
  <c r="E37" i="6"/>
  <c r="E38" i="6" l="1"/>
  <c r="J37" i="6"/>
  <c r="B24" i="1" l="1"/>
  <c r="E39" i="6"/>
  <c r="J38" i="6"/>
  <c r="H23" i="1"/>
  <c r="B15" i="1" s="1"/>
  <c r="D15" i="1" s="1"/>
  <c r="C36" i="1" l="1"/>
  <c r="C38" i="1" s="1"/>
  <c r="H36" i="1"/>
  <c r="G37" i="1" s="1"/>
  <c r="E40" i="6"/>
  <c r="J39" i="6"/>
  <c r="C24" i="1"/>
  <c r="H25" i="1"/>
  <c r="E41" i="6" l="1"/>
  <c r="J40" i="6"/>
  <c r="D24" i="1"/>
  <c r="C25" i="1"/>
  <c r="C27" i="1" s="1"/>
  <c r="G26" i="1"/>
  <c r="D36" i="1" l="1"/>
  <c r="D38" i="1" s="1"/>
  <c r="E42" i="6"/>
  <c r="J41" i="6"/>
  <c r="D25" i="1"/>
  <c r="D27" i="1" s="1"/>
  <c r="E24" i="1"/>
  <c r="E36" i="1" l="1"/>
  <c r="E38" i="1" s="1"/>
  <c r="E43" i="6"/>
  <c r="J42" i="6"/>
  <c r="E25" i="1"/>
  <c r="E27" i="1" s="1"/>
  <c r="F24" i="1"/>
  <c r="F36" i="1" l="1"/>
  <c r="F38" i="1" s="1"/>
  <c r="G36" i="1"/>
  <c r="G38" i="1" s="1"/>
  <c r="E44" i="6"/>
  <c r="J43" i="6"/>
  <c r="G24" i="1"/>
  <c r="F25" i="1"/>
  <c r="F27" i="1" s="1"/>
  <c r="C39" i="1" l="1"/>
  <c r="J44" i="6"/>
  <c r="E45" i="6"/>
  <c r="G25" i="1"/>
  <c r="G27" i="1" s="1"/>
  <c r="C28" i="1" s="1"/>
  <c r="B16" i="1" l="1"/>
  <c r="C29" i="1"/>
  <c r="B18" i="1" s="1"/>
  <c r="C40" i="1"/>
  <c r="C18" i="1" s="1"/>
  <c r="C16" i="1"/>
  <c r="E46" i="6"/>
  <c r="J45" i="6"/>
  <c r="C17" i="1" l="1"/>
  <c r="C19" i="1"/>
  <c r="B17" i="1"/>
  <c r="B19" i="1"/>
  <c r="D16" i="1"/>
  <c r="D18" i="1"/>
  <c r="E47" i="6"/>
  <c r="J46" i="6"/>
  <c r="D19" i="1" l="1"/>
  <c r="J47" i="6"/>
  <c r="E48" i="6"/>
  <c r="J48" i="6" l="1"/>
  <c r="E49" i="6"/>
  <c r="J49" i="6" l="1"/>
  <c r="E50" i="6"/>
  <c r="J50" i="6" l="1"/>
  <c r="E51" i="6"/>
  <c r="E52" i="6" l="1"/>
  <c r="J51" i="6"/>
  <c r="E53" i="6" l="1"/>
  <c r="J52" i="6"/>
  <c r="E54" i="6" l="1"/>
  <c r="J53" i="6"/>
  <c r="E55" i="6" l="1"/>
  <c r="J54" i="6"/>
  <c r="J55" i="6" l="1"/>
  <c r="E56" i="6"/>
  <c r="J56" i="6" l="1"/>
  <c r="E57" i="6"/>
  <c r="E58" i="6" l="1"/>
  <c r="J57" i="6"/>
  <c r="J58" i="6" l="1"/>
  <c r="E59" i="6"/>
  <c r="E60" i="6" l="1"/>
  <c r="J59" i="6"/>
  <c r="J60" i="6" l="1"/>
  <c r="E61" i="6"/>
  <c r="J61" i="6" l="1"/>
  <c r="E62" i="6"/>
  <c r="E63" i="6" l="1"/>
  <c r="J62" i="6"/>
  <c r="E64" i="6" l="1"/>
  <c r="J63" i="6"/>
  <c r="E65" i="6" l="1"/>
  <c r="J64" i="6"/>
  <c r="J65" i="6" l="1"/>
  <c r="E66" i="6"/>
  <c r="E67" i="6" l="1"/>
  <c r="J66" i="6"/>
  <c r="J67" i="6" l="1"/>
  <c r="E68" i="6"/>
  <c r="E69" i="6" l="1"/>
  <c r="J68" i="6"/>
  <c r="E70" i="6" l="1"/>
  <c r="J69" i="6"/>
  <c r="J70" i="6" l="1"/>
  <c r="E71" i="6"/>
  <c r="J71" i="6" l="1"/>
  <c r="E72" i="6"/>
  <c r="J72" i="6" l="1"/>
  <c r="E73" i="6"/>
  <c r="J73" i="6" l="1"/>
  <c r="E74" i="6"/>
  <c r="E75" i="6" l="1"/>
  <c r="J74" i="6"/>
  <c r="J75" i="6" l="1"/>
  <c r="E76" i="6"/>
  <c r="J76" i="6" l="1"/>
  <c r="E77" i="6"/>
  <c r="E78" i="6" l="1"/>
  <c r="J77" i="6"/>
  <c r="E79" i="6" l="1"/>
  <c r="J78" i="6"/>
  <c r="E80" i="6" l="1"/>
  <c r="J79" i="6"/>
  <c r="J80" i="6" l="1"/>
  <c r="E81" i="6"/>
  <c r="J81" i="6" l="1"/>
  <c r="E82" i="6"/>
  <c r="J82" i="6" l="1"/>
  <c r="E83" i="6"/>
  <c r="E84" i="6" l="1"/>
  <c r="J83" i="6"/>
  <c r="E85" i="6" l="1"/>
  <c r="J84" i="6"/>
  <c r="E86" i="6" l="1"/>
  <c r="J85" i="6"/>
  <c r="J86" i="6" l="1"/>
  <c r="E87" i="6"/>
  <c r="J87" i="6" l="1"/>
  <c r="E88" i="6"/>
  <c r="J8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B4" authorId="0" shapeId="0" xr:uid="{00000000-0006-0000-0000-000002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Enter the current level of the index.</t>
        </r>
      </text>
    </comment>
    <comment ref="B5" authorId="0" shapeId="0" xr:uid="{00000000-0006-0000-0000-000004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Enter the expected dividend yield. You can also add expected stock buybacks to dividends.</t>
        </r>
      </text>
    </comment>
    <comment ref="B8" authorId="0" shapeId="0" xr:uid="{00000000-0006-0000-0000-000005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This should be a forecast of earnings growth from analysts following stocks in the index.</t>
        </r>
      </text>
    </comment>
    <comment ref="B9" authorId="0" shapeId="0" xr:uid="{00000000-0006-0000-0000-000006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Thks is the current rate on a long term government bond.</t>
        </r>
      </text>
    </comment>
    <comment ref="B10" authorId="0" shapeId="0" xr:uid="{00000000-0006-0000-0000-000007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This is the expected risk premium for investing in stock.</t>
        </r>
      </text>
    </comment>
    <comment ref="B11" authorId="0" shapeId="0" xr:uid="{00000000-0006-0000-0000-000008000000}">
      <text>
        <r>
          <rPr>
            <b/>
            <sz val="9"/>
            <color rgb="FF000000"/>
            <rFont val="Geneva"/>
            <family val="2"/>
          </rPr>
          <t>Aswath Damodaran:</t>
        </r>
        <r>
          <rPr>
            <sz val="9"/>
            <color rgb="FF000000"/>
            <rFont val="Geneva"/>
            <family val="2"/>
          </rPr>
          <t xml:space="preserve">
</t>
        </r>
        <r>
          <rPr>
            <sz val="9"/>
            <color rgb="FF000000"/>
            <rFont val="Geneva"/>
            <family val="2"/>
          </rPr>
          <t>As a default, I will set this equal to the treasury bond rate. You can reset it to a lower number.</t>
        </r>
      </text>
    </comment>
    <comment ref="B12" authorId="0" shapeId="0" xr:uid="{00000000-0006-0000-0000-000009000000}">
      <text>
        <r>
          <rPr>
            <b/>
            <sz val="10"/>
            <color rgb="FF000000"/>
            <rFont val="Calibri"/>
            <family val="2"/>
          </rPr>
          <t>Aswath Damodaran: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The sustainable payout is computed using the stable growth rate and the trailing 12 month ROE:
</t>
        </r>
        <r>
          <rPr>
            <sz val="10"/>
            <color rgb="FF000000"/>
            <rFont val="Calibri"/>
            <family val="2"/>
          </rPr>
          <t xml:space="preserve">Sustainable Payout = 1 - g/ ROE
</t>
        </r>
        <r>
          <rPr>
            <sz val="10"/>
            <color rgb="FF000000"/>
            <rFont val="Calibri"/>
            <family val="2"/>
          </rPr>
          <t>If you answer yes, I will adjust the payout ratio over the next 5 years in linear increments to this value. if no, I will leave it at today's value.</t>
        </r>
      </text>
    </comment>
  </commentList>
</comments>
</file>

<file path=xl/sharedStrings.xml><?xml version="1.0" encoding="utf-8"?>
<sst xmlns="http://schemas.openxmlformats.org/spreadsheetml/2006/main" count="87" uniqueCount="67">
  <si>
    <t>Implied Risk Premium Calculator</t>
  </si>
  <si>
    <t>Expected Terminal Value =</t>
  </si>
  <si>
    <t>Present Value =</t>
  </si>
  <si>
    <t>Intrinsic Value of Index =</t>
  </si>
  <si>
    <t>Dividend Yield</t>
  </si>
  <si>
    <t>Year</t>
  </si>
  <si>
    <t>Dividends</t>
  </si>
  <si>
    <t>Enter current level of index</t>
  </si>
  <si>
    <t>Earnings</t>
  </si>
  <si>
    <t>Inputs</t>
  </si>
  <si>
    <t>Enter current long term risk free rate  =</t>
  </si>
  <si>
    <t>Earnings Yield</t>
  </si>
  <si>
    <t>T.Bond Rate</t>
  </si>
  <si>
    <t>Implied ERP</t>
  </si>
  <si>
    <t>ERP used to compute fair value of index (you can override this number) =</t>
  </si>
  <si>
    <t>Intrinsic Trailing PE =</t>
  </si>
  <si>
    <t>S&amp;P 500</t>
  </si>
  <si>
    <t>Annual Returns on Investments in</t>
  </si>
  <si>
    <t>Compounded Value of $ 100</t>
  </si>
  <si>
    <t>3-month T.Bill</t>
  </si>
  <si>
    <t>10-year T. Bond</t>
  </si>
  <si>
    <t>Stocks</t>
  </si>
  <si>
    <t>T.Bills</t>
  </si>
  <si>
    <t>T.Bonds</t>
  </si>
  <si>
    <t>Stocks - Bills</t>
    <phoneticPr fontId="11" type="noConversion"/>
  </si>
  <si>
    <t>Stocks - Bonds</t>
    <phoneticPr fontId="11" type="noConversion"/>
  </si>
  <si>
    <t>Historical risk premium</t>
  </si>
  <si>
    <t>Expected growth rate in the long term (after year 5) =</t>
  </si>
  <si>
    <t>Payout Ratio</t>
  </si>
  <si>
    <t>Expected Earnings</t>
  </si>
  <si>
    <t>Expected cash payout (dividends + buybacks) as % of earnings</t>
  </si>
  <si>
    <t>Last 12 months</t>
  </si>
  <si>
    <t>Terminal Year</t>
  </si>
  <si>
    <t>Do you want to adjust the payout ratio to sustainable levels in year 5?</t>
  </si>
  <si>
    <t>Yes</t>
  </si>
  <si>
    <t>No</t>
  </si>
  <si>
    <t>Yes/No</t>
  </si>
  <si>
    <t>Base Year Earnings for the Index</t>
  </si>
  <si>
    <t>Expected Dividends + Buybacks =</t>
  </si>
  <si>
    <t>Post Corona Virus</t>
  </si>
  <si>
    <t>Dividends plus Buybacks (base year)</t>
  </si>
  <si>
    <t>Intrinsic Value Estimate (Pre-Corona Virus)</t>
  </si>
  <si>
    <t>Intrinsic Value</t>
  </si>
  <si>
    <t>Intrinsic Trailing PE</t>
  </si>
  <si>
    <t>Expected growth rate in earnings next year =</t>
  </si>
  <si>
    <t>Percent under or over valued</t>
  </si>
  <si>
    <t>Intrinsic Forward PE</t>
  </si>
  <si>
    <t>Expected growth rate in years 2-5</t>
  </si>
  <si>
    <t>Expected Earnings in 2025</t>
  </si>
  <si>
    <t>Estimation Notes</t>
  </si>
  <si>
    <t>Base year. Do not change</t>
  </si>
  <si>
    <t>Update to current level</t>
  </si>
  <si>
    <t>Effect of virus on 2020 earnings</t>
  </si>
  <si>
    <t>Long term effect on risk premium</t>
  </si>
  <si>
    <t xml:space="preserve">Set equal to risk free rate. </t>
  </si>
  <si>
    <t>Intrinsic value adjuster</t>
  </si>
  <si>
    <t>Long term effect on earnings. See below for expected earnings in 2025 and effect of virus.</t>
  </si>
  <si>
    <t>Cash Return as percent of earnings</t>
  </si>
  <si>
    <t>Cash return as percent of earnings.</t>
  </si>
  <si>
    <t>Buybacks/Index</t>
  </si>
  <si>
    <t>Gross Cash Yield</t>
  </si>
  <si>
    <t>Payout</t>
  </si>
  <si>
    <t>Return on Equity</t>
  </si>
  <si>
    <t>Net Profit Margin</t>
  </si>
  <si>
    <t>Average: Last 10 years =</t>
  </si>
  <si>
    <t>Average: Last 5 years</t>
  </si>
  <si>
    <t>buyback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</si>
</sst>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b/>
      <sz val="10"/>
      <name val="Genev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Geneva"/>
      <family val="2"/>
    </font>
    <font>
      <sz val="24"/>
      <name val="Geneva"/>
      <family val="2"/>
    </font>
    <font>
      <sz val="10"/>
      <name val="Times"/>
      <family val="1"/>
    </font>
    <font>
      <b/>
      <sz val="10"/>
      <name val="Times"/>
      <family val="1"/>
    </font>
    <font>
      <sz val="12"/>
      <name val="Times"/>
      <family val="1"/>
    </font>
    <font>
      <b/>
      <sz val="12"/>
      <name val="Times"/>
      <family val="1"/>
    </font>
    <font>
      <sz val="8"/>
      <name val="Verdana"/>
      <family val="2"/>
    </font>
    <font>
      <b/>
      <sz val="10"/>
      <name val="Geneva"/>
      <family val="2"/>
    </font>
    <font>
      <b/>
      <sz val="12"/>
      <name val="Geneva"/>
      <family val="2"/>
    </font>
    <font>
      <b/>
      <sz val="24"/>
      <name val="Geneva"/>
      <family val="2"/>
    </font>
    <font>
      <sz val="16"/>
      <name val="Geneva"/>
      <family val="2"/>
    </font>
    <font>
      <i/>
      <sz val="10"/>
      <name val="Times"/>
      <family val="1"/>
    </font>
    <font>
      <i/>
      <sz val="12"/>
      <name val="Times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rgb="FF000000"/>
      <name val="Geneva"/>
      <family val="2"/>
    </font>
    <font>
      <sz val="9"/>
      <color rgb="FF000000"/>
      <name val="Genev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1"/>
      <name val="Geneva"/>
      <family val="2"/>
    </font>
    <font>
      <b/>
      <sz val="12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b/>
      <sz val="10"/>
      <color theme="0"/>
      <name val="Geneva"/>
      <family val="2"/>
    </font>
    <font>
      <b/>
      <sz val="10"/>
      <color theme="1"/>
      <name val="Genev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46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7" fillId="0" borderId="0" xfId="0" applyFont="1"/>
    <xf numFmtId="0" fontId="9" fillId="0" borderId="0" xfId="0" applyFont="1"/>
    <xf numFmtId="0" fontId="6" fillId="0" borderId="2" xfId="0" applyFont="1" applyBorder="1"/>
    <xf numFmtId="0" fontId="0" fillId="0" borderId="0" xfId="0" applyAlignment="1">
      <alignment horizontal="center"/>
    </xf>
    <xf numFmtId="2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/>
    <xf numFmtId="0" fontId="8" fillId="0" borderId="0" xfId="0" applyFont="1"/>
    <xf numFmtId="0" fontId="15" fillId="0" borderId="0" xfId="0" applyFont="1"/>
    <xf numFmtId="10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6" fillId="0" borderId="4" xfId="0" applyFont="1" applyBorder="1"/>
    <xf numFmtId="0" fontId="9" fillId="0" borderId="7" xfId="0" applyFont="1" applyBorder="1" applyAlignment="1">
      <alignment horizontal="centerContinuous"/>
    </xf>
    <xf numFmtId="0" fontId="9" fillId="0" borderId="8" xfId="0" applyFont="1" applyBorder="1" applyAlignment="1">
      <alignment horizontal="centerContinuous"/>
    </xf>
    <xf numFmtId="0" fontId="9" fillId="0" borderId="9" xfId="0" applyFont="1" applyBorder="1" applyAlignment="1">
      <alignment horizontal="centerContinuous"/>
    </xf>
    <xf numFmtId="0" fontId="19" fillId="0" borderId="1" xfId="0" applyFont="1" applyBorder="1" applyAlignment="1">
      <alignment horizontal="center"/>
    </xf>
    <xf numFmtId="10" fontId="18" fillId="0" borderId="1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0" fontId="18" fillId="0" borderId="0" xfId="0" applyNumberFormat="1" applyFont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10" fontId="20" fillId="0" borderId="1" xfId="0" applyNumberFormat="1" applyFont="1" applyBorder="1" applyAlignment="1">
      <alignment horizontal="center" vertical="center"/>
    </xf>
    <xf numFmtId="10" fontId="20" fillId="0" borderId="1" xfId="2" applyNumberFormat="1" applyFont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10" fontId="20" fillId="0" borderId="1" xfId="0" applyNumberFormat="1" applyFont="1" applyBorder="1" applyAlignment="1">
      <alignment horizontal="center"/>
    </xf>
    <xf numFmtId="10" fontId="20" fillId="0" borderId="1" xfId="2" applyNumberFormat="1" applyFont="1" applyBorder="1" applyAlignment="1">
      <alignment horizontal="center"/>
    </xf>
    <xf numFmtId="0" fontId="12" fillId="0" borderId="0" xfId="0" applyFont="1"/>
    <xf numFmtId="0" fontId="15" fillId="0" borderId="1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0" fontId="6" fillId="0" borderId="2" xfId="2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44" fontId="6" fillId="0" borderId="1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44" fontId="6" fillId="3" borderId="1" xfId="1" applyFont="1" applyFill="1" applyBorder="1" applyAlignment="1">
      <alignment horizontal="center"/>
    </xf>
    <xf numFmtId="44" fontId="6" fillId="0" borderId="0" xfId="1" applyFont="1" applyBorder="1" applyAlignment="1">
      <alignment horizontal="center"/>
    </xf>
    <xf numFmtId="10" fontId="6" fillId="0" borderId="1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10" fontId="20" fillId="0" borderId="3" xfId="0" applyNumberFormat="1" applyFont="1" applyBorder="1" applyAlignment="1">
      <alignment horizontal="center" vertical="center"/>
    </xf>
    <xf numFmtId="10" fontId="20" fillId="0" borderId="3" xfId="0" applyNumberFormat="1" applyFont="1" applyBorder="1" applyAlignment="1">
      <alignment horizontal="center"/>
    </xf>
    <xf numFmtId="10" fontId="20" fillId="0" borderId="3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10" fontId="21" fillId="0" borderId="11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10" fontId="20" fillId="0" borderId="4" xfId="0" applyNumberFormat="1" applyFont="1" applyBorder="1" applyAlignment="1">
      <alignment horizontal="center"/>
    </xf>
    <xf numFmtId="10" fontId="20" fillId="0" borderId="6" xfId="0" applyNumberFormat="1" applyFont="1" applyBorder="1" applyAlignment="1">
      <alignment horizontal="center"/>
    </xf>
    <xf numFmtId="10" fontId="20" fillId="0" borderId="4" xfId="2" applyNumberFormat="1" applyFont="1" applyBorder="1" applyAlignment="1">
      <alignment horizontal="center"/>
    </xf>
    <xf numFmtId="0" fontId="6" fillId="0" borderId="0" xfId="0" applyFont="1" applyBorder="1"/>
    <xf numFmtId="0" fontId="17" fillId="4" borderId="14" xfId="0" applyFont="1" applyFill="1" applyBorder="1" applyAlignment="1">
      <alignment horizontal="center"/>
    </xf>
    <xf numFmtId="10" fontId="17" fillId="4" borderId="1" xfId="0" applyNumberFormat="1" applyFont="1" applyFill="1" applyBorder="1" applyAlignment="1">
      <alignment horizontal="center"/>
    </xf>
    <xf numFmtId="10" fontId="17" fillId="4" borderId="14" xfId="0" applyNumberFormat="1" applyFont="1" applyFill="1" applyBorder="1" applyAlignment="1">
      <alignment horizontal="center"/>
    </xf>
    <xf numFmtId="44" fontId="17" fillId="4" borderId="1" xfId="1" applyNumberFormat="1" applyFont="1" applyFill="1" applyBorder="1" applyAlignment="1">
      <alignment horizontal="center"/>
    </xf>
    <xf numFmtId="0" fontId="17" fillId="0" borderId="14" xfId="0" applyFont="1" applyBorder="1" applyAlignment="1">
      <alignment horizontal="center"/>
    </xf>
    <xf numFmtId="10" fontId="17" fillId="0" borderId="1" xfId="0" applyNumberFormat="1" applyFont="1" applyBorder="1" applyAlignment="1">
      <alignment horizontal="center"/>
    </xf>
    <xf numFmtId="10" fontId="17" fillId="0" borderId="14" xfId="0" applyNumberFormat="1" applyFont="1" applyBorder="1" applyAlignment="1">
      <alignment horizontal="center"/>
    </xf>
    <xf numFmtId="44" fontId="18" fillId="0" borderId="1" xfId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0" fontId="9" fillId="0" borderId="0" xfId="0" applyFont="1" applyBorder="1"/>
    <xf numFmtId="10" fontId="18" fillId="0" borderId="1" xfId="0" applyNumberFormat="1" applyFont="1" applyBorder="1"/>
    <xf numFmtId="0" fontId="19" fillId="0" borderId="1" xfId="0" applyFont="1" applyBorder="1" applyAlignment="1">
      <alignment horizontal="center" wrapText="1"/>
    </xf>
    <xf numFmtId="14" fontId="19" fillId="0" borderId="1" xfId="0" applyNumberFormat="1" applyFont="1" applyBorder="1" applyAlignment="1">
      <alignment horizontal="center" wrapText="1"/>
    </xf>
    <xf numFmtId="2" fontId="28" fillId="2" borderId="1" xfId="0" applyNumberFormat="1" applyFont="1" applyFill="1" applyBorder="1" applyAlignment="1">
      <alignment horizontal="center"/>
    </xf>
    <xf numFmtId="10" fontId="28" fillId="2" borderId="1" xfId="0" applyNumberFormat="1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10" fontId="28" fillId="2" borderId="1" xfId="2" applyNumberFormat="1" applyFont="1" applyFill="1" applyBorder="1" applyAlignment="1">
      <alignment horizontal="center"/>
    </xf>
    <xf numFmtId="0" fontId="29" fillId="0" borderId="1" xfId="0" applyFont="1" applyBorder="1"/>
    <xf numFmtId="0" fontId="19" fillId="0" borderId="1" xfId="0" applyFont="1" applyBorder="1"/>
    <xf numFmtId="10" fontId="18" fillId="0" borderId="1" xfId="2" applyNumberFormat="1" applyFont="1" applyBorder="1"/>
    <xf numFmtId="10" fontId="18" fillId="0" borderId="1" xfId="2" applyNumberFormat="1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10" fontId="18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/>
    </xf>
    <xf numFmtId="10" fontId="29" fillId="0" borderId="0" xfId="2" applyNumberFormat="1" applyFont="1" applyFill="1" applyBorder="1" applyAlignment="1">
      <alignment horizontal="center"/>
    </xf>
    <xf numFmtId="10" fontId="29" fillId="5" borderId="1" xfId="2" applyNumberFormat="1" applyFont="1" applyFill="1" applyBorder="1" applyAlignment="1">
      <alignment horizontal="center"/>
    </xf>
    <xf numFmtId="2" fontId="29" fillId="5" borderId="1" xfId="0" applyNumberFormat="1" applyFont="1" applyFill="1" applyBorder="1" applyAlignment="1">
      <alignment horizontal="center"/>
    </xf>
    <xf numFmtId="2" fontId="7" fillId="5" borderId="1" xfId="0" applyNumberFormat="1" applyFont="1" applyFill="1" applyBorder="1" applyAlignment="1">
      <alignment horizontal="center"/>
    </xf>
    <xf numFmtId="2" fontId="18" fillId="5" borderId="1" xfId="0" applyNumberFormat="1" applyFont="1" applyFill="1" applyBorder="1" applyAlignment="1">
      <alignment horizontal="center"/>
    </xf>
    <xf numFmtId="2" fontId="18" fillId="5" borderId="1" xfId="1" applyNumberFormat="1" applyFont="1" applyFill="1" applyBorder="1" applyAlignment="1">
      <alignment horizontal="center"/>
    </xf>
    <xf numFmtId="10" fontId="18" fillId="5" borderId="1" xfId="2" applyNumberFormat="1" applyFont="1" applyFill="1" applyBorder="1" applyAlignment="1">
      <alignment horizontal="center"/>
    </xf>
    <xf numFmtId="10" fontId="18" fillId="5" borderId="1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30" fillId="2" borderId="1" xfId="0" applyNumberFormat="1" applyFont="1" applyFill="1" applyBorder="1" applyAlignment="1">
      <alignment horizontal="center"/>
    </xf>
    <xf numFmtId="10" fontId="30" fillId="2" borderId="1" xfId="2" applyNumberFormat="1" applyFont="1" applyFill="1" applyBorder="1" applyAlignment="1">
      <alignment horizontal="center"/>
    </xf>
    <xf numFmtId="10" fontId="30" fillId="2" borderId="1" xfId="0" applyNumberFormat="1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/>
    </xf>
    <xf numFmtId="10" fontId="2" fillId="0" borderId="1" xfId="2" applyNumberFormat="1" applyFont="1" applyBorder="1"/>
    <xf numFmtId="2" fontId="19" fillId="0" borderId="1" xfId="0" applyNumberFormat="1" applyFont="1" applyBorder="1" applyAlignment="1">
      <alignment horizontal="center"/>
    </xf>
    <xf numFmtId="0" fontId="31" fillId="6" borderId="16" xfId="0" applyFont="1" applyFill="1" applyBorder="1" applyAlignment="1">
      <alignment horizontal="center"/>
    </xf>
    <xf numFmtId="0" fontId="31" fillId="6" borderId="17" xfId="0" applyFont="1" applyFill="1" applyBorder="1" applyAlignment="1">
      <alignment horizontal="center"/>
    </xf>
    <xf numFmtId="0" fontId="31" fillId="6" borderId="17" xfId="0" applyFont="1" applyFill="1" applyBorder="1" applyAlignment="1">
      <alignment horizontal="center" wrapText="1"/>
    </xf>
    <xf numFmtId="0" fontId="31" fillId="6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10" fontId="32" fillId="7" borderId="1" xfId="0" applyNumberFormat="1" applyFont="1" applyFill="1" applyBorder="1" applyAlignment="1">
      <alignment horizontal="center"/>
    </xf>
    <xf numFmtId="10" fontId="32" fillId="7" borderId="18" xfId="0" applyNumberFormat="1" applyFont="1" applyFill="1" applyBorder="1" applyAlignment="1">
      <alignment horizontal="center"/>
    </xf>
    <xf numFmtId="10" fontId="32" fillId="7" borderId="1" xfId="2" applyNumberFormat="1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/>
    </xf>
    <xf numFmtId="10" fontId="32" fillId="8" borderId="1" xfId="0" applyNumberFormat="1" applyFont="1" applyFill="1" applyBorder="1" applyAlignment="1">
      <alignment horizontal="center"/>
    </xf>
    <xf numFmtId="10" fontId="32" fillId="8" borderId="18" xfId="0" applyNumberFormat="1" applyFont="1" applyFill="1" applyBorder="1" applyAlignment="1">
      <alignment horizontal="center"/>
    </xf>
    <xf numFmtId="10" fontId="32" fillId="8" borderId="1" xfId="2" applyNumberFormat="1" applyFont="1" applyFill="1" applyBorder="1" applyAlignment="1">
      <alignment horizontal="center"/>
    </xf>
    <xf numFmtId="0" fontId="32" fillId="7" borderId="18" xfId="0" applyFont="1" applyFill="1" applyBorder="1" applyAlignment="1">
      <alignment horizontal="center"/>
    </xf>
    <xf numFmtId="0" fontId="32" fillId="8" borderId="19" xfId="0" applyFont="1" applyFill="1" applyBorder="1" applyAlignment="1">
      <alignment horizontal="center"/>
    </xf>
    <xf numFmtId="0" fontId="32" fillId="7" borderId="19" xfId="0" applyFont="1" applyFill="1" applyBorder="1" applyAlignment="1">
      <alignment horizontal="center"/>
    </xf>
    <xf numFmtId="10" fontId="32" fillId="8" borderId="20" xfId="0" applyNumberFormat="1" applyFont="1" applyFill="1" applyBorder="1" applyAlignment="1">
      <alignment horizontal="center"/>
    </xf>
    <xf numFmtId="10" fontId="32" fillId="8" borderId="21" xfId="0" applyNumberFormat="1" applyFont="1" applyFill="1" applyBorder="1" applyAlignment="1">
      <alignment horizontal="center"/>
    </xf>
    <xf numFmtId="10" fontId="32" fillId="8" borderId="22" xfId="0" applyNumberFormat="1" applyFont="1" applyFill="1" applyBorder="1" applyAlignment="1">
      <alignment horizontal="center"/>
    </xf>
    <xf numFmtId="10" fontId="32" fillId="7" borderId="20" xfId="0" applyNumberFormat="1" applyFont="1" applyFill="1" applyBorder="1" applyAlignment="1">
      <alignment horizontal="center"/>
    </xf>
    <xf numFmtId="10" fontId="32" fillId="7" borderId="22" xfId="0" applyNumberFormat="1" applyFont="1" applyFill="1" applyBorder="1" applyAlignment="1">
      <alignment horizontal="center"/>
    </xf>
    <xf numFmtId="0" fontId="32" fillId="7" borderId="18" xfId="0" applyFont="1" applyFill="1" applyBorder="1" applyAlignment="1">
      <alignment horizontal="left"/>
    </xf>
    <xf numFmtId="0" fontId="32" fillId="7" borderId="20" xfId="0" applyFont="1" applyFill="1" applyBorder="1" applyAlignment="1">
      <alignment horizontal="center"/>
    </xf>
    <xf numFmtId="10" fontId="32" fillId="7" borderId="23" xfId="0" applyNumberFormat="1" applyFont="1" applyFill="1" applyBorder="1" applyAlignment="1">
      <alignment horizontal="center"/>
    </xf>
    <xf numFmtId="0" fontId="32" fillId="8" borderId="18" xfId="0" applyFont="1" applyFill="1" applyBorder="1" applyAlignment="1">
      <alignment horizontal="center"/>
    </xf>
    <xf numFmtId="0" fontId="32" fillId="8" borderId="20" xfId="0" applyFont="1" applyFill="1" applyBorder="1" applyAlignment="1">
      <alignment horizontal="center"/>
    </xf>
    <xf numFmtId="10" fontId="32" fillId="8" borderId="24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5" xfId="0" applyBorder="1" applyAlignment="1">
      <alignment horizontal="left" wrapText="1"/>
    </xf>
    <xf numFmtId="0" fontId="0" fillId="0" borderId="0" xfId="0" applyAlignment="1">
      <alignment horizontal="left" wrapText="1"/>
    </xf>
  </cellXfs>
  <cellStyles count="9">
    <cellStyle name="Currency" xfId="1" builtinId="4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  <cellStyle name="Per cent" xfId="2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698500</xdr:colOff>
      <xdr:row>20</xdr:row>
      <xdr:rowOff>0</xdr:rowOff>
    </xdr:from>
    <xdr:to>
      <xdr:col>7</xdr:col>
      <xdr:colOff>876300</xdr:colOff>
      <xdr:row>22</xdr:row>
      <xdr:rowOff>22860</xdr:rowOff>
    </xdr:to>
    <xdr:sp macro="" textlink="">
      <xdr:nvSpPr>
        <xdr:cNvPr id="1680" name="Rectangle 1">
          <a:extLst>
            <a:ext uri="{FF2B5EF4-FFF2-40B4-BE49-F238E27FC236}">
              <a16:creationId xmlns:a16="http://schemas.microsoft.com/office/drawing/2014/main" id="{3C977FC5-F8BC-B941-AC5F-A533DCEFEEAE}"/>
            </a:ext>
          </a:extLst>
        </xdr:cNvPr>
        <xdr:cNvSpPr>
          <a:spLocks noChangeArrowheads="1"/>
        </xdr:cNvSpPr>
      </xdr:nvSpPr>
      <xdr:spPr bwMode="auto">
        <a:xfrm>
          <a:off x="12115800" y="4864100"/>
          <a:ext cx="1778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10</xdr:col>
      <xdr:colOff>939800</xdr:colOff>
      <xdr:row>12</xdr:row>
      <xdr:rowOff>0</xdr:rowOff>
    </xdr:from>
    <xdr:to>
      <xdr:col>13</xdr:col>
      <xdr:colOff>711200</xdr:colOff>
      <xdr:row>26</xdr:row>
      <xdr:rowOff>5080</xdr:rowOff>
    </xdr:to>
    <xdr:pic>
      <xdr:nvPicPr>
        <xdr:cNvPr id="18123" name="Picture 1">
          <a:extLst>
            <a:ext uri="{FF2B5EF4-FFF2-40B4-BE49-F238E27FC236}">
              <a16:creationId xmlns:a16="http://schemas.microsoft.com/office/drawing/2014/main" id="{F5D125F5-52DE-644A-ACE0-8CC2A82CE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7500" y="3708400"/>
          <a:ext cx="2628900" cy="269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698500</xdr:colOff>
      <xdr:row>31</xdr:row>
      <xdr:rowOff>0</xdr:rowOff>
    </xdr:from>
    <xdr:ext cx="177800" cy="408940"/>
    <xdr:sp macro="" textlink="">
      <xdr:nvSpPr>
        <xdr:cNvPr id="14" name="Rectangle 1">
          <a:extLst>
            <a:ext uri="{FF2B5EF4-FFF2-40B4-BE49-F238E27FC236}">
              <a16:creationId xmlns:a16="http://schemas.microsoft.com/office/drawing/2014/main" id="{62E5A63A-39B8-D549-BEDD-3AB886E0D532}"/>
            </a:ext>
          </a:extLst>
        </xdr:cNvPr>
        <xdr:cNvSpPr>
          <a:spLocks noChangeArrowheads="1"/>
        </xdr:cNvSpPr>
      </xdr:nvSpPr>
      <xdr:spPr bwMode="auto">
        <a:xfrm>
          <a:off x="13002260" y="5334000"/>
          <a:ext cx="177800" cy="408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02000000}" name="Table168" displayName="Table168" ref="A1:E61" totalsRowShown="0" headerRowDxfId="8" headerRowBorderDxfId="7" tableBorderDxfId="6" totalsRowBorderDxfId="5">
  <autoFilter ref="A1:E61" xr:uid="{00000000-0009-0000-0100-0000A8000000}"/>
  <tableColumns count="5">
    <tableColumn id="1" xr3:uid="{00000000-0010-0000-0200-000001000000}" name="Year" dataDxfId="4"/>
    <tableColumn id="2" xr3:uid="{00000000-0010-0000-0200-000002000000}" name="Earnings Yield" dataDxfId="3"/>
    <tableColumn id="3" xr3:uid="{00000000-0010-0000-0200-000003000000}" name="Dividend Yield" dataDxfId="2"/>
    <tableColumn id="4" xr3:uid="{00000000-0010-0000-0200-000004000000}" name="T.Bond Rate" dataDxfId="1"/>
    <tableColumn id="5" xr3:uid="{00000000-0010-0000-0200-000005000000}" name="Implied ER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28" zoomScale="125" workbookViewId="0">
      <selection activeCell="D44" sqref="D44"/>
    </sheetView>
  </sheetViews>
  <sheetFormatPr baseColWidth="10" defaultRowHeight="14" x14ac:dyDescent="0.2"/>
  <cols>
    <col min="1" max="1" width="54.140625" bestFit="1" customWidth="1"/>
    <col min="2" max="2" width="20" customWidth="1"/>
    <col min="3" max="3" width="17" customWidth="1"/>
    <col min="4" max="4" width="30.28515625" customWidth="1"/>
    <col min="5" max="6" width="12.5703125" customWidth="1"/>
    <col min="7" max="7" width="9.42578125" customWidth="1"/>
    <col min="8" max="8" width="14.5703125" bestFit="1" customWidth="1"/>
    <col min="13" max="13" width="10.7109375" style="17"/>
  </cols>
  <sheetData>
    <row r="1" spans="1:13" s="1" customFormat="1" ht="33" x14ac:dyDescent="0.4">
      <c r="A1" s="137" t="s">
        <v>0</v>
      </c>
      <c r="B1" s="137"/>
      <c r="C1" s="137"/>
      <c r="D1" s="137"/>
      <c r="E1" s="137"/>
      <c r="F1" s="137"/>
      <c r="G1" s="137"/>
      <c r="H1" s="137"/>
      <c r="I1" s="137"/>
      <c r="J1" s="137"/>
      <c r="M1" s="16"/>
    </row>
    <row r="2" spans="1:13" s="32" customFormat="1" ht="17" x14ac:dyDescent="0.2">
      <c r="A2" s="76" t="s">
        <v>9</v>
      </c>
      <c r="B2" s="79">
        <v>42400</v>
      </c>
      <c r="C2" s="78" t="s">
        <v>39</v>
      </c>
      <c r="D2" s="140" t="s">
        <v>49</v>
      </c>
      <c r="E2" s="141"/>
    </row>
    <row r="3" spans="1:13" s="11" customFormat="1" ht="17" customHeight="1" x14ac:dyDescent="0.4">
      <c r="A3" s="63" t="s">
        <v>37</v>
      </c>
      <c r="B3" s="96">
        <v>163</v>
      </c>
      <c r="C3" s="80">
        <v>163</v>
      </c>
      <c r="D3" s="142" t="s">
        <v>50</v>
      </c>
      <c r="E3" s="143"/>
      <c r="F3"/>
      <c r="G3"/>
      <c r="H3"/>
    </row>
    <row r="4" spans="1:13" s="4" customFormat="1" ht="16" x14ac:dyDescent="0.2">
      <c r="A4" s="2" t="s">
        <v>7</v>
      </c>
      <c r="B4" s="102">
        <v>3225.52</v>
      </c>
      <c r="C4" s="103">
        <v>3128.21</v>
      </c>
      <c r="D4" s="142" t="s">
        <v>51</v>
      </c>
      <c r="E4" s="143"/>
      <c r="F4"/>
      <c r="G4"/>
      <c r="H4"/>
      <c r="I4"/>
    </row>
    <row r="5" spans="1:13" s="4" customFormat="1" ht="16" x14ac:dyDescent="0.2">
      <c r="A5" s="2" t="s">
        <v>40</v>
      </c>
      <c r="B5" s="97">
        <v>150.5</v>
      </c>
      <c r="C5" s="80"/>
      <c r="D5" s="142" t="s">
        <v>50</v>
      </c>
      <c r="E5" s="143"/>
      <c r="F5"/>
      <c r="G5"/>
      <c r="H5"/>
      <c r="I5"/>
    </row>
    <row r="6" spans="1:13" s="4" customFormat="1" ht="16" x14ac:dyDescent="0.2">
      <c r="A6" s="2" t="s">
        <v>57</v>
      </c>
      <c r="B6" s="98">
        <f>B5/B3</f>
        <v>0.92331288343558282</v>
      </c>
      <c r="C6" s="83">
        <v>0.85499999999999998</v>
      </c>
      <c r="D6" s="106" t="s">
        <v>58</v>
      </c>
      <c r="E6" s="107"/>
      <c r="F6"/>
      <c r="G6"/>
      <c r="H6"/>
      <c r="I6"/>
    </row>
    <row r="7" spans="1:13" s="4" customFormat="1" ht="16" x14ac:dyDescent="0.2">
      <c r="A7" s="2" t="s">
        <v>44</v>
      </c>
      <c r="B7" s="98">
        <v>5.5199999999999999E-2</v>
      </c>
      <c r="C7" s="104">
        <v>-0.4</v>
      </c>
      <c r="D7" s="142" t="s">
        <v>52</v>
      </c>
      <c r="E7" s="143"/>
      <c r="F7"/>
      <c r="G7"/>
      <c r="H7"/>
      <c r="I7"/>
    </row>
    <row r="8" spans="1:13" s="4" customFormat="1" ht="30" customHeight="1" x14ac:dyDescent="0.2">
      <c r="A8" s="2" t="s">
        <v>47</v>
      </c>
      <c r="B8" s="98">
        <f>((1.0379)^5/(1.0552))^(1/4)-1</f>
        <v>3.3619500686149717E-2</v>
      </c>
      <c r="C8" s="83">
        <v>0.12</v>
      </c>
      <c r="D8" s="144" t="s">
        <v>56</v>
      </c>
      <c r="E8" s="145"/>
      <c r="F8"/>
      <c r="G8"/>
      <c r="H8"/>
      <c r="I8"/>
    </row>
    <row r="9" spans="1:13" s="4" customFormat="1" ht="16" x14ac:dyDescent="0.2">
      <c r="A9" s="2" t="s">
        <v>10</v>
      </c>
      <c r="B9" s="101">
        <v>1.34E-2</v>
      </c>
      <c r="C9" s="105">
        <v>1.34E-2</v>
      </c>
      <c r="D9" s="142" t="s">
        <v>51</v>
      </c>
      <c r="E9" s="143"/>
      <c r="F9"/>
      <c r="G9"/>
      <c r="H9"/>
      <c r="I9"/>
    </row>
    <row r="10" spans="1:13" s="4" customFormat="1" ht="16" x14ac:dyDescent="0.2">
      <c r="A10" s="2" t="s">
        <v>14</v>
      </c>
      <c r="B10" s="98">
        <v>5.2499999999999998E-2</v>
      </c>
      <c r="C10" s="81">
        <v>5.2499999999999998E-2</v>
      </c>
      <c r="D10" t="s">
        <v>53</v>
      </c>
      <c r="E10"/>
      <c r="F10"/>
      <c r="G10"/>
      <c r="H10"/>
    </row>
    <row r="11" spans="1:13" s="2" customFormat="1" ht="16" x14ac:dyDescent="0.2">
      <c r="A11" s="2" t="s">
        <v>27</v>
      </c>
      <c r="B11" s="99">
        <f>B9</f>
        <v>1.34E-2</v>
      </c>
      <c r="C11" s="81">
        <f>C9</f>
        <v>1.34E-2</v>
      </c>
      <c r="D11" t="s">
        <v>54</v>
      </c>
      <c r="E11"/>
      <c r="F11"/>
      <c r="G11"/>
      <c r="H11"/>
    </row>
    <row r="12" spans="1:13" s="4" customFormat="1" ht="16" x14ac:dyDescent="0.2">
      <c r="A12" s="2" t="s">
        <v>33</v>
      </c>
      <c r="B12" s="100" t="s">
        <v>34</v>
      </c>
      <c r="C12" s="82" t="str">
        <f>B12</f>
        <v>Yes</v>
      </c>
      <c r="D12" t="s">
        <v>55</v>
      </c>
      <c r="E12"/>
      <c r="F12"/>
      <c r="G12"/>
      <c r="H12"/>
    </row>
    <row r="13" spans="1:13" s="4" customFormat="1" x14ac:dyDescent="0.2">
      <c r="A13" s="2"/>
      <c r="D13"/>
      <c r="E13"/>
      <c r="F13"/>
      <c r="G13"/>
      <c r="H13"/>
    </row>
    <row r="14" spans="1:13" s="4" customFormat="1" x14ac:dyDescent="0.2">
      <c r="A14" s="2"/>
      <c r="D14"/>
      <c r="E14"/>
      <c r="F14"/>
      <c r="G14"/>
      <c r="H14"/>
    </row>
    <row r="15" spans="1:13" s="4" customFormat="1" ht="16" x14ac:dyDescent="0.2">
      <c r="A15" s="5" t="s">
        <v>48</v>
      </c>
      <c r="B15" s="95">
        <f>H23</f>
        <v>198.95097146309155</v>
      </c>
      <c r="C15" s="95">
        <f>H34</f>
        <v>155.95232199966722</v>
      </c>
      <c r="D15" s="93">
        <f>C15/B15-1</f>
        <v>-0.21612686355442723</v>
      </c>
      <c r="E15"/>
      <c r="F15"/>
      <c r="G15"/>
      <c r="H15"/>
    </row>
    <row r="16" spans="1:13" s="5" customFormat="1" ht="16" x14ac:dyDescent="0.2">
      <c r="A16" s="84" t="s">
        <v>42</v>
      </c>
      <c r="B16" s="94">
        <f>C28</f>
        <v>3203.7368543807688</v>
      </c>
      <c r="C16" s="94">
        <f>C39</f>
        <v>2417.7725956388263</v>
      </c>
      <c r="D16" s="93">
        <f>C16/B16-1</f>
        <v>-0.24532734567984893</v>
      </c>
      <c r="E16" s="32"/>
      <c r="F16" s="32"/>
      <c r="G16" s="32"/>
      <c r="H16" s="32"/>
    </row>
    <row r="17" spans="1:14" s="5" customFormat="1" ht="16" x14ac:dyDescent="0.2">
      <c r="A17" s="84" t="s">
        <v>45</v>
      </c>
      <c r="B17" s="93">
        <f>B4/B16-1/B4-1</f>
        <v>6.4892654855985832E-3</v>
      </c>
      <c r="C17" s="93">
        <f>C4/C16-1/C4-1</f>
        <v>0.29351995813281762</v>
      </c>
      <c r="D17" s="93"/>
      <c r="E17" s="32"/>
      <c r="F17" s="32"/>
      <c r="G17" s="32"/>
      <c r="H17" s="32"/>
    </row>
    <row r="18" spans="1:14" s="4" customFormat="1" ht="16" x14ac:dyDescent="0.2">
      <c r="A18" s="84" t="s">
        <v>43</v>
      </c>
      <c r="B18" s="94">
        <f>C29</f>
        <v>19.654827327489379</v>
      </c>
      <c r="C18" s="94">
        <f>C40</f>
        <v>14.832960709440652</v>
      </c>
      <c r="D18" s="93">
        <f>C18/B18-1</f>
        <v>-0.24532734567984882</v>
      </c>
      <c r="E18"/>
      <c r="F18"/>
      <c r="G18"/>
      <c r="H18"/>
    </row>
    <row r="19" spans="1:14" s="4" customFormat="1" ht="16" x14ac:dyDescent="0.2">
      <c r="A19" s="4" t="s">
        <v>46</v>
      </c>
      <c r="B19" s="95">
        <f>B16/C23</f>
        <v>18.626636966915637</v>
      </c>
      <c r="C19" s="95">
        <f>C16/C34</f>
        <v>24.721601182401088</v>
      </c>
      <c r="D19" s="93">
        <f>C19/B19-1</f>
        <v>0.32721764139770571</v>
      </c>
    </row>
    <row r="20" spans="1:14" s="4" customFormat="1" ht="16" x14ac:dyDescent="0.2">
      <c r="B20" s="91"/>
      <c r="C20" s="91"/>
      <c r="D20" s="92"/>
    </row>
    <row r="21" spans="1:14" s="4" customFormat="1" ht="16" x14ac:dyDescent="0.2">
      <c r="A21" s="138" t="s">
        <v>41</v>
      </c>
      <c r="B21" s="139"/>
      <c r="C21" s="139"/>
      <c r="D21" s="139"/>
      <c r="E21" s="139"/>
      <c r="F21" s="139"/>
      <c r="G21" s="139"/>
      <c r="H21" s="5"/>
    </row>
    <row r="22" spans="1:14" s="4" customFormat="1" x14ac:dyDescent="0.2">
      <c r="A22" s="6"/>
      <c r="B22" s="33" t="s">
        <v>31</v>
      </c>
      <c r="C22" s="6">
        <v>1</v>
      </c>
      <c r="D22" s="6">
        <v>2</v>
      </c>
      <c r="E22" s="6">
        <v>3</v>
      </c>
      <c r="F22" s="6">
        <v>4</v>
      </c>
      <c r="G22" s="6">
        <v>5</v>
      </c>
      <c r="H22" s="33" t="s">
        <v>32</v>
      </c>
    </row>
    <row r="23" spans="1:14" s="4" customFormat="1" x14ac:dyDescent="0.2">
      <c r="A23" s="6" t="s">
        <v>29</v>
      </c>
      <c r="B23" s="34">
        <f>B3</f>
        <v>163</v>
      </c>
      <c r="C23" s="34">
        <f>B3*(1+B7)</f>
        <v>171.99759999999998</v>
      </c>
      <c r="D23" s="34">
        <f>C23*(1+$B$8)</f>
        <v>177.78007343121607</v>
      </c>
      <c r="E23" s="34">
        <f t="shared" ref="E23:G23" si="0">D23*(1+$B$8)</f>
        <v>183.7569507319206</v>
      </c>
      <c r="F23" s="34">
        <f t="shared" si="0"/>
        <v>189.93476766313719</v>
      </c>
      <c r="G23" s="34">
        <f t="shared" si="0"/>
        <v>196.32027971491172</v>
      </c>
      <c r="H23" s="36">
        <f>G23*(1+B9)</f>
        <v>198.95097146309155</v>
      </c>
    </row>
    <row r="24" spans="1:14" s="4" customFormat="1" x14ac:dyDescent="0.2">
      <c r="A24" s="6" t="s">
        <v>30</v>
      </c>
      <c r="B24" s="35">
        <f>B25/B23</f>
        <v>0.92331288343558282</v>
      </c>
      <c r="C24" s="35">
        <f>IF($B$12="Yes",B24-($B$24-$H$24)/5,$B$24)</f>
        <v>0.92078364008179958</v>
      </c>
      <c r="D24" s="35">
        <f>IF($B$12="Yes",C24-($B$24-$H$24)/5,$B$24)</f>
        <v>0.91825439672801634</v>
      </c>
      <c r="E24" s="35">
        <f>IF($B$12="Yes",D24-($B$24-$H$24)/5,$B$24)</f>
        <v>0.9157251533742331</v>
      </c>
      <c r="F24" s="35">
        <f>IF($B$12="Yes",E24-($B$24-$H$24)/5,$B$24)</f>
        <v>0.91319591002044986</v>
      </c>
      <c r="G24" s="35">
        <f>IF($B$12="Yes",F24-($B$24-$H$24)/5,$B$24)</f>
        <v>0.91066666666666662</v>
      </c>
      <c r="H24" s="44">
        <f>1-B11/15%</f>
        <v>0.91066666666666662</v>
      </c>
      <c r="I24" s="13"/>
    </row>
    <row r="25" spans="1:14" s="4" customFormat="1" ht="16" x14ac:dyDescent="0.2">
      <c r="A25" s="3" t="s">
        <v>38</v>
      </c>
      <c r="B25" s="36">
        <f>B5</f>
        <v>150.5</v>
      </c>
      <c r="C25" s="40">
        <f>C23*C24</f>
        <v>158.3725762133333</v>
      </c>
      <c r="D25" s="40">
        <f>D23*D24</f>
        <v>163.24733407884375</v>
      </c>
      <c r="E25" s="40">
        <f>E23*E24</f>
        <v>168.27086189256937</v>
      </c>
      <c r="F25" s="40">
        <f>F23*F24</f>
        <v>173.44765300066129</v>
      </c>
      <c r="G25" s="40">
        <f>G23*G24</f>
        <v>178.78233472704628</v>
      </c>
      <c r="H25" s="36">
        <f>H24*H23</f>
        <v>181.17801801238869</v>
      </c>
      <c r="J25" s="5"/>
      <c r="K25" s="5"/>
      <c r="L25" s="5"/>
      <c r="M25" s="5"/>
    </row>
    <row r="26" spans="1:14" s="5" customFormat="1" ht="15" customHeight="1" x14ac:dyDescent="0.2">
      <c r="A26" s="3" t="s">
        <v>1</v>
      </c>
      <c r="B26" s="37"/>
      <c r="C26" s="40"/>
      <c r="D26" s="40"/>
      <c r="E26" s="40"/>
      <c r="F26" s="40"/>
      <c r="G26" s="40">
        <f>H25/(B9+B10-B11)</f>
        <v>3451.009866902642</v>
      </c>
      <c r="H26" s="45"/>
      <c r="I26" s="4"/>
      <c r="J26" s="4"/>
      <c r="K26" s="4"/>
      <c r="L26" s="4"/>
      <c r="M26" s="4"/>
      <c r="N26" s="4"/>
    </row>
    <row r="27" spans="1:14" s="4" customFormat="1" x14ac:dyDescent="0.2">
      <c r="A27" s="18" t="s">
        <v>2</v>
      </c>
      <c r="B27" s="38"/>
      <c r="C27" s="41">
        <f>C25/(1+$B$9+$B$10)^C22</f>
        <v>148.58108285330079</v>
      </c>
      <c r="D27" s="40">
        <f>D25/(1+$B$9+$B$10)^D22</f>
        <v>143.68557600504792</v>
      </c>
      <c r="E27" s="40">
        <f>E25/(1+$B$9+$B$10)^E22</f>
        <v>138.95031401746985</v>
      </c>
      <c r="F27" s="40">
        <f>F25/(1+$B$9+$B$10)^F22</f>
        <v>134.3700809326694</v>
      </c>
      <c r="G27" s="40">
        <f>(G25+G26)/(1+$B$9+$B$10)^G22</f>
        <v>2638.1498005722806</v>
      </c>
      <c r="H27" s="45"/>
    </row>
    <row r="28" spans="1:14" s="4" customFormat="1" x14ac:dyDescent="0.2">
      <c r="A28" s="3" t="s">
        <v>3</v>
      </c>
      <c r="B28" s="37"/>
      <c r="C28" s="42">
        <f>SUM(C27:G27)</f>
        <v>3203.7368543807688</v>
      </c>
      <c r="D28" s="43"/>
      <c r="E28" s="43"/>
      <c r="F28" s="43"/>
      <c r="G28" s="43"/>
      <c r="H28" s="39"/>
    </row>
    <row r="29" spans="1:14" s="4" customFormat="1" x14ac:dyDescent="0.2">
      <c r="A29" s="3" t="s">
        <v>15</v>
      </c>
      <c r="B29" s="37"/>
      <c r="C29" s="26">
        <f>C28/B3</f>
        <v>19.654827327489379</v>
      </c>
    </row>
    <row r="30" spans="1:14" x14ac:dyDescent="0.2">
      <c r="A30" s="4"/>
      <c r="B30" s="4"/>
      <c r="C30" s="4"/>
      <c r="D30" s="4"/>
      <c r="E30" s="4"/>
      <c r="F30" s="4"/>
      <c r="G30" s="4"/>
      <c r="H30" s="4"/>
    </row>
    <row r="32" spans="1:14" s="4" customFormat="1" ht="16" x14ac:dyDescent="0.2">
      <c r="A32" s="138" t="s">
        <v>41</v>
      </c>
      <c r="B32" s="139"/>
      <c r="C32" s="139"/>
      <c r="D32" s="139"/>
      <c r="E32" s="139"/>
      <c r="F32" s="139"/>
      <c r="G32" s="139"/>
      <c r="H32" s="5"/>
    </row>
    <row r="33" spans="1:14" s="4" customFormat="1" x14ac:dyDescent="0.2">
      <c r="A33" s="6"/>
      <c r="B33" s="33" t="s">
        <v>31</v>
      </c>
      <c r="C33" s="6">
        <v>1</v>
      </c>
      <c r="D33" s="6">
        <v>2</v>
      </c>
      <c r="E33" s="6">
        <v>3</v>
      </c>
      <c r="F33" s="6">
        <v>4</v>
      </c>
      <c r="G33" s="6">
        <v>5</v>
      </c>
      <c r="H33" s="33" t="s">
        <v>32</v>
      </c>
    </row>
    <row r="34" spans="1:14" s="4" customFormat="1" x14ac:dyDescent="0.2">
      <c r="A34" s="6" t="s">
        <v>29</v>
      </c>
      <c r="B34" s="34">
        <f>C3</f>
        <v>163</v>
      </c>
      <c r="C34" s="34">
        <f>B34*(1+C7)</f>
        <v>97.8</v>
      </c>
      <c r="D34" s="34">
        <f>C34*(1+$C$8)</f>
        <v>109.536</v>
      </c>
      <c r="E34" s="34">
        <f t="shared" ref="E34:G34" si="1">D34*(1+$C$8)</f>
        <v>122.68032000000001</v>
      </c>
      <c r="F34" s="34">
        <f t="shared" si="1"/>
        <v>137.40195840000001</v>
      </c>
      <c r="G34" s="34">
        <f t="shared" si="1"/>
        <v>153.89019340800002</v>
      </c>
      <c r="H34" s="36">
        <f>G34*(1+C11)</f>
        <v>155.95232199966722</v>
      </c>
    </row>
    <row r="35" spans="1:14" s="4" customFormat="1" x14ac:dyDescent="0.2">
      <c r="A35" s="6" t="s">
        <v>30</v>
      </c>
      <c r="B35" s="35">
        <f>B36/B34</f>
        <v>0.85500000000000009</v>
      </c>
      <c r="C35" s="35">
        <f>IF($B$12="Yes",B35-($B$35-$H$35)/5,$B$35)</f>
        <v>0.86613333333333342</v>
      </c>
      <c r="D35" s="35">
        <f>IF($B$12="Yes",C35-($B$35-$H$35)/5,$B$35)</f>
        <v>0.87726666666666675</v>
      </c>
      <c r="E35" s="35">
        <f>IF($B$12="Yes",D35-($B$35-$H$35)/5,$B$35)</f>
        <v>0.88840000000000008</v>
      </c>
      <c r="F35" s="35">
        <f>IF($B$12="Yes",E35-($B$35-$H$35)/5,$B$35)</f>
        <v>0.89953333333333341</v>
      </c>
      <c r="G35" s="35">
        <f>IF($B$12="Yes",F35-($B$35-$H$35)/5,$B$35)</f>
        <v>0.91066666666666674</v>
      </c>
      <c r="H35" s="44">
        <f>1-C11/15%</f>
        <v>0.91066666666666662</v>
      </c>
      <c r="I35" s="13"/>
    </row>
    <row r="36" spans="1:14" s="4" customFormat="1" ht="16" x14ac:dyDescent="0.2">
      <c r="A36" s="3" t="s">
        <v>38</v>
      </c>
      <c r="B36" s="36">
        <f>C6*C3</f>
        <v>139.36500000000001</v>
      </c>
      <c r="C36" s="40">
        <f>C34*C35</f>
        <v>84.707840000000004</v>
      </c>
      <c r="D36" s="40">
        <f>D34*D35</f>
        <v>96.092281600000007</v>
      </c>
      <c r="E36" s="40">
        <f>E34*E35</f>
        <v>108.98919628800002</v>
      </c>
      <c r="F36" s="40">
        <f>F34*F35</f>
        <v>123.59764164608002</v>
      </c>
      <c r="G36" s="40">
        <f>G34*G35</f>
        <v>140.14266946355204</v>
      </c>
      <c r="H36" s="36">
        <f>H35*H34</f>
        <v>142.02058123436362</v>
      </c>
      <c r="J36" s="5"/>
      <c r="K36" s="5"/>
      <c r="L36" s="5"/>
      <c r="M36" s="5"/>
    </row>
    <row r="37" spans="1:14" s="5" customFormat="1" ht="15" customHeight="1" x14ac:dyDescent="0.2">
      <c r="A37" s="3" t="s">
        <v>1</v>
      </c>
      <c r="B37" s="37"/>
      <c r="C37" s="40"/>
      <c r="D37" s="40"/>
      <c r="E37" s="40"/>
      <c r="F37" s="40"/>
      <c r="G37" s="40">
        <f>H36/(C9+C10-C11)</f>
        <v>2705.153928273593</v>
      </c>
      <c r="H37" s="45"/>
      <c r="I37" s="4"/>
      <c r="J37" s="4"/>
      <c r="K37" s="4"/>
      <c r="L37" s="4"/>
      <c r="M37" s="4"/>
      <c r="N37" s="4"/>
    </row>
    <row r="38" spans="1:14" s="4" customFormat="1" x14ac:dyDescent="0.2">
      <c r="A38" s="18" t="s">
        <v>2</v>
      </c>
      <c r="B38" s="38"/>
      <c r="C38" s="41">
        <f>C36/(1+$B$9+$B$10)^C33</f>
        <v>79.470719579697914</v>
      </c>
      <c r="D38" s="40">
        <f>D36/(1+$B$9+$B$10)^D33</f>
        <v>84.577643544652631</v>
      </c>
      <c r="E38" s="40">
        <f>E36/(1+$B$9+$B$10)^E33</f>
        <v>89.998249717160363</v>
      </c>
      <c r="F38" s="40">
        <f>F36/(1+$B$9+$B$10)^F33</f>
        <v>95.751224209459451</v>
      </c>
      <c r="G38" s="40">
        <f>(G36+G37)/(1+$B$9+$B$10)^G33</f>
        <v>2067.9747585878558</v>
      </c>
      <c r="H38" s="45"/>
    </row>
    <row r="39" spans="1:14" s="4" customFormat="1" x14ac:dyDescent="0.2">
      <c r="A39" s="3" t="s">
        <v>3</v>
      </c>
      <c r="B39" s="37"/>
      <c r="C39" s="42">
        <f>SUM(C38:G38)</f>
        <v>2417.7725956388263</v>
      </c>
      <c r="D39" s="43"/>
      <c r="E39" s="43"/>
      <c r="F39" s="43"/>
      <c r="G39" s="43"/>
      <c r="H39" s="39"/>
    </row>
    <row r="40" spans="1:14" s="4" customFormat="1" x14ac:dyDescent="0.2">
      <c r="A40" s="3" t="s">
        <v>15</v>
      </c>
      <c r="B40" s="37"/>
      <c r="C40" s="26">
        <f>C39/C3</f>
        <v>14.832960709440652</v>
      </c>
    </row>
  </sheetData>
  <mergeCells count="10">
    <mergeCell ref="A1:J1"/>
    <mergeCell ref="A21:G21"/>
    <mergeCell ref="A32:G32"/>
    <mergeCell ref="D2:E2"/>
    <mergeCell ref="D3:E3"/>
    <mergeCell ref="D5:E5"/>
    <mergeCell ref="D4:E4"/>
    <mergeCell ref="D7:E7"/>
    <mergeCell ref="D8:E8"/>
    <mergeCell ref="D9:E9"/>
  </mergeCells>
  <phoneticPr fontId="10" type="noConversion"/>
  <printOptions gridLines="1" gridLinesSet="0"/>
  <pageMargins left="0.75" right="0.75" top="1" bottom="1" header="0.5" footer="0.5"/>
  <pageSetup scale="80" orientation="landscape" horizontalDpi="4294967292" verticalDpi="4294967292"/>
  <headerFooter alignWithMargins="0">
    <oddHeader>&amp;A</oddHeader>
    <oddFooter>Page &amp;P</oddFooter>
  </headerFooter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4000000}">
          <x14:formula1>
            <xm:f>Sheet9!$A$2:$A$3</xm:f>
          </x14:formula1>
          <xm:sqref>B12:C12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1"/>
  <sheetViews>
    <sheetView topLeftCell="A30" workbookViewId="0">
      <selection activeCell="J50" sqref="J50:J60"/>
    </sheetView>
  </sheetViews>
  <sheetFormatPr baseColWidth="10" defaultRowHeight="14" x14ac:dyDescent="0.2"/>
  <cols>
    <col min="1" max="1" width="15.42578125" style="7" bestFit="1" customWidth="1"/>
    <col min="2" max="2" width="15.85546875" style="7" bestFit="1" customWidth="1"/>
    <col min="3" max="5" width="10.7109375" style="7"/>
    <col min="6" max="6" width="11.7109375" style="7" bestFit="1" customWidth="1"/>
    <col min="7" max="16384" width="10.7109375" style="7"/>
  </cols>
  <sheetData>
    <row r="1" spans="1:9" ht="16" x14ac:dyDescent="0.2">
      <c r="A1" s="22" t="s">
        <v>5</v>
      </c>
      <c r="B1" s="22" t="s">
        <v>11</v>
      </c>
      <c r="C1" s="22" t="s">
        <v>4</v>
      </c>
      <c r="D1" s="22" t="s">
        <v>16</v>
      </c>
      <c r="E1" s="22" t="s">
        <v>8</v>
      </c>
      <c r="F1" s="22" t="s">
        <v>6</v>
      </c>
      <c r="G1" s="85" t="s">
        <v>28</v>
      </c>
      <c r="I1" s="7" t="s">
        <v>66</v>
      </c>
    </row>
    <row r="2" spans="1:9" ht="16" x14ac:dyDescent="0.2">
      <c r="A2" s="9">
        <v>1960</v>
      </c>
      <c r="B2" s="23">
        <v>5.3399999999999996E-2</v>
      </c>
      <c r="C2" s="23">
        <v>3.4099999999999998E-2</v>
      </c>
      <c r="D2" s="9">
        <v>58.11</v>
      </c>
      <c r="E2" s="8">
        <v>3.1030739999999999</v>
      </c>
      <c r="F2" s="8">
        <v>1.9815509999999998</v>
      </c>
      <c r="G2" s="86">
        <v>0.63857677902621723</v>
      </c>
      <c r="H2" s="7">
        <f>F2/E2</f>
        <v>0.63857677902621723</v>
      </c>
    </row>
    <row r="3" spans="1:9" ht="16" x14ac:dyDescent="0.2">
      <c r="A3" s="9">
        <v>1961</v>
      </c>
      <c r="B3" s="23">
        <v>4.7100000000000003E-2</v>
      </c>
      <c r="C3" s="23">
        <v>2.8500000000000001E-2</v>
      </c>
      <c r="D3" s="9">
        <v>71.55</v>
      </c>
      <c r="E3" s="8">
        <v>3.3700049999999999</v>
      </c>
      <c r="F3" s="8">
        <v>2.0391750000000002</v>
      </c>
      <c r="G3" s="86">
        <v>0.60509554140127397</v>
      </c>
      <c r="H3" s="7">
        <f t="shared" ref="H3:H9" si="0">F3/E3</f>
        <v>0.60509554140127397</v>
      </c>
    </row>
    <row r="4" spans="1:9" ht="16" x14ac:dyDescent="0.2">
      <c r="A4" s="9">
        <v>1962</v>
      </c>
      <c r="B4" s="23">
        <v>5.8099999999999999E-2</v>
      </c>
      <c r="C4" s="23">
        <v>3.4000000000000002E-2</v>
      </c>
      <c r="D4" s="9">
        <v>63.1</v>
      </c>
      <c r="E4" s="8">
        <v>3.6661100000000002</v>
      </c>
      <c r="F4" s="8">
        <v>2.1454000000000004</v>
      </c>
      <c r="G4" s="86">
        <v>0.58519793459552505</v>
      </c>
      <c r="H4" s="7">
        <f t="shared" si="0"/>
        <v>0.58519793459552505</v>
      </c>
    </row>
    <row r="5" spans="1:9" ht="16" x14ac:dyDescent="0.2">
      <c r="A5" s="9">
        <v>1963</v>
      </c>
      <c r="B5" s="23">
        <v>5.5100000000000003E-2</v>
      </c>
      <c r="C5" s="23">
        <v>3.1300000000000001E-2</v>
      </c>
      <c r="D5" s="9">
        <v>75.02</v>
      </c>
      <c r="E5" s="8">
        <v>4.1336019999999998</v>
      </c>
      <c r="F5" s="8">
        <v>2.3481260000000002</v>
      </c>
      <c r="G5" s="86">
        <v>0.56805807622504545</v>
      </c>
      <c r="H5" s="7">
        <f t="shared" si="0"/>
        <v>0.56805807622504545</v>
      </c>
    </row>
    <row r="6" spans="1:9" ht="16" x14ac:dyDescent="0.2">
      <c r="A6" s="9">
        <v>1964</v>
      </c>
      <c r="B6" s="23">
        <v>5.62E-2</v>
      </c>
      <c r="C6" s="23">
        <v>3.0499999999999999E-2</v>
      </c>
      <c r="D6" s="9">
        <v>84.75</v>
      </c>
      <c r="E6" s="8">
        <v>4.76295</v>
      </c>
      <c r="F6" s="8">
        <v>2.5848749999999998</v>
      </c>
      <c r="G6" s="86">
        <v>0.54270462633451955</v>
      </c>
      <c r="H6" s="7">
        <f t="shared" si="0"/>
        <v>0.54270462633451955</v>
      </c>
    </row>
    <row r="7" spans="1:9" ht="16" x14ac:dyDescent="0.2">
      <c r="A7" s="9">
        <v>1965</v>
      </c>
      <c r="B7" s="23">
        <v>5.7299999999999997E-2</v>
      </c>
      <c r="C7" s="23">
        <v>3.0599999999999999E-2</v>
      </c>
      <c r="D7" s="9">
        <v>92.43</v>
      </c>
      <c r="E7" s="8">
        <v>5.2962389999999999</v>
      </c>
      <c r="F7" s="8">
        <v>2.8283580000000001</v>
      </c>
      <c r="G7" s="86">
        <v>0.53403141361256545</v>
      </c>
      <c r="H7" s="7">
        <f t="shared" si="0"/>
        <v>0.53403141361256545</v>
      </c>
    </row>
    <row r="8" spans="1:9" ht="16" x14ac:dyDescent="0.2">
      <c r="A8" s="9">
        <v>1966</v>
      </c>
      <c r="B8" s="23">
        <v>6.7400000000000002E-2</v>
      </c>
      <c r="C8" s="23">
        <v>3.5900000000000001E-2</v>
      </c>
      <c r="D8" s="9">
        <v>80.33</v>
      </c>
      <c r="E8" s="8">
        <v>5.4142419999999998</v>
      </c>
      <c r="F8" s="8">
        <v>2.8838469999999998</v>
      </c>
      <c r="G8" s="86">
        <v>0.53264094955489616</v>
      </c>
      <c r="H8" s="7">
        <f t="shared" si="0"/>
        <v>0.53264094955489616</v>
      </c>
    </row>
    <row r="9" spans="1:9" ht="16" x14ac:dyDescent="0.2">
      <c r="A9" s="9">
        <v>1967</v>
      </c>
      <c r="B9" s="23">
        <v>5.6599999999999998E-2</v>
      </c>
      <c r="C9" s="23">
        <v>3.09E-2</v>
      </c>
      <c r="D9" s="9">
        <v>96.47</v>
      </c>
      <c r="E9" s="8">
        <v>5.4602019999999998</v>
      </c>
      <c r="F9" s="8">
        <v>2.9809230000000002</v>
      </c>
      <c r="G9" s="86">
        <v>0.54593639575971742</v>
      </c>
      <c r="H9" s="7">
        <f t="shared" si="0"/>
        <v>0.54593639575971742</v>
      </c>
    </row>
    <row r="10" spans="1:9" ht="16" x14ac:dyDescent="0.2">
      <c r="A10" s="9">
        <v>1968</v>
      </c>
      <c r="B10" s="23">
        <v>5.5100000000000003E-2</v>
      </c>
      <c r="C10" s="23">
        <v>2.93E-2</v>
      </c>
      <c r="D10" s="9">
        <v>103.86</v>
      </c>
      <c r="E10" s="8">
        <v>5.7226860000000004</v>
      </c>
      <c r="F10" s="8">
        <v>3.0430980000000001</v>
      </c>
      <c r="G10" s="86">
        <v>0.53176043557168784</v>
      </c>
    </row>
    <row r="11" spans="1:9" ht="16" x14ac:dyDescent="0.2">
      <c r="A11" s="9">
        <v>1969</v>
      </c>
      <c r="B11" s="23">
        <v>6.6299999999999998E-2</v>
      </c>
      <c r="C11" s="23">
        <v>3.5200000000000002E-2</v>
      </c>
      <c r="D11" s="9">
        <v>92.06</v>
      </c>
      <c r="E11" s="8">
        <v>6.1035779999999997</v>
      </c>
      <c r="F11" s="8">
        <v>3.2405120000000003</v>
      </c>
      <c r="G11" s="86">
        <v>0.53092006033182515</v>
      </c>
    </row>
    <row r="12" spans="1:9" ht="16" x14ac:dyDescent="0.2">
      <c r="A12" s="9">
        <v>1970</v>
      </c>
      <c r="B12" s="23">
        <v>5.9799999999999999E-2</v>
      </c>
      <c r="C12" s="23">
        <v>3.4599999999999999E-2</v>
      </c>
      <c r="D12" s="9">
        <v>92.15</v>
      </c>
      <c r="E12" s="8">
        <v>5.5105700000000004</v>
      </c>
      <c r="F12" s="8">
        <v>3.1883900000000001</v>
      </c>
      <c r="G12" s="86">
        <v>0.57859531772575246</v>
      </c>
    </row>
    <row r="13" spans="1:9" ht="16" x14ac:dyDescent="0.2">
      <c r="A13" s="9">
        <v>1971</v>
      </c>
      <c r="B13" s="23">
        <v>5.4599999999999996E-2</v>
      </c>
      <c r="C13" s="23">
        <v>3.1E-2</v>
      </c>
      <c r="D13" s="9">
        <v>102.09</v>
      </c>
      <c r="E13" s="8">
        <v>5.5741139999999998</v>
      </c>
      <c r="F13" s="8">
        <v>3.16479</v>
      </c>
      <c r="G13" s="86">
        <v>0.56776556776556775</v>
      </c>
    </row>
    <row r="14" spans="1:9" ht="16" x14ac:dyDescent="0.2">
      <c r="A14" s="9">
        <v>1972</v>
      </c>
      <c r="B14" s="23">
        <v>5.2299999999999999E-2</v>
      </c>
      <c r="C14" s="23">
        <v>2.7E-2</v>
      </c>
      <c r="D14" s="9">
        <v>118.05</v>
      </c>
      <c r="E14" s="8">
        <v>6.1740149999999998</v>
      </c>
      <c r="F14" s="8">
        <v>3.1873499999999999</v>
      </c>
      <c r="G14" s="86">
        <v>0.51625239005736134</v>
      </c>
    </row>
    <row r="15" spans="1:9" ht="16" x14ac:dyDescent="0.2">
      <c r="A15" s="9">
        <v>1973</v>
      </c>
      <c r="B15" s="23">
        <v>8.1599999999999992E-2</v>
      </c>
      <c r="C15" s="23">
        <v>3.6999999999999998E-2</v>
      </c>
      <c r="D15" s="9">
        <v>97.55</v>
      </c>
      <c r="E15" s="8">
        <v>7.9600799999999996</v>
      </c>
      <c r="F15" s="8">
        <v>3.6093499999999996</v>
      </c>
      <c r="G15" s="86">
        <v>0.45343137254901961</v>
      </c>
    </row>
    <row r="16" spans="1:9" ht="16" x14ac:dyDescent="0.2">
      <c r="A16" s="9">
        <v>1974</v>
      </c>
      <c r="B16" s="23">
        <v>0.13639999999999999</v>
      </c>
      <c r="C16" s="23">
        <v>5.4300000000000001E-2</v>
      </c>
      <c r="D16" s="9">
        <v>68.56</v>
      </c>
      <c r="E16" s="8">
        <v>9.3515840000000008</v>
      </c>
      <c r="F16" s="8">
        <v>3.7228080000000001</v>
      </c>
      <c r="G16" s="86">
        <v>0.39809384164222872</v>
      </c>
    </row>
    <row r="17" spans="1:7" ht="16" x14ac:dyDescent="0.2">
      <c r="A17" s="9">
        <v>1975</v>
      </c>
      <c r="B17" s="23">
        <v>8.5500000000000007E-2</v>
      </c>
      <c r="C17" s="23">
        <v>4.1399999999999999E-2</v>
      </c>
      <c r="D17" s="9">
        <v>90.19</v>
      </c>
      <c r="E17" s="8">
        <v>7.7112449999999999</v>
      </c>
      <c r="F17" s="8">
        <v>3.7338659999999999</v>
      </c>
      <c r="G17" s="86">
        <v>0.48421052631578948</v>
      </c>
    </row>
    <row r="18" spans="1:7" ht="16" x14ac:dyDescent="0.2">
      <c r="A18" s="9">
        <v>1976</v>
      </c>
      <c r="B18" s="23">
        <v>9.0700000000000003E-2</v>
      </c>
      <c r="C18" s="23">
        <v>3.9300000000000002E-2</v>
      </c>
      <c r="D18" s="9">
        <v>107.46</v>
      </c>
      <c r="E18" s="8">
        <v>9.7466220000000003</v>
      </c>
      <c r="F18" s="8">
        <v>4.2231779999999999</v>
      </c>
      <c r="G18" s="86">
        <v>0.43329658213891947</v>
      </c>
    </row>
    <row r="19" spans="1:7" ht="16" x14ac:dyDescent="0.2">
      <c r="A19" s="9">
        <v>1977</v>
      </c>
      <c r="B19" s="23">
        <v>0.11430000000000001</v>
      </c>
      <c r="C19" s="23">
        <v>5.11E-2</v>
      </c>
      <c r="D19" s="9">
        <v>95.1</v>
      </c>
      <c r="E19" s="8">
        <v>10.86993</v>
      </c>
      <c r="F19" s="8">
        <v>4.85961</v>
      </c>
      <c r="G19" s="86">
        <v>0.44706911636045493</v>
      </c>
    </row>
    <row r="20" spans="1:7" ht="16" x14ac:dyDescent="0.2">
      <c r="A20" s="9">
        <v>1978</v>
      </c>
      <c r="B20" s="23">
        <v>0.1211</v>
      </c>
      <c r="C20" s="23">
        <v>5.3900000000000003E-2</v>
      </c>
      <c r="D20" s="9">
        <v>96.11</v>
      </c>
      <c r="E20" s="8">
        <v>11.638921</v>
      </c>
      <c r="F20" s="8">
        <v>5.1803290000000004</v>
      </c>
      <c r="G20" s="86">
        <v>0.44508670520231219</v>
      </c>
    </row>
    <row r="21" spans="1:7" ht="16" x14ac:dyDescent="0.2">
      <c r="A21" s="9">
        <v>1979</v>
      </c>
      <c r="B21" s="23">
        <v>0.1348</v>
      </c>
      <c r="C21" s="23">
        <v>5.5300000000000002E-2</v>
      </c>
      <c r="D21" s="9">
        <v>107.94</v>
      </c>
      <c r="E21" s="8">
        <v>14.550312</v>
      </c>
      <c r="F21" s="8">
        <v>5.9690820000000002</v>
      </c>
      <c r="G21" s="86">
        <v>0.41023738872403565</v>
      </c>
    </row>
    <row r="22" spans="1:7" ht="16" x14ac:dyDescent="0.2">
      <c r="A22" s="9">
        <v>1980</v>
      </c>
      <c r="B22" s="23">
        <v>0.11040000000000001</v>
      </c>
      <c r="C22" s="23">
        <v>4.7399999999999998E-2</v>
      </c>
      <c r="D22" s="9">
        <v>135.76</v>
      </c>
      <c r="E22" s="8">
        <v>14.987904</v>
      </c>
      <c r="F22" s="8">
        <v>6.4350239999999994</v>
      </c>
      <c r="G22" s="86">
        <v>0.42934782608695649</v>
      </c>
    </row>
    <row r="23" spans="1:7" ht="16" x14ac:dyDescent="0.2">
      <c r="A23" s="9">
        <v>1981</v>
      </c>
      <c r="B23" s="23">
        <v>0.1239</v>
      </c>
      <c r="C23" s="23">
        <v>5.57E-2</v>
      </c>
      <c r="D23" s="9">
        <v>122.55</v>
      </c>
      <c r="E23" s="8">
        <v>15.183945</v>
      </c>
      <c r="F23" s="8">
        <v>6.8260350000000001</v>
      </c>
      <c r="G23" s="86">
        <v>0.44955609362389026</v>
      </c>
    </row>
    <row r="24" spans="1:7" ht="16" x14ac:dyDescent="0.2">
      <c r="A24" s="9">
        <v>1982</v>
      </c>
      <c r="B24" s="23">
        <v>9.8300000000000012E-2</v>
      </c>
      <c r="C24" s="23">
        <v>4.9299999999999997E-2</v>
      </c>
      <c r="D24" s="9">
        <v>140.63999999999999</v>
      </c>
      <c r="E24" s="8">
        <v>13.824911999999999</v>
      </c>
      <c r="F24" s="8">
        <v>6.9335519999999988</v>
      </c>
      <c r="G24" s="86">
        <v>0.50152594099694803</v>
      </c>
    </row>
    <row r="25" spans="1:7" ht="16" x14ac:dyDescent="0.2">
      <c r="A25" s="9">
        <v>1983</v>
      </c>
      <c r="B25" s="23">
        <v>8.0599999999999991E-2</v>
      </c>
      <c r="C25" s="23">
        <v>4.3200000000000002E-2</v>
      </c>
      <c r="D25" s="9">
        <v>164.93</v>
      </c>
      <c r="E25" s="8">
        <v>13.293358</v>
      </c>
      <c r="F25" s="8">
        <v>7.1249760000000011</v>
      </c>
      <c r="G25" s="86">
        <v>0.53598014888337475</v>
      </c>
    </row>
    <row r="26" spans="1:7" ht="16" x14ac:dyDescent="0.2">
      <c r="A26" s="9">
        <v>1984</v>
      </c>
      <c r="B26" s="23">
        <v>0.1007</v>
      </c>
      <c r="C26" s="23">
        <v>4.6800000000000001E-2</v>
      </c>
      <c r="D26" s="9">
        <v>167.24</v>
      </c>
      <c r="E26" s="8">
        <v>16.841068</v>
      </c>
      <c r="F26" s="8">
        <v>7.8268320000000005</v>
      </c>
      <c r="G26" s="86">
        <v>0.46474677259185704</v>
      </c>
    </row>
    <row r="27" spans="1:7" ht="16" x14ac:dyDescent="0.2">
      <c r="A27" s="9">
        <v>1985</v>
      </c>
      <c r="B27" s="23">
        <v>7.4200000000000002E-2</v>
      </c>
      <c r="C27" s="23">
        <v>3.8800000000000001E-2</v>
      </c>
      <c r="D27" s="9">
        <v>211.28</v>
      </c>
      <c r="E27" s="8">
        <v>15.676976</v>
      </c>
      <c r="F27" s="8">
        <v>8.1976639999999996</v>
      </c>
      <c r="G27" s="86">
        <v>0.52291105121293802</v>
      </c>
    </row>
    <row r="28" spans="1:7" ht="16" x14ac:dyDescent="0.2">
      <c r="A28" s="9">
        <v>1986</v>
      </c>
      <c r="B28" s="23">
        <v>5.96E-2</v>
      </c>
      <c r="C28" s="23">
        <v>3.3799999999999997E-2</v>
      </c>
      <c r="D28" s="9">
        <v>242.17</v>
      </c>
      <c r="E28" s="8">
        <v>14.433332</v>
      </c>
      <c r="F28" s="8">
        <v>8.1853459999999991</v>
      </c>
      <c r="G28" s="86">
        <v>0.56711409395973145</v>
      </c>
    </row>
    <row r="29" spans="1:7" ht="16" x14ac:dyDescent="0.2">
      <c r="A29" s="9">
        <v>1987</v>
      </c>
      <c r="B29" s="23">
        <v>6.4899999999999999E-2</v>
      </c>
      <c r="C29" s="23">
        <v>3.7100000000000001E-2</v>
      </c>
      <c r="D29" s="9">
        <v>247.08</v>
      </c>
      <c r="E29" s="8">
        <v>16.035492000000001</v>
      </c>
      <c r="F29" s="8">
        <v>9.1666680000000014</v>
      </c>
      <c r="G29" s="86">
        <v>0.57164869029275811</v>
      </c>
    </row>
    <row r="30" spans="1:7" ht="16" x14ac:dyDescent="0.2">
      <c r="A30" s="9">
        <v>1988</v>
      </c>
      <c r="B30" s="23">
        <v>8.6850064813481204E-2</v>
      </c>
      <c r="C30" s="23">
        <v>3.6799999999999999E-2</v>
      </c>
      <c r="D30" s="9">
        <v>277.72000000000003</v>
      </c>
      <c r="E30" s="8">
        <v>24.12</v>
      </c>
      <c r="F30" s="8">
        <v>9.75</v>
      </c>
      <c r="G30" s="86">
        <v>0.404228855721393</v>
      </c>
    </row>
    <row r="31" spans="1:7" ht="16" x14ac:dyDescent="0.2">
      <c r="A31" s="9">
        <v>1989</v>
      </c>
      <c r="B31" s="23">
        <v>6.8817204301075269E-2</v>
      </c>
      <c r="C31" s="23">
        <v>3.32E-2</v>
      </c>
      <c r="D31" s="9">
        <v>353.4</v>
      </c>
      <c r="E31" s="8">
        <v>24.32</v>
      </c>
      <c r="F31" s="8">
        <v>11.06</v>
      </c>
      <c r="G31" s="86">
        <v>0.45476973684210525</v>
      </c>
    </row>
    <row r="32" spans="1:7" ht="16" x14ac:dyDescent="0.2">
      <c r="A32" s="9">
        <v>1990</v>
      </c>
      <c r="B32" s="23">
        <v>6.85906365453334E-2</v>
      </c>
      <c r="C32" s="23">
        <v>3.7400000000000003E-2</v>
      </c>
      <c r="D32" s="9">
        <v>330.22</v>
      </c>
      <c r="E32" s="8">
        <v>22.65</v>
      </c>
      <c r="F32" s="8">
        <v>12.09</v>
      </c>
      <c r="G32" s="86">
        <v>0.53377483443708607</v>
      </c>
    </row>
    <row r="33" spans="1:11" ht="16" x14ac:dyDescent="0.2">
      <c r="A33" s="9">
        <v>1991</v>
      </c>
      <c r="B33" s="23">
        <v>4.6272986645568108E-2</v>
      </c>
      <c r="C33" s="23">
        <v>3.1099999999999999E-2</v>
      </c>
      <c r="D33" s="9">
        <v>417.09</v>
      </c>
      <c r="E33" s="8">
        <v>19.3</v>
      </c>
      <c r="F33" s="8">
        <v>12.2</v>
      </c>
      <c r="G33" s="86">
        <v>0.63212435233160613</v>
      </c>
    </row>
    <row r="34" spans="1:11" ht="16" x14ac:dyDescent="0.2">
      <c r="A34" s="9">
        <v>1992</v>
      </c>
      <c r="B34" s="23">
        <v>4.7898831791788117E-2</v>
      </c>
      <c r="C34" s="23">
        <v>2.9000000000000001E-2</v>
      </c>
      <c r="D34" s="9">
        <v>435.71</v>
      </c>
      <c r="E34" s="8">
        <v>20.87</v>
      </c>
      <c r="F34" s="8">
        <v>12.39</v>
      </c>
      <c r="G34" s="86">
        <v>0.59367513176808817</v>
      </c>
    </row>
    <row r="35" spans="1:11" ht="16" x14ac:dyDescent="0.2">
      <c r="A35" s="9">
        <v>1993</v>
      </c>
      <c r="B35" s="23">
        <v>5.7669632329295742E-2</v>
      </c>
      <c r="C35" s="23">
        <v>2.7199999999999998E-2</v>
      </c>
      <c r="D35" s="9">
        <v>466.45</v>
      </c>
      <c r="E35" s="8">
        <v>26.9</v>
      </c>
      <c r="F35" s="8">
        <v>12.58</v>
      </c>
      <c r="G35" s="86">
        <v>0.4676579925650558</v>
      </c>
    </row>
    <row r="36" spans="1:11" ht="16" x14ac:dyDescent="0.2">
      <c r="A36" s="9">
        <v>1994</v>
      </c>
      <c r="B36" s="23">
        <v>6.9131447732270784E-2</v>
      </c>
      <c r="C36" s="23">
        <v>2.9100000000000001E-2</v>
      </c>
      <c r="D36" s="9">
        <v>459.27</v>
      </c>
      <c r="E36" s="8">
        <v>31.75</v>
      </c>
      <c r="F36" s="8">
        <v>13.17</v>
      </c>
      <c r="G36" s="86">
        <v>0.41480314960629922</v>
      </c>
    </row>
    <row r="37" spans="1:11" ht="16" x14ac:dyDescent="0.2">
      <c r="A37" s="9">
        <v>1995</v>
      </c>
      <c r="B37" s="23">
        <v>6.1208254184728791E-2</v>
      </c>
      <c r="C37" s="23">
        <v>2.3E-2</v>
      </c>
      <c r="D37" s="9">
        <v>615.92999999999995</v>
      </c>
      <c r="E37" s="8">
        <v>37.700000000000003</v>
      </c>
      <c r="F37" s="8">
        <v>13.79</v>
      </c>
      <c r="G37" s="86">
        <v>0.36578249336870022</v>
      </c>
    </row>
    <row r="38" spans="1:11" ht="16" x14ac:dyDescent="0.2">
      <c r="A38" s="9">
        <v>1996</v>
      </c>
      <c r="B38" s="23">
        <v>5.4850554850554852E-2</v>
      </c>
      <c r="C38" s="23">
        <v>2.01E-2</v>
      </c>
      <c r="D38" s="9">
        <v>740.74</v>
      </c>
      <c r="E38" s="8">
        <v>40.630000000000003</v>
      </c>
      <c r="F38" s="8">
        <v>14.9</v>
      </c>
      <c r="G38" s="86">
        <v>0.36672409549593893</v>
      </c>
    </row>
    <row r="39" spans="1:11" ht="16" x14ac:dyDescent="0.2">
      <c r="A39" s="9">
        <v>1997</v>
      </c>
      <c r="B39" s="23">
        <v>4.5433467638057362E-2</v>
      </c>
      <c r="C39" s="23">
        <v>1.5994971301381864E-2</v>
      </c>
      <c r="D39" s="9">
        <v>970.43</v>
      </c>
      <c r="E39" s="8">
        <v>44.09</v>
      </c>
      <c r="F39" s="8">
        <v>15.5</v>
      </c>
      <c r="G39" s="86">
        <v>0.35155364028124286</v>
      </c>
    </row>
    <row r="40" spans="1:11" ht="16" x14ac:dyDescent="0.2">
      <c r="A40" s="9">
        <v>1998</v>
      </c>
      <c r="B40" s="23">
        <v>3.6014415528420232E-2</v>
      </c>
      <c r="C40" s="87">
        <v>1.3178981964319126E-2</v>
      </c>
      <c r="D40" s="9">
        <v>1229.23</v>
      </c>
      <c r="E40" s="8">
        <v>44.27</v>
      </c>
      <c r="F40" s="8">
        <v>16.2</v>
      </c>
      <c r="G40" s="86">
        <v>0.36593629997741128</v>
      </c>
    </row>
    <row r="41" spans="1:11" ht="16" x14ac:dyDescent="0.2">
      <c r="A41" s="9">
        <v>1999</v>
      </c>
      <c r="B41" s="23">
        <v>3.5174408711927854E-2</v>
      </c>
      <c r="C41" s="23">
        <v>1.1374404356705241E-2</v>
      </c>
      <c r="D41" s="9">
        <v>1469.25</v>
      </c>
      <c r="E41" s="8">
        <v>51.68</v>
      </c>
      <c r="F41" s="8">
        <v>16.690000000000001</v>
      </c>
      <c r="G41" s="86">
        <v>0.32294891640866874</v>
      </c>
    </row>
    <row r="42" spans="1:11" ht="16" x14ac:dyDescent="0.2">
      <c r="A42" s="9">
        <v>2000</v>
      </c>
      <c r="B42" s="23">
        <v>4.2513709213197207E-2</v>
      </c>
      <c r="C42" s="23">
        <v>1.2321969696969698E-2</v>
      </c>
      <c r="D42" s="9">
        <v>1320.28</v>
      </c>
      <c r="E42" s="8">
        <v>56.13</v>
      </c>
      <c r="F42" s="8">
        <v>16.07</v>
      </c>
      <c r="G42" s="86">
        <v>0.28629966150008906</v>
      </c>
    </row>
    <row r="43" spans="1:11" ht="16" x14ac:dyDescent="0.2">
      <c r="A43" s="9">
        <v>2001</v>
      </c>
      <c r="B43" s="23">
        <v>3.3838810546211538E-2</v>
      </c>
      <c r="C43" s="23">
        <v>1.3710597601233353E-2</v>
      </c>
      <c r="D43" s="9">
        <v>1148.0899999999999</v>
      </c>
      <c r="E43" s="8">
        <v>38.85</v>
      </c>
      <c r="F43" s="8">
        <v>15.74</v>
      </c>
      <c r="G43" s="86">
        <v>0.40514800514800514</v>
      </c>
      <c r="I43" s="115">
        <v>1.2490273410621118E-2</v>
      </c>
      <c r="J43" s="7">
        <f>I43*D43/100</f>
        <v>0.14339958</v>
      </c>
      <c r="K43" s="136">
        <f>J43+G43</f>
        <v>0.54854758514800517</v>
      </c>
    </row>
    <row r="44" spans="1:11" ht="16" x14ac:dyDescent="0.2">
      <c r="A44" s="9">
        <v>2002</v>
      </c>
      <c r="B44" s="23">
        <v>5.232888545384283E-2</v>
      </c>
      <c r="C44" s="23">
        <v>1.8140074106067151E-2</v>
      </c>
      <c r="D44" s="9">
        <v>879.82</v>
      </c>
      <c r="E44" s="9">
        <v>46.04</v>
      </c>
      <c r="F44" s="8">
        <v>15.96</v>
      </c>
      <c r="G44" s="86">
        <v>0.34665508253692445</v>
      </c>
      <c r="I44" s="119">
        <v>1.5759925893932849E-2</v>
      </c>
      <c r="J44" s="7">
        <f t="shared" ref="J44:J60" si="1">I44*D44/100</f>
        <v>0.13865897999999999</v>
      </c>
      <c r="K44" s="136">
        <f t="shared" ref="K44:K60" si="2">J44+G44</f>
        <v>0.48531406253692444</v>
      </c>
    </row>
    <row r="45" spans="1:11" ht="16" x14ac:dyDescent="0.2">
      <c r="A45" s="9">
        <v>2003</v>
      </c>
      <c r="B45" s="23">
        <v>4.918563552805532E-2</v>
      </c>
      <c r="C45" s="23">
        <v>1.61E-2</v>
      </c>
      <c r="D45" s="9">
        <v>1111.9100000000001</v>
      </c>
      <c r="E45" s="9">
        <v>54.69</v>
      </c>
      <c r="F45" s="8">
        <v>17.88</v>
      </c>
      <c r="G45" s="86">
        <v>0.3269336258913878</v>
      </c>
      <c r="I45" s="115">
        <v>1.2319561835040609E-2</v>
      </c>
      <c r="J45" s="7">
        <f t="shared" si="1"/>
        <v>0.13698244000000004</v>
      </c>
      <c r="K45" s="136">
        <f t="shared" si="2"/>
        <v>0.46391606589138784</v>
      </c>
    </row>
    <row r="46" spans="1:11" ht="16" x14ac:dyDescent="0.2">
      <c r="A46" s="9">
        <v>2004</v>
      </c>
      <c r="B46" s="23">
        <v>5.584527031487227E-2</v>
      </c>
      <c r="C46" s="23">
        <v>1.568585385173939E-2</v>
      </c>
      <c r="D46" s="9">
        <v>1211.92</v>
      </c>
      <c r="E46" s="9">
        <v>67.680000000000007</v>
      </c>
      <c r="F46" s="8">
        <v>19.010000000000002</v>
      </c>
      <c r="G46" s="86">
        <v>0.28088061465721037</v>
      </c>
      <c r="I46" s="119">
        <v>1.7814146148260612E-2</v>
      </c>
      <c r="J46" s="7">
        <f t="shared" si="1"/>
        <v>0.21589320000000001</v>
      </c>
      <c r="K46" s="136">
        <f t="shared" si="2"/>
        <v>0.49677381465721038</v>
      </c>
    </row>
    <row r="47" spans="1:11" ht="16" x14ac:dyDescent="0.2">
      <c r="A47" s="9">
        <v>2005</v>
      </c>
      <c r="B47" s="23">
        <v>6.1243781493082544E-2</v>
      </c>
      <c r="C47" s="23">
        <v>1.7899999999999999E-2</v>
      </c>
      <c r="D47" s="9">
        <v>1248.29</v>
      </c>
      <c r="E47" s="9">
        <v>76.45</v>
      </c>
      <c r="F47" s="8">
        <v>22.344390999999998</v>
      </c>
      <c r="G47" s="86">
        <v>0.29227457161543491</v>
      </c>
      <c r="I47" s="115">
        <v>3.1099999999999999E-2</v>
      </c>
      <c r="J47" s="7">
        <f t="shared" si="1"/>
        <v>0.38821818999999996</v>
      </c>
      <c r="K47" s="136">
        <f t="shared" si="2"/>
        <v>0.68049276161543482</v>
      </c>
    </row>
    <row r="48" spans="1:11" ht="16" x14ac:dyDescent="0.2">
      <c r="A48" s="9">
        <v>2006</v>
      </c>
      <c r="B48" s="23">
        <v>6.1848692096171477E-2</v>
      </c>
      <c r="C48" s="23">
        <v>1.765653232775552E-2</v>
      </c>
      <c r="D48" s="9">
        <v>1418.3</v>
      </c>
      <c r="E48" s="9">
        <v>87.72</v>
      </c>
      <c r="F48" s="8">
        <v>25.042259800455653</v>
      </c>
      <c r="G48" s="86">
        <v>0.28547947788937134</v>
      </c>
      <c r="I48" s="119">
        <v>3.3924895906984054E-2</v>
      </c>
      <c r="J48" s="7">
        <f t="shared" si="1"/>
        <v>0.48115679864875482</v>
      </c>
      <c r="K48" s="136">
        <f t="shared" si="2"/>
        <v>0.76663627653812616</v>
      </c>
    </row>
    <row r="49" spans="1:11" ht="16" x14ac:dyDescent="0.2">
      <c r="A49" s="9">
        <v>2007</v>
      </c>
      <c r="B49" s="23">
        <v>5.6212372987550746E-2</v>
      </c>
      <c r="C49" s="23">
        <v>1.9163040099471559E-2</v>
      </c>
      <c r="D49" s="9">
        <v>1468.36</v>
      </c>
      <c r="E49" s="9">
        <v>82.54</v>
      </c>
      <c r="F49" s="8">
        <v>28.138241560460056</v>
      </c>
      <c r="G49" s="86">
        <v>0.34090430773515934</v>
      </c>
      <c r="I49" s="115">
        <v>4.5781784271059993E-2</v>
      </c>
      <c r="J49" s="7">
        <f t="shared" si="1"/>
        <v>0.67224140752253647</v>
      </c>
      <c r="K49" s="136">
        <f t="shared" si="2"/>
        <v>1.0131457152576959</v>
      </c>
    </row>
    <row r="50" spans="1:11" ht="16" x14ac:dyDescent="0.2">
      <c r="A50" s="9">
        <v>2008</v>
      </c>
      <c r="B50" s="23">
        <v>5.4813174647107665E-2</v>
      </c>
      <c r="C50" s="23">
        <v>3.1493886907794193E-2</v>
      </c>
      <c r="D50" s="8">
        <v>903.25</v>
      </c>
      <c r="E50" s="8">
        <v>49.51</v>
      </c>
      <c r="F50" s="8">
        <v>28.446853349465105</v>
      </c>
      <c r="G50" s="86">
        <v>0.57456783174035764</v>
      </c>
      <c r="I50" s="119">
        <v>4.3255221599592462E-2</v>
      </c>
      <c r="J50" s="7">
        <f t="shared" si="1"/>
        <v>0.3907027890983189</v>
      </c>
      <c r="K50" s="136">
        <f t="shared" si="2"/>
        <v>0.96527062083867654</v>
      </c>
    </row>
    <row r="51" spans="1:11" ht="16" x14ac:dyDescent="0.2">
      <c r="A51" s="9">
        <v>2009</v>
      </c>
      <c r="B51" s="23">
        <v>5.0990942516366246E-2</v>
      </c>
      <c r="C51" s="23">
        <v>1.9701093682061736E-2</v>
      </c>
      <c r="D51" s="9">
        <v>1115.0999999999999</v>
      </c>
      <c r="E51" s="9">
        <v>56.86</v>
      </c>
      <c r="F51" s="8">
        <v>21.968689564867041</v>
      </c>
      <c r="G51" s="86">
        <v>0.38636457201665569</v>
      </c>
      <c r="I51" s="115">
        <v>1.3864826752618856E-2</v>
      </c>
      <c r="J51" s="7">
        <f t="shared" si="1"/>
        <v>0.15460668311845285</v>
      </c>
      <c r="K51" s="136">
        <f t="shared" si="2"/>
        <v>0.54097125513510858</v>
      </c>
    </row>
    <row r="52" spans="1:11" ht="16" x14ac:dyDescent="0.2">
      <c r="A52" s="9">
        <v>2010</v>
      </c>
      <c r="B52" s="23">
        <v>6.6608886485798796E-2</v>
      </c>
      <c r="C52" s="23">
        <v>1.8007874015748031E-2</v>
      </c>
      <c r="D52" s="9">
        <v>1257.6400000000001</v>
      </c>
      <c r="E52" s="9">
        <v>83.77</v>
      </c>
      <c r="F52" s="88">
        <v>22.647422677165356</v>
      </c>
      <c r="G52" s="86">
        <v>0.27035242541680027</v>
      </c>
      <c r="I52" s="119">
        <v>2.6143482064741905E-2</v>
      </c>
      <c r="J52" s="7">
        <f t="shared" si="1"/>
        <v>0.32879088783902011</v>
      </c>
      <c r="K52" s="136">
        <f t="shared" si="2"/>
        <v>0.59914331325582038</v>
      </c>
    </row>
    <row r="53" spans="1:11" ht="16" x14ac:dyDescent="0.2">
      <c r="A53" s="89">
        <v>2011</v>
      </c>
      <c r="B53" s="90">
        <v>7.6685750636132324E-2</v>
      </c>
      <c r="C53" s="90">
        <v>2.1097935880544576E-2</v>
      </c>
      <c r="D53" s="8">
        <v>1257.5999999999999</v>
      </c>
      <c r="E53" s="8">
        <v>96.44</v>
      </c>
      <c r="F53" s="88">
        <v>26.532764163372857</v>
      </c>
      <c r="G53" s="86">
        <v>0.27512198427387863</v>
      </c>
      <c r="I53" s="115">
        <v>3.5580149319279761E-2</v>
      </c>
      <c r="J53" s="7">
        <f t="shared" si="1"/>
        <v>0.44745595783926229</v>
      </c>
      <c r="K53" s="136">
        <f t="shared" si="2"/>
        <v>0.72257794211314086</v>
      </c>
    </row>
    <row r="54" spans="1:11" ht="16" x14ac:dyDescent="0.2">
      <c r="A54" s="9">
        <v>2012</v>
      </c>
      <c r="B54" s="23">
        <v>6.7887167908904131E-2</v>
      </c>
      <c r="C54" s="23">
        <v>2.1911526514700005E-2</v>
      </c>
      <c r="D54" s="9">
        <v>1426.19</v>
      </c>
      <c r="E54" s="9">
        <v>96.82</v>
      </c>
      <c r="F54" s="8">
        <v>31.25</v>
      </c>
      <c r="G54" s="86">
        <v>0.32276389175790127</v>
      </c>
      <c r="I54" s="126">
        <v>3.1306702244545591E-2</v>
      </c>
      <c r="J54" s="7">
        <f t="shared" si="1"/>
        <v>0.44649305674148482</v>
      </c>
      <c r="K54" s="136">
        <f t="shared" si="2"/>
        <v>0.76925694849938608</v>
      </c>
    </row>
    <row r="55" spans="1:11" ht="16" x14ac:dyDescent="0.2">
      <c r="A55" s="9">
        <v>2013</v>
      </c>
      <c r="B55" s="87">
        <v>5.6763833885173885E-2</v>
      </c>
      <c r="C55" s="87">
        <v>1.888160315090134E-2</v>
      </c>
      <c r="D55" s="9">
        <v>1848.36</v>
      </c>
      <c r="E55" s="9">
        <v>104.92</v>
      </c>
      <c r="F55" s="8">
        <v>34.9</v>
      </c>
      <c r="G55" s="86">
        <v>0.332634388105223</v>
      </c>
      <c r="I55" s="128">
        <v>2.8798502456231469E-2</v>
      </c>
      <c r="J55" s="7">
        <f t="shared" si="1"/>
        <v>0.5323</v>
      </c>
      <c r="K55" s="136">
        <f t="shared" si="2"/>
        <v>0.86493438810522294</v>
      </c>
    </row>
    <row r="56" spans="1:11" ht="16" x14ac:dyDescent="0.2">
      <c r="A56" s="89">
        <v>2014</v>
      </c>
      <c r="B56" s="23">
        <v>5.6418475885181403E-2</v>
      </c>
      <c r="C56" s="90">
        <v>1.9206906001644285E-2</v>
      </c>
      <c r="D56" s="8">
        <v>2058.9</v>
      </c>
      <c r="E56" s="8">
        <v>116.16</v>
      </c>
      <c r="F56" s="8">
        <v>39.545098766785422</v>
      </c>
      <c r="G56" s="86">
        <v>0.34043645632563208</v>
      </c>
      <c r="I56" s="125">
        <v>3.0324472458207727E-2</v>
      </c>
      <c r="J56" s="7">
        <f t="shared" si="1"/>
        <v>0.62435056344203899</v>
      </c>
      <c r="K56" s="136">
        <f t="shared" si="2"/>
        <v>0.96478701976767112</v>
      </c>
    </row>
    <row r="57" spans="1:11" ht="16" x14ac:dyDescent="0.2">
      <c r="A57" s="89">
        <v>2015</v>
      </c>
      <c r="B57" s="23">
        <v>4.9159955771695844E-2</v>
      </c>
      <c r="C57" s="90">
        <v>2.1238392516414375E-2</v>
      </c>
      <c r="D57" s="8">
        <v>2043.94</v>
      </c>
      <c r="E57" s="8">
        <v>100.48</v>
      </c>
      <c r="F57" s="8">
        <v>43.41</v>
      </c>
      <c r="G57" s="86">
        <v>0.43202627388535025</v>
      </c>
      <c r="I57" s="128">
        <v>3.1771969822988931E-2</v>
      </c>
      <c r="J57" s="7">
        <f t="shared" si="1"/>
        <v>0.64939999999999998</v>
      </c>
      <c r="K57" s="136">
        <f t="shared" si="2"/>
        <v>1.0814262738853502</v>
      </c>
    </row>
    <row r="58" spans="1:11" ht="16" x14ac:dyDescent="0.2">
      <c r="A58" s="9">
        <v>2016</v>
      </c>
      <c r="B58" s="23">
        <v>4.7462290571414538E-2</v>
      </c>
      <c r="C58" s="90">
        <v>2.0412447573062719E-2</v>
      </c>
      <c r="D58" s="8">
        <v>2238.83</v>
      </c>
      <c r="E58" s="88">
        <v>106.26</v>
      </c>
      <c r="F58" s="88">
        <v>45.7</v>
      </c>
      <c r="G58" s="77">
        <v>0.43007716920760397</v>
      </c>
      <c r="I58" s="125">
        <v>2.7836092227155374E-2</v>
      </c>
      <c r="J58" s="7">
        <f t="shared" si="1"/>
        <v>0.62320278360922265</v>
      </c>
      <c r="K58" s="136">
        <f t="shared" si="2"/>
        <v>1.0532799528168266</v>
      </c>
    </row>
    <row r="59" spans="1:11" ht="16" x14ac:dyDescent="0.2">
      <c r="A59" s="89">
        <v>2017</v>
      </c>
      <c r="B59" s="23">
        <v>4.6569993379737509E-2</v>
      </c>
      <c r="C59" s="90">
        <v>1.830109851474224E-2</v>
      </c>
      <c r="D59" s="8">
        <v>2673.61</v>
      </c>
      <c r="E59" s="88">
        <v>124.51</v>
      </c>
      <c r="F59" s="88">
        <v>48.93</v>
      </c>
      <c r="G59" s="108">
        <v>0.39298048349530157</v>
      </c>
      <c r="I59" s="128">
        <v>2.2759489977969862E-2</v>
      </c>
      <c r="J59" s="7">
        <f t="shared" si="1"/>
        <v>0.60850000000000004</v>
      </c>
      <c r="K59" s="136">
        <f t="shared" si="2"/>
        <v>1.0014804834953015</v>
      </c>
    </row>
    <row r="60" spans="1:11" ht="16" x14ac:dyDescent="0.2">
      <c r="A60" s="89">
        <v>2018</v>
      </c>
      <c r="B60" s="23">
        <v>5.9173863613698467E-2</v>
      </c>
      <c r="C60" s="90">
        <v>2.1385403993059018E-2</v>
      </c>
      <c r="D60" s="8">
        <v>2506.85</v>
      </c>
      <c r="E60" s="8">
        <v>148.34</v>
      </c>
      <c r="F60" s="8">
        <v>53.61</v>
      </c>
      <c r="G60" s="108">
        <v>0.36139948766347579</v>
      </c>
      <c r="I60" s="125">
        <v>3.8338951273510585E-2</v>
      </c>
      <c r="J60" s="7">
        <f t="shared" si="1"/>
        <v>0.96110000000000018</v>
      </c>
      <c r="K60" s="136">
        <f t="shared" si="2"/>
        <v>1.3224994876634759</v>
      </c>
    </row>
    <row r="61" spans="1:11" ht="16" x14ac:dyDescent="0.2">
      <c r="A61" s="89">
        <v>2019</v>
      </c>
      <c r="B61" s="23">
        <v>5.0251022972780564E-2</v>
      </c>
      <c r="C61" s="90">
        <v>1.8199939333535552E-2</v>
      </c>
      <c r="D61" s="8">
        <v>3230.78</v>
      </c>
      <c r="E61" s="109">
        <v>162.35</v>
      </c>
      <c r="F61" s="109">
        <v>58.8</v>
      </c>
      <c r="G61" s="108">
        <v>0.36218047428395439</v>
      </c>
    </row>
  </sheetData>
  <phoneticPr fontId="10" type="noConversion"/>
  <dataValidations count="1">
    <dataValidation allowBlank="1" showInputMessage="1" showErrorMessage="1" sqref="I43:I56" xr:uid="{89B594A9-F571-BD4D-960E-F0B7B5500144}"/>
  </dataValidation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"/>
  <sheetViews>
    <sheetView workbookViewId="0">
      <selection activeCell="E13" sqref="E13"/>
    </sheetView>
  </sheetViews>
  <sheetFormatPr baseColWidth="10" defaultRowHeight="14" x14ac:dyDescent="0.2"/>
  <cols>
    <col min="2" max="2" width="11.5703125" customWidth="1"/>
    <col min="3" max="3" width="13.140625" customWidth="1"/>
  </cols>
  <sheetData>
    <row r="1" spans="1:7" ht="31" thickBot="1" x14ac:dyDescent="0.25">
      <c r="A1" s="110" t="s">
        <v>5</v>
      </c>
      <c r="B1" s="111" t="s">
        <v>4</v>
      </c>
      <c r="C1" s="111" t="s">
        <v>59</v>
      </c>
      <c r="D1" s="112" t="s">
        <v>60</v>
      </c>
      <c r="E1" s="113" t="s">
        <v>61</v>
      </c>
      <c r="F1" s="113" t="s">
        <v>62</v>
      </c>
      <c r="G1" s="113" t="s">
        <v>63</v>
      </c>
    </row>
    <row r="2" spans="1:7" ht="15" thickTop="1" x14ac:dyDescent="0.2">
      <c r="A2" s="114">
        <v>2001</v>
      </c>
      <c r="B2" s="115">
        <v>1.3709726589378883E-2</v>
      </c>
      <c r="C2" s="115">
        <v>1.2490273410621118E-2</v>
      </c>
      <c r="D2" s="116">
        <v>2.6200000000000001E-2</v>
      </c>
      <c r="E2" s="117">
        <v>0.77425889317889307</v>
      </c>
      <c r="F2" s="117">
        <v>0.11924493554327809</v>
      </c>
      <c r="G2" s="117">
        <v>5.2722288568016501E-2</v>
      </c>
    </row>
    <row r="3" spans="1:7" x14ac:dyDescent="0.2">
      <c r="A3" s="118">
        <v>2002</v>
      </c>
      <c r="B3" s="119">
        <v>1.8140074106067151E-2</v>
      </c>
      <c r="C3" s="119">
        <v>1.5759925893932849E-2</v>
      </c>
      <c r="D3" s="120">
        <v>3.39E-2</v>
      </c>
      <c r="E3" s="121">
        <v>0.64782576020851435</v>
      </c>
      <c r="F3" s="121">
        <v>0.13606407187398409</v>
      </c>
      <c r="G3" s="121">
        <v>6.8248862271898483E-2</v>
      </c>
    </row>
    <row r="4" spans="1:7" x14ac:dyDescent="0.2">
      <c r="A4" s="114">
        <v>2003</v>
      </c>
      <c r="B4" s="115">
        <v>1.6080438164959392E-2</v>
      </c>
      <c r="C4" s="115">
        <v>1.2319561835040609E-2</v>
      </c>
      <c r="D4" s="116">
        <v>2.8400000000000002E-2</v>
      </c>
      <c r="E4" s="117">
        <v>0.57740435180106064</v>
      </c>
      <c r="F4" s="117">
        <v>0.1679049490359818</v>
      </c>
      <c r="G4" s="117">
        <v>7.694039194721515E-2</v>
      </c>
    </row>
    <row r="5" spans="1:7" x14ac:dyDescent="0.2">
      <c r="A5" s="118">
        <v>2004</v>
      </c>
      <c r="B5" s="119">
        <v>1.568585385173939E-2</v>
      </c>
      <c r="C5" s="119">
        <v>1.7814146148260612E-2</v>
      </c>
      <c r="D5" s="120">
        <v>3.3500000000000002E-2</v>
      </c>
      <c r="E5" s="121">
        <v>0.59987174940898347</v>
      </c>
      <c r="F5" s="121">
        <v>0.18432878503145683</v>
      </c>
      <c r="G5" s="121">
        <v>8.5869799662509363E-2</v>
      </c>
    </row>
    <row r="6" spans="1:7" x14ac:dyDescent="0.2">
      <c r="A6" s="114">
        <v>2005</v>
      </c>
      <c r="B6" s="115">
        <v>1.7899999999999999E-2</v>
      </c>
      <c r="C6" s="115">
        <v>3.1099999999999999E-2</v>
      </c>
      <c r="D6" s="116">
        <v>4.9000000000000002E-2</v>
      </c>
      <c r="E6" s="117">
        <v>0.80008122956180494</v>
      </c>
      <c r="F6" s="117">
        <v>0.18432790837854129</v>
      </c>
      <c r="G6" s="117">
        <v>8.7439381462164886E-2</v>
      </c>
    </row>
    <row r="7" spans="1:7" x14ac:dyDescent="0.2">
      <c r="A7" s="118">
        <v>2006</v>
      </c>
      <c r="B7" s="119">
        <v>1.765653232775552E-2</v>
      </c>
      <c r="C7" s="119">
        <v>3.3924895906984054E-2</v>
      </c>
      <c r="D7" s="120">
        <v>5.16E-2</v>
      </c>
      <c r="E7" s="121">
        <v>0.83399384023405299</v>
      </c>
      <c r="F7" s="121">
        <v>0.19361673950470137</v>
      </c>
      <c r="G7" s="121">
        <v>9.209352132786007E-2</v>
      </c>
    </row>
    <row r="8" spans="1:7" x14ac:dyDescent="0.2">
      <c r="A8" s="122">
        <v>2007</v>
      </c>
      <c r="B8" s="115">
        <v>1.9163040099471559E-2</v>
      </c>
      <c r="C8" s="115">
        <v>4.5781784271059993E-2</v>
      </c>
      <c r="D8" s="116">
        <v>6.4944824370531548E-2</v>
      </c>
      <c r="E8" s="117">
        <v>1.1553474959136625</v>
      </c>
      <c r="F8" s="117">
        <v>0.1636432125934297</v>
      </c>
      <c r="G8" s="117">
        <v>8.0520544737971683E-2</v>
      </c>
    </row>
    <row r="9" spans="1:7" x14ac:dyDescent="0.2">
      <c r="A9" s="123">
        <v>2008</v>
      </c>
      <c r="B9" s="119">
        <v>3.1493886907794193E-2</v>
      </c>
      <c r="C9" s="119">
        <v>4.3255221599592462E-2</v>
      </c>
      <c r="D9" s="120">
        <v>7.4749108507386655E-2</v>
      </c>
      <c r="E9" s="121">
        <v>1.3637069735264997</v>
      </c>
      <c r="F9" s="121">
        <v>9.3487414792575385E-2</v>
      </c>
      <c r="G9" s="121">
        <v>4.7493429004470192E-2</v>
      </c>
    </row>
    <row r="10" spans="1:7" x14ac:dyDescent="0.2">
      <c r="A10" s="124">
        <v>2009</v>
      </c>
      <c r="B10" s="115">
        <v>1.9702860596293312E-2</v>
      </c>
      <c r="C10" s="115">
        <v>1.3864826752618856E-2</v>
      </c>
      <c r="D10" s="116">
        <v>3.3567687348912169E-2</v>
      </c>
      <c r="E10" s="117">
        <v>0.65824782613501698</v>
      </c>
      <c r="F10" s="117">
        <v>0.12597204067616369</v>
      </c>
      <c r="G10" s="117">
        <v>6.2593571114046676E-2</v>
      </c>
    </row>
    <row r="11" spans="1:7" x14ac:dyDescent="0.2">
      <c r="A11" s="123">
        <v>2010</v>
      </c>
      <c r="B11" s="119">
        <v>1.8007874015748031E-2</v>
      </c>
      <c r="C11" s="119">
        <v>2.6143482064741905E-2</v>
      </c>
      <c r="D11" s="120">
        <v>4.4151356080489937E-2</v>
      </c>
      <c r="E11" s="121">
        <v>0.66284483062035782</v>
      </c>
      <c r="F11" s="121">
        <v>0.16310993418746833</v>
      </c>
      <c r="G11" s="121">
        <v>8.7014781190597371E-2</v>
      </c>
    </row>
    <row r="12" spans="1:7" x14ac:dyDescent="0.2">
      <c r="A12" s="124">
        <v>2011</v>
      </c>
      <c r="B12" s="115">
        <v>2.1097935880544576E-2</v>
      </c>
      <c r="C12" s="115">
        <v>3.5580149319279761E-2</v>
      </c>
      <c r="D12" s="116">
        <v>5.6678085199824341E-2</v>
      </c>
      <c r="E12" s="117">
        <v>0.73909539555473958</v>
      </c>
      <c r="F12" s="117">
        <v>0.1665227751493594</v>
      </c>
      <c r="G12" s="117">
        <v>9.1600733261780157E-2</v>
      </c>
    </row>
    <row r="13" spans="1:7" x14ac:dyDescent="0.2">
      <c r="A13" s="123">
        <v>2012</v>
      </c>
      <c r="B13" s="125">
        <v>2.1911526514700005E-2</v>
      </c>
      <c r="C13" s="126">
        <v>3.1306702244545591E-2</v>
      </c>
      <c r="D13" s="127">
        <v>5.3218228759245596E-2</v>
      </c>
      <c r="E13" s="121">
        <v>0.78392176899554311</v>
      </c>
      <c r="F13" s="121">
        <v>0.1579084711485142</v>
      </c>
      <c r="G13" s="121">
        <v>8.863297234453528E-2</v>
      </c>
    </row>
    <row r="14" spans="1:7" x14ac:dyDescent="0.2">
      <c r="A14" s="124">
        <v>2013</v>
      </c>
      <c r="B14" s="128">
        <v>1.888160315090134E-2</v>
      </c>
      <c r="C14" s="128">
        <v>2.8798502456231469E-2</v>
      </c>
      <c r="D14" s="129">
        <v>4.768010560713281E-2</v>
      </c>
      <c r="E14" s="117">
        <v>0.83997331300038114</v>
      </c>
      <c r="F14" s="117">
        <v>0.15730842466677661</v>
      </c>
      <c r="G14" s="117">
        <v>9.3946150195646533E-2</v>
      </c>
    </row>
    <row r="15" spans="1:7" x14ac:dyDescent="0.2">
      <c r="A15" s="123">
        <v>2014</v>
      </c>
      <c r="B15" s="125">
        <v>1.9206906001644285E-2</v>
      </c>
      <c r="C15" s="125">
        <v>3.0324472458207727E-2</v>
      </c>
      <c r="D15" s="127">
        <v>4.9531378459852012E-2</v>
      </c>
      <c r="E15" s="121">
        <v>0.87792833256705682</v>
      </c>
      <c r="F15" s="121">
        <v>0.16227089852481</v>
      </c>
      <c r="G15" s="121">
        <v>9.9852147302547878E-2</v>
      </c>
    </row>
    <row r="16" spans="1:7" x14ac:dyDescent="0.2">
      <c r="A16" s="124">
        <v>2015</v>
      </c>
      <c r="B16" s="128">
        <v>2.1238392516414375E-2</v>
      </c>
      <c r="C16" s="128">
        <v>3.1771969822988931E-2</v>
      </c>
      <c r="D16" s="128">
        <v>5.3010362339403302E-2</v>
      </c>
      <c r="E16" s="117">
        <v>1.0783240445859872</v>
      </c>
      <c r="F16" s="117">
        <v>0.13821943435677342</v>
      </c>
      <c r="G16" s="117">
        <v>8.9146771002457562E-2</v>
      </c>
    </row>
    <row r="17" spans="1:7" x14ac:dyDescent="0.2">
      <c r="A17" s="123">
        <v>2016</v>
      </c>
      <c r="B17" s="125">
        <v>2.0412538748090511E-2</v>
      </c>
      <c r="C17" s="125">
        <v>2.7836092227155374E-2</v>
      </c>
      <c r="D17" s="127">
        <v>4.8248630975245885E-2</v>
      </c>
      <c r="E17" s="121">
        <v>1.0165631469979297</v>
      </c>
      <c r="F17" s="121">
        <v>0.14353834308176527</v>
      </c>
      <c r="G17" s="121">
        <v>9.2345395765981858E-2</v>
      </c>
    </row>
    <row r="18" spans="1:7" x14ac:dyDescent="0.2">
      <c r="A18" s="124">
        <v>2017</v>
      </c>
      <c r="B18" s="128">
        <v>1.830109851474224E-2</v>
      </c>
      <c r="C18" s="128">
        <v>2.2759489977969862E-2</v>
      </c>
      <c r="D18" s="129">
        <v>4.1060588492712102E-2</v>
      </c>
      <c r="E18" s="117">
        <v>0.88169624929724522</v>
      </c>
      <c r="F18" s="117">
        <v>0.16191367898152123</v>
      </c>
      <c r="G18" s="117">
        <v>0.10109859772485527</v>
      </c>
    </row>
    <row r="19" spans="1:7" ht="15" thickBot="1" x14ac:dyDescent="0.25">
      <c r="A19" s="123">
        <v>2018</v>
      </c>
      <c r="B19" s="125">
        <v>2.1696551449029659E-2</v>
      </c>
      <c r="C19" s="125">
        <v>3.8338951273510585E-2</v>
      </c>
      <c r="D19" s="127">
        <v>6.003550272254024E-2</v>
      </c>
      <c r="E19" s="121">
        <v>0.98507658070428061</v>
      </c>
      <c r="F19" s="121">
        <v>0.18484731161980353</v>
      </c>
      <c r="G19" s="121">
        <v>0.11522826177133849</v>
      </c>
    </row>
    <row r="20" spans="1:7" ht="15" thickBot="1" x14ac:dyDescent="0.25">
      <c r="A20" s="130" t="s">
        <v>64</v>
      </c>
      <c r="B20" s="131"/>
      <c r="C20" s="131"/>
      <c r="D20" s="132">
        <v>4.8718192598535846E-2</v>
      </c>
      <c r="E20" s="132">
        <v>0.85236714884585374</v>
      </c>
      <c r="F20" s="132">
        <v>0.15616113123929556</v>
      </c>
      <c r="G20" s="132">
        <v>9.2145938167378719E-2</v>
      </c>
    </row>
    <row r="21" spans="1:7" ht="15" thickBot="1" x14ac:dyDescent="0.25">
      <c r="A21" s="133" t="s">
        <v>65</v>
      </c>
      <c r="B21" s="134"/>
      <c r="C21" s="134"/>
      <c r="D21" s="135">
        <v>5.0377292597950721E-2</v>
      </c>
      <c r="E21" s="135">
        <v>0.96791767083050007</v>
      </c>
      <c r="F21" s="135">
        <v>0.15815793331293468</v>
      </c>
      <c r="G21" s="135">
        <v>9.9534234713436212E-2</v>
      </c>
    </row>
  </sheetData>
  <dataValidations count="1">
    <dataValidation allowBlank="1" showInputMessage="1" showErrorMessage="1" sqref="C2:C15 C20:C21" xr:uid="{25E2089A-66FC-6243-B1F7-6A4D5100FA38}"/>
  </dataValidations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"/>
  <sheetViews>
    <sheetView topLeftCell="A28" workbookViewId="0">
      <selection activeCell="D62" sqref="D62"/>
    </sheetView>
  </sheetViews>
  <sheetFormatPr baseColWidth="10" defaultRowHeight="14" x14ac:dyDescent="0.2"/>
  <cols>
    <col min="2" max="3" width="11.5703125" customWidth="1"/>
  </cols>
  <sheetData>
    <row r="1" spans="1:5" s="13" customFormat="1" x14ac:dyDescent="0.2">
      <c r="A1" s="56" t="s">
        <v>5</v>
      </c>
      <c r="B1" s="57" t="s">
        <v>11</v>
      </c>
      <c r="C1" s="57" t="s">
        <v>4</v>
      </c>
      <c r="D1" s="57" t="s">
        <v>12</v>
      </c>
      <c r="E1" s="58" t="s">
        <v>13</v>
      </c>
    </row>
    <row r="2" spans="1:5" s="14" customFormat="1" x14ac:dyDescent="0.2">
      <c r="A2" s="47">
        <v>1960</v>
      </c>
      <c r="B2" s="27">
        <v>5.3400000000000003E-2</v>
      </c>
      <c r="C2" s="27">
        <v>3.4099999999999998E-2</v>
      </c>
      <c r="D2" s="28">
        <v>2.76E-2</v>
      </c>
      <c r="E2" s="53"/>
    </row>
    <row r="3" spans="1:5" s="14" customFormat="1" x14ac:dyDescent="0.2">
      <c r="A3" s="47">
        <v>1961</v>
      </c>
      <c r="B3" s="27">
        <v>4.7100000000000003E-2</v>
      </c>
      <c r="C3" s="27">
        <v>2.8500000000000001E-2</v>
      </c>
      <c r="D3" s="28">
        <v>2.35E-2</v>
      </c>
      <c r="E3" s="53">
        <v>2.92E-2</v>
      </c>
    </row>
    <row r="4" spans="1:5" s="14" customFormat="1" x14ac:dyDescent="0.2">
      <c r="A4" s="47">
        <v>1962</v>
      </c>
      <c r="B4" s="27">
        <v>5.8099999999999999E-2</v>
      </c>
      <c r="C4" s="27">
        <v>3.4000000000000002E-2</v>
      </c>
      <c r="D4" s="27">
        <v>3.85E-2</v>
      </c>
      <c r="E4" s="53">
        <v>3.56E-2</v>
      </c>
    </row>
    <row r="5" spans="1:5" s="14" customFormat="1" x14ac:dyDescent="0.2">
      <c r="A5" s="47">
        <v>1963</v>
      </c>
      <c r="B5" s="27">
        <v>5.5100000000000003E-2</v>
      </c>
      <c r="C5" s="27">
        <v>3.1300000000000001E-2</v>
      </c>
      <c r="D5" s="27">
        <v>4.1399999999999999E-2</v>
      </c>
      <c r="E5" s="53">
        <v>3.3799999999999997E-2</v>
      </c>
    </row>
    <row r="6" spans="1:5" s="14" customFormat="1" x14ac:dyDescent="0.2">
      <c r="A6" s="47">
        <v>1964</v>
      </c>
      <c r="B6" s="27">
        <v>5.62E-2</v>
      </c>
      <c r="C6" s="27">
        <v>3.0499999999999999E-2</v>
      </c>
      <c r="D6" s="27">
        <v>4.2099999999999999E-2</v>
      </c>
      <c r="E6" s="53">
        <v>3.3099999999999997E-2</v>
      </c>
    </row>
    <row r="7" spans="1:5" s="14" customFormat="1" x14ac:dyDescent="0.2">
      <c r="A7" s="47">
        <v>1965</v>
      </c>
      <c r="B7" s="27">
        <v>5.7299999999999997E-2</v>
      </c>
      <c r="C7" s="27">
        <v>3.0599999999999999E-2</v>
      </c>
      <c r="D7" s="27">
        <v>4.65E-2</v>
      </c>
      <c r="E7" s="53">
        <v>3.32E-2</v>
      </c>
    </row>
    <row r="8" spans="1:5" s="14" customFormat="1" x14ac:dyDescent="0.2">
      <c r="A8" s="47">
        <v>1966</v>
      </c>
      <c r="B8" s="27">
        <v>6.7400000000000002E-2</v>
      </c>
      <c r="C8" s="27">
        <v>3.5900000000000001E-2</v>
      </c>
      <c r="D8" s="27">
        <v>4.6399999999999997E-2</v>
      </c>
      <c r="E8" s="53">
        <v>3.6799999999999999E-2</v>
      </c>
    </row>
    <row r="9" spans="1:5" s="14" customFormat="1" x14ac:dyDescent="0.2">
      <c r="A9" s="47">
        <v>1967</v>
      </c>
      <c r="B9" s="27">
        <v>5.6599999999999998E-2</v>
      </c>
      <c r="C9" s="27">
        <v>3.09E-2</v>
      </c>
      <c r="D9" s="27">
        <v>5.7000000000000002E-2</v>
      </c>
      <c r="E9" s="53">
        <v>3.2000000000000001E-2</v>
      </c>
    </row>
    <row r="10" spans="1:5" s="14" customFormat="1" x14ac:dyDescent="0.2">
      <c r="A10" s="47">
        <v>1968</v>
      </c>
      <c r="B10" s="27">
        <v>5.5100000000000003E-2</v>
      </c>
      <c r="C10" s="27">
        <v>2.93E-2</v>
      </c>
      <c r="D10" s="27">
        <v>6.1600000000000002E-2</v>
      </c>
      <c r="E10" s="53">
        <v>0.03</v>
      </c>
    </row>
    <row r="11" spans="1:5" s="14" customFormat="1" x14ac:dyDescent="0.2">
      <c r="A11" s="47">
        <v>1969</v>
      </c>
      <c r="B11" s="27">
        <v>6.6299999999999998E-2</v>
      </c>
      <c r="C11" s="27">
        <v>3.5200000000000002E-2</v>
      </c>
      <c r="D11" s="27">
        <v>7.8799999999999995E-2</v>
      </c>
      <c r="E11" s="53">
        <v>3.7400000000000003E-2</v>
      </c>
    </row>
    <row r="12" spans="1:5" s="14" customFormat="1" x14ac:dyDescent="0.2">
      <c r="A12" s="47">
        <v>1970</v>
      </c>
      <c r="B12" s="27">
        <v>5.9799999999999999E-2</v>
      </c>
      <c r="C12" s="27">
        <v>3.4599999999999999E-2</v>
      </c>
      <c r="D12" s="27">
        <v>6.5000000000000002E-2</v>
      </c>
      <c r="E12" s="53">
        <v>3.4099999999999998E-2</v>
      </c>
    </row>
    <row r="13" spans="1:5" s="14" customFormat="1" x14ac:dyDescent="0.2">
      <c r="A13" s="47">
        <v>1971</v>
      </c>
      <c r="B13" s="27">
        <v>5.4600000000000003E-2</v>
      </c>
      <c r="C13" s="27">
        <v>3.1E-2</v>
      </c>
      <c r="D13" s="27">
        <v>5.8900000000000001E-2</v>
      </c>
      <c r="E13" s="53">
        <v>3.09E-2</v>
      </c>
    </row>
    <row r="14" spans="1:5" s="14" customFormat="1" x14ac:dyDescent="0.2">
      <c r="A14" s="47">
        <v>1972</v>
      </c>
      <c r="B14" s="27">
        <v>5.2299999999999999E-2</v>
      </c>
      <c r="C14" s="27">
        <v>2.7E-2</v>
      </c>
      <c r="D14" s="27">
        <v>6.4100000000000004E-2</v>
      </c>
      <c r="E14" s="53">
        <v>2.7199999999999998E-2</v>
      </c>
    </row>
    <row r="15" spans="1:5" s="14" customFormat="1" x14ac:dyDescent="0.2">
      <c r="A15" s="47">
        <v>1973</v>
      </c>
      <c r="B15" s="27">
        <v>8.1600000000000006E-2</v>
      </c>
      <c r="C15" s="27">
        <v>3.6999999999999998E-2</v>
      </c>
      <c r="D15" s="27">
        <v>6.9000000000000006E-2</v>
      </c>
      <c r="E15" s="53">
        <v>4.2999999999999997E-2</v>
      </c>
    </row>
    <row r="16" spans="1:5" s="14" customFormat="1" x14ac:dyDescent="0.2">
      <c r="A16" s="47">
        <v>1974</v>
      </c>
      <c r="B16" s="27">
        <v>0.13639999999999999</v>
      </c>
      <c r="C16" s="27">
        <v>5.4300000000000001E-2</v>
      </c>
      <c r="D16" s="27">
        <v>7.3999999999999996E-2</v>
      </c>
      <c r="E16" s="53">
        <v>5.5899999999999998E-2</v>
      </c>
    </row>
    <row r="17" spans="1:5" s="14" customFormat="1" x14ac:dyDescent="0.2">
      <c r="A17" s="47">
        <v>1975</v>
      </c>
      <c r="B17" s="27">
        <v>8.5500000000000007E-2</v>
      </c>
      <c r="C17" s="27">
        <v>4.1399999999999999E-2</v>
      </c>
      <c r="D17" s="27">
        <v>7.7600000000000002E-2</v>
      </c>
      <c r="E17" s="53">
        <v>4.1300000000000003E-2</v>
      </c>
    </row>
    <row r="18" spans="1:5" s="14" customFormat="1" x14ac:dyDescent="0.2">
      <c r="A18" s="47">
        <v>1976</v>
      </c>
      <c r="B18" s="27">
        <v>9.0700000000000003E-2</v>
      </c>
      <c r="C18" s="27">
        <v>3.9300000000000002E-2</v>
      </c>
      <c r="D18" s="27">
        <v>6.8099999999999994E-2</v>
      </c>
      <c r="E18" s="53">
        <v>4.5499999999999999E-2</v>
      </c>
    </row>
    <row r="19" spans="1:5" s="14" customFormat="1" x14ac:dyDescent="0.2">
      <c r="A19" s="47">
        <v>1977</v>
      </c>
      <c r="B19" s="27">
        <v>0.1143</v>
      </c>
      <c r="C19" s="27">
        <v>5.11E-2</v>
      </c>
      <c r="D19" s="27">
        <v>7.7799999999999994E-2</v>
      </c>
      <c r="E19" s="53">
        <v>5.9200000000000003E-2</v>
      </c>
    </row>
    <row r="20" spans="1:5" s="14" customFormat="1" x14ac:dyDescent="0.2">
      <c r="A20" s="47">
        <v>1978</v>
      </c>
      <c r="B20" s="27">
        <v>0.1211</v>
      </c>
      <c r="C20" s="27">
        <v>5.3900000000000003E-2</v>
      </c>
      <c r="D20" s="27">
        <v>9.1499999999999998E-2</v>
      </c>
      <c r="E20" s="53">
        <v>5.7200000000000001E-2</v>
      </c>
    </row>
    <row r="21" spans="1:5" s="14" customFormat="1" x14ac:dyDescent="0.2">
      <c r="A21" s="47">
        <v>1979</v>
      </c>
      <c r="B21" s="27">
        <v>0.1348</v>
      </c>
      <c r="C21" s="27">
        <v>5.5300000000000002E-2</v>
      </c>
      <c r="D21" s="27">
        <v>0.1033</v>
      </c>
      <c r="E21" s="53">
        <v>6.4500000000000002E-2</v>
      </c>
    </row>
    <row r="22" spans="1:5" s="14" customFormat="1" x14ac:dyDescent="0.2">
      <c r="A22" s="47">
        <v>1980</v>
      </c>
      <c r="B22" s="27">
        <v>0.1104</v>
      </c>
      <c r="C22" s="27">
        <v>4.7399999999999998E-2</v>
      </c>
      <c r="D22" s="27">
        <v>0.12429999999999999</v>
      </c>
      <c r="E22" s="53">
        <v>5.0299999999999997E-2</v>
      </c>
    </row>
    <row r="23" spans="1:5" s="14" customFormat="1" x14ac:dyDescent="0.2">
      <c r="A23" s="47">
        <v>1981</v>
      </c>
      <c r="B23" s="27">
        <v>0.1239</v>
      </c>
      <c r="C23" s="27">
        <v>5.57E-2</v>
      </c>
      <c r="D23" s="27">
        <v>0.13980000000000001</v>
      </c>
      <c r="E23" s="53">
        <v>5.7299999999999997E-2</v>
      </c>
    </row>
    <row r="24" spans="1:5" s="14" customFormat="1" x14ac:dyDescent="0.2">
      <c r="A24" s="47">
        <v>1982</v>
      </c>
      <c r="B24" s="27">
        <v>9.8299999999999998E-2</v>
      </c>
      <c r="C24" s="27">
        <v>4.9299999999999997E-2</v>
      </c>
      <c r="D24" s="27">
        <v>0.1047</v>
      </c>
      <c r="E24" s="53">
        <v>4.9000000000000002E-2</v>
      </c>
    </row>
    <row r="25" spans="1:5" s="14" customFormat="1" x14ac:dyDescent="0.2">
      <c r="A25" s="47">
        <v>1983</v>
      </c>
      <c r="B25" s="27">
        <v>8.0600000000000005E-2</v>
      </c>
      <c r="C25" s="27">
        <v>4.3200000000000002E-2</v>
      </c>
      <c r="D25" s="27">
        <v>0.11799999999999999</v>
      </c>
      <c r="E25" s="53">
        <v>4.3099999999999999E-2</v>
      </c>
    </row>
    <row r="26" spans="1:5" s="14" customFormat="1" x14ac:dyDescent="0.2">
      <c r="A26" s="47">
        <v>1984</v>
      </c>
      <c r="B26" s="27">
        <v>0.1007</v>
      </c>
      <c r="C26" s="27">
        <v>4.6800000000000001E-2</v>
      </c>
      <c r="D26" s="27">
        <v>0.11509999999999999</v>
      </c>
      <c r="E26" s="53">
        <v>5.11E-2</v>
      </c>
    </row>
    <row r="27" spans="1:5" s="14" customFormat="1" x14ac:dyDescent="0.2">
      <c r="A27" s="47">
        <v>1985</v>
      </c>
      <c r="B27" s="27">
        <v>7.4200000000000002E-2</v>
      </c>
      <c r="C27" s="27">
        <v>3.8800000000000001E-2</v>
      </c>
      <c r="D27" s="27">
        <v>8.9899999999999994E-2</v>
      </c>
      <c r="E27" s="53">
        <v>3.8399999999999997E-2</v>
      </c>
    </row>
    <row r="28" spans="1:5" s="14" customFormat="1" x14ac:dyDescent="0.2">
      <c r="A28" s="47">
        <v>1986</v>
      </c>
      <c r="B28" s="27">
        <v>5.96E-2</v>
      </c>
      <c r="C28" s="27">
        <v>3.3799999999999997E-2</v>
      </c>
      <c r="D28" s="27">
        <v>7.22E-2</v>
      </c>
      <c r="E28" s="53">
        <v>3.5799999999999998E-2</v>
      </c>
    </row>
    <row r="29" spans="1:5" s="14" customFormat="1" x14ac:dyDescent="0.2">
      <c r="A29" s="47">
        <v>1987</v>
      </c>
      <c r="B29" s="27">
        <v>6.4899999999999999E-2</v>
      </c>
      <c r="C29" s="27">
        <v>3.7100000000000001E-2</v>
      </c>
      <c r="D29" s="27">
        <v>8.8599999999999998E-2</v>
      </c>
      <c r="E29" s="53">
        <v>3.9899999999999998E-2</v>
      </c>
    </row>
    <row r="30" spans="1:5" s="14" customFormat="1" x14ac:dyDescent="0.2">
      <c r="A30" s="47">
        <v>1988</v>
      </c>
      <c r="B30" s="27">
        <v>8.2000000000000003E-2</v>
      </c>
      <c r="C30" s="27">
        <v>3.6799999999999999E-2</v>
      </c>
      <c r="D30" s="27">
        <v>9.1399999999999995E-2</v>
      </c>
      <c r="E30" s="53">
        <v>3.7699999999999997E-2</v>
      </c>
    </row>
    <row r="31" spans="1:5" s="14" customFormat="1" x14ac:dyDescent="0.2">
      <c r="A31" s="47">
        <v>1989</v>
      </c>
      <c r="B31" s="27">
        <v>6.8000000000000005E-2</v>
      </c>
      <c r="C31" s="27">
        <v>3.32E-2</v>
      </c>
      <c r="D31" s="27">
        <v>7.9299999999999995E-2</v>
      </c>
      <c r="E31" s="53">
        <v>3.5099999999999999E-2</v>
      </c>
    </row>
    <row r="32" spans="1:5" s="14" customFormat="1" x14ac:dyDescent="0.2">
      <c r="A32" s="47">
        <v>1990</v>
      </c>
      <c r="B32" s="27">
        <v>6.5799999999999997E-2</v>
      </c>
      <c r="C32" s="27">
        <v>3.7400000000000003E-2</v>
      </c>
      <c r="D32" s="27">
        <v>8.0699999999999994E-2</v>
      </c>
      <c r="E32" s="53">
        <v>3.8899999999999997E-2</v>
      </c>
    </row>
    <row r="33" spans="1:5" s="14" customFormat="1" x14ac:dyDescent="0.2">
      <c r="A33" s="47">
        <v>1991</v>
      </c>
      <c r="B33" s="27">
        <v>4.58E-2</v>
      </c>
      <c r="C33" s="27">
        <v>3.1099999999999999E-2</v>
      </c>
      <c r="D33" s="27">
        <v>6.7000000000000004E-2</v>
      </c>
      <c r="E33" s="53">
        <v>3.4799999999999998E-2</v>
      </c>
    </row>
    <row r="34" spans="1:5" s="14" customFormat="1" x14ac:dyDescent="0.2">
      <c r="A34" s="47">
        <v>1992</v>
      </c>
      <c r="B34" s="27">
        <v>4.1599999999999998E-2</v>
      </c>
      <c r="C34" s="27">
        <v>2.9000000000000001E-2</v>
      </c>
      <c r="D34" s="27">
        <v>6.6799999999999998E-2</v>
      </c>
      <c r="E34" s="53">
        <v>3.5499999999999997E-2</v>
      </c>
    </row>
    <row r="35" spans="1:5" s="14" customFormat="1" x14ac:dyDescent="0.2">
      <c r="A35" s="47">
        <v>1993</v>
      </c>
      <c r="B35" s="27">
        <v>4.2500000000000003E-2</v>
      </c>
      <c r="C35" s="27">
        <v>2.7199999999999998E-2</v>
      </c>
      <c r="D35" s="27">
        <v>5.79E-2</v>
      </c>
      <c r="E35" s="53">
        <v>3.1699999999999999E-2</v>
      </c>
    </row>
    <row r="36" spans="1:5" s="14" customFormat="1" x14ac:dyDescent="0.2">
      <c r="A36" s="47">
        <v>1994</v>
      </c>
      <c r="B36" s="27">
        <v>5.8900000000000001E-2</v>
      </c>
      <c r="C36" s="27">
        <v>2.9100000000000001E-2</v>
      </c>
      <c r="D36" s="27">
        <v>7.8200000000000006E-2</v>
      </c>
      <c r="E36" s="53">
        <v>3.5499999999999997E-2</v>
      </c>
    </row>
    <row r="37" spans="1:5" s="14" customFormat="1" x14ac:dyDescent="0.2">
      <c r="A37" s="47">
        <v>1995</v>
      </c>
      <c r="B37" s="27">
        <v>5.74E-2</v>
      </c>
      <c r="C37" s="27">
        <v>2.3E-2</v>
      </c>
      <c r="D37" s="27">
        <v>5.57E-2</v>
      </c>
      <c r="E37" s="53">
        <v>3.2899999999999999E-2</v>
      </c>
    </row>
    <row r="38" spans="1:5" s="14" customFormat="1" x14ac:dyDescent="0.2">
      <c r="A38" s="47">
        <v>1996</v>
      </c>
      <c r="B38" s="27">
        <v>4.8300000000000003E-2</v>
      </c>
      <c r="C38" s="27">
        <v>2.01E-2</v>
      </c>
      <c r="D38" s="27">
        <v>6.4100000000000004E-2</v>
      </c>
      <c r="E38" s="53">
        <v>3.2000000000000001E-2</v>
      </c>
    </row>
    <row r="39" spans="1:5" s="10" customFormat="1" x14ac:dyDescent="0.2">
      <c r="A39" s="47">
        <v>1997</v>
      </c>
      <c r="B39" s="28">
        <v>4.0766408479412965E-2</v>
      </c>
      <c r="C39" s="27">
        <v>1.5994971301381864E-2</v>
      </c>
      <c r="D39" s="27">
        <v>5.74E-2</v>
      </c>
      <c r="E39" s="53">
        <v>2.7300000000000001E-2</v>
      </c>
    </row>
    <row r="40" spans="1:5" s="10" customFormat="1" x14ac:dyDescent="0.2">
      <c r="A40" s="47">
        <v>1998</v>
      </c>
      <c r="B40" s="28">
        <v>3.110419906687403E-2</v>
      </c>
      <c r="C40" s="28">
        <v>1.3178981964319126E-2</v>
      </c>
      <c r="D40" s="27">
        <v>4.65E-2</v>
      </c>
      <c r="E40" s="53">
        <v>2.2599999999999999E-2</v>
      </c>
    </row>
    <row r="41" spans="1:5" s="10" customFormat="1" x14ac:dyDescent="0.2">
      <c r="A41" s="47">
        <v>1999</v>
      </c>
      <c r="B41" s="27">
        <v>3.0740854595757761E-2</v>
      </c>
      <c r="C41" s="27">
        <v>1.1374404356705241E-2</v>
      </c>
      <c r="D41" s="27">
        <v>6.4399999999999999E-2</v>
      </c>
      <c r="E41" s="53">
        <v>2.0500000000000001E-2</v>
      </c>
    </row>
    <row r="42" spans="1:5" s="10" customFormat="1" x14ac:dyDescent="0.2">
      <c r="A42" s="47">
        <v>2000</v>
      </c>
      <c r="B42" s="27">
        <v>3.9385584875935409E-2</v>
      </c>
      <c r="C42" s="27">
        <v>1.2321969696969698E-2</v>
      </c>
      <c r="D42" s="27">
        <v>5.11E-2</v>
      </c>
      <c r="E42" s="53">
        <v>2.87E-2</v>
      </c>
    </row>
    <row r="43" spans="1:5" s="10" customFormat="1" x14ac:dyDescent="0.2">
      <c r="A43" s="48">
        <v>2001</v>
      </c>
      <c r="B43" s="27">
        <v>3.8524854323267341E-2</v>
      </c>
      <c r="C43" s="27">
        <v>1.3710597601233353E-2</v>
      </c>
      <c r="D43" s="27">
        <v>5.0500000000000003E-2</v>
      </c>
      <c r="E43" s="53">
        <v>3.6200000000000003E-2</v>
      </c>
    </row>
    <row r="44" spans="1:5" s="15" customFormat="1" x14ac:dyDescent="0.2">
      <c r="A44" s="48">
        <v>2002</v>
      </c>
      <c r="B44" s="27">
        <v>5.232888545384283E-2</v>
      </c>
      <c r="C44" s="27">
        <v>1.8276465640699232E-2</v>
      </c>
      <c r="D44" s="27">
        <v>3.8100000000000002E-2</v>
      </c>
      <c r="E44" s="53">
        <v>4.1000000000000002E-2</v>
      </c>
    </row>
    <row r="45" spans="1:5" s="10" customFormat="1" x14ac:dyDescent="0.2">
      <c r="A45" s="48">
        <v>2003</v>
      </c>
      <c r="B45" s="27">
        <v>4.87E-2</v>
      </c>
      <c r="C45" s="27">
        <v>1.61E-2</v>
      </c>
      <c r="D45" s="27">
        <v>4.2500000000000003E-2</v>
      </c>
      <c r="E45" s="53">
        <v>3.6900000000000002E-2</v>
      </c>
    </row>
    <row r="46" spans="1:5" s="2" customFormat="1" x14ac:dyDescent="0.2">
      <c r="A46" s="48">
        <v>2004</v>
      </c>
      <c r="B46" s="27">
        <v>5.584527031487227E-2</v>
      </c>
      <c r="C46" s="27">
        <v>1.6013433229916166E-2</v>
      </c>
      <c r="D46" s="27">
        <v>4.2200000000000001E-2</v>
      </c>
      <c r="E46" s="53">
        <v>3.6499999999999998E-2</v>
      </c>
    </row>
    <row r="47" spans="1:5" s="14" customFormat="1" x14ac:dyDescent="0.2">
      <c r="A47" s="48">
        <v>2005</v>
      </c>
      <c r="B47" s="27">
        <v>5.4699999999999999E-2</v>
      </c>
      <c r="C47" s="27">
        <v>1.792852622387426E-2</v>
      </c>
      <c r="D47" s="27">
        <v>4.3900000000000002E-2</v>
      </c>
      <c r="E47" s="53">
        <v>4.0800000000000003E-2</v>
      </c>
    </row>
    <row r="48" spans="1:5" s="14" customFormat="1" x14ac:dyDescent="0.2">
      <c r="A48" s="48">
        <v>2006</v>
      </c>
      <c r="B48" s="27">
        <v>6.1848692096171477E-2</v>
      </c>
      <c r="C48" s="27">
        <v>1.766198970598604E-2</v>
      </c>
      <c r="D48" s="27">
        <v>4.7E-2</v>
      </c>
      <c r="E48" s="53">
        <v>4.1599999999999998E-2</v>
      </c>
    </row>
    <row r="49" spans="1:5" s="14" customFormat="1" x14ac:dyDescent="0.2">
      <c r="A49" s="48">
        <v>2007</v>
      </c>
      <c r="B49" s="27">
        <v>5.6212372987550746E-2</v>
      </c>
      <c r="C49" s="29">
        <v>1.8885014574082652E-2</v>
      </c>
      <c r="D49" s="27">
        <v>4.02E-2</v>
      </c>
      <c r="E49" s="53">
        <v>4.3700000000000003E-2</v>
      </c>
    </row>
    <row r="50" spans="1:5" s="14" customFormat="1" x14ac:dyDescent="0.2">
      <c r="A50" s="49">
        <v>2008</v>
      </c>
      <c r="B50" s="27">
        <v>7.2394132300027683E-2</v>
      </c>
      <c r="C50" s="27">
        <v>3.1054525325214504E-2</v>
      </c>
      <c r="D50" s="27">
        <v>2.2100000000000002E-2</v>
      </c>
      <c r="E50" s="53">
        <v>6.4299999999999996E-2</v>
      </c>
    </row>
    <row r="51" spans="1:5" s="14" customFormat="1" x14ac:dyDescent="0.2">
      <c r="A51" s="50">
        <v>2009</v>
      </c>
      <c r="B51" s="27">
        <v>5.3492960272621293E-2</v>
      </c>
      <c r="C51" s="27">
        <v>2.000717424446238E-2</v>
      </c>
      <c r="D51" s="27">
        <v>3.8399999999999997E-2</v>
      </c>
      <c r="E51" s="53">
        <v>4.36E-2</v>
      </c>
    </row>
    <row r="52" spans="1:5" s="14" customFormat="1" x14ac:dyDescent="0.2">
      <c r="A52" s="50">
        <v>2010</v>
      </c>
      <c r="B52" s="27">
        <v>6.6521421074393294E-2</v>
      </c>
      <c r="C52" s="27">
        <v>1.8383639197226551E-2</v>
      </c>
      <c r="D52" s="27">
        <v>3.2899999999999999E-2</v>
      </c>
      <c r="E52" s="53">
        <v>5.1999999999999998E-2</v>
      </c>
    </row>
    <row r="53" spans="1:5" s="14" customFormat="1" x14ac:dyDescent="0.2">
      <c r="A53" s="51">
        <v>2011</v>
      </c>
      <c r="B53" s="27">
        <v>7.7170801526717556E-2</v>
      </c>
      <c r="C53" s="27">
        <v>2.069020356234097E-2</v>
      </c>
      <c r="D53" s="30">
        <v>1.8800000000000001E-2</v>
      </c>
      <c r="E53" s="54">
        <v>6.0100000000000001E-2</v>
      </c>
    </row>
    <row r="54" spans="1:5" s="14" customFormat="1" x14ac:dyDescent="0.2">
      <c r="A54" s="51">
        <v>2012</v>
      </c>
      <c r="B54" s="30">
        <v>7.1848771902761899E-2</v>
      </c>
      <c r="C54" s="30">
        <v>2.134357974743898E-2</v>
      </c>
      <c r="D54" s="30">
        <v>1.7600000000000001E-2</v>
      </c>
      <c r="E54" s="54">
        <v>5.7799999999999997E-2</v>
      </c>
    </row>
    <row r="55" spans="1:5" s="2" customFormat="1" x14ac:dyDescent="0.2">
      <c r="A55" s="52">
        <v>2013</v>
      </c>
      <c r="B55" s="31">
        <v>5.813261485857734E-2</v>
      </c>
      <c r="C55" s="31">
        <v>1.9599999999999999E-2</v>
      </c>
      <c r="D55" s="29">
        <v>3.04E-2</v>
      </c>
      <c r="E55" s="55">
        <v>4.9599999999999998E-2</v>
      </c>
    </row>
    <row r="56" spans="1:5" x14ac:dyDescent="0.2">
      <c r="A56" s="52">
        <v>2014</v>
      </c>
      <c r="B56" s="30">
        <v>5.4888532711642138E-2</v>
      </c>
      <c r="C56" s="29">
        <v>1.9155859925202776E-2</v>
      </c>
      <c r="D56" s="29">
        <v>2.1700000000000001E-2</v>
      </c>
      <c r="E56" s="55">
        <v>5.7799999999999997E-2</v>
      </c>
    </row>
    <row r="57" spans="1:5" s="46" customFormat="1" x14ac:dyDescent="0.2">
      <c r="A57" s="59">
        <v>2015</v>
      </c>
      <c r="B57" s="60">
        <v>5.2017182500464783E-2</v>
      </c>
      <c r="C57" s="60">
        <v>2.1116079728367758E-2</v>
      </c>
      <c r="D57" s="60">
        <v>2.2700000000000001E-2</v>
      </c>
      <c r="E57" s="61">
        <v>6.1199999999999997E-2</v>
      </c>
    </row>
    <row r="58" spans="1:5" x14ac:dyDescent="0.2">
      <c r="A58" s="59">
        <v>2016</v>
      </c>
      <c r="B58" s="60">
        <v>4.8599999999999997E-2</v>
      </c>
      <c r="C58" s="62">
        <v>2.01E-2</v>
      </c>
      <c r="D58" s="60">
        <v>2.4500000000000001E-2</v>
      </c>
      <c r="E58" s="61">
        <v>5.6899999999999999E-2</v>
      </c>
    </row>
    <row r="59" spans="1:5" x14ac:dyDescent="0.2">
      <c r="A59" s="59">
        <v>2017</v>
      </c>
      <c r="B59" s="60">
        <v>4.4200000000000003E-2</v>
      </c>
      <c r="C59" s="62">
        <v>1.7999999999999999E-2</v>
      </c>
      <c r="D59" s="60">
        <v>2.41E-2</v>
      </c>
      <c r="E59" s="61">
        <v>5.0799999999999998E-2</v>
      </c>
    </row>
    <row r="60" spans="1:5" x14ac:dyDescent="0.2">
      <c r="A60" s="59">
        <v>2018</v>
      </c>
      <c r="B60" s="60">
        <v>5.9200000000000003E-2</v>
      </c>
      <c r="C60" s="62">
        <v>2.0799999999999999E-2</v>
      </c>
      <c r="D60" s="60">
        <v>2.6800000000000001E-2</v>
      </c>
      <c r="E60" s="61">
        <v>5.96E-2</v>
      </c>
    </row>
    <row r="61" spans="1:5" x14ac:dyDescent="0.2">
      <c r="A61" s="59">
        <v>2019</v>
      </c>
      <c r="B61" s="60">
        <v>5.0251022972780564E-2</v>
      </c>
      <c r="C61" s="62">
        <v>1.8199939333535552E-2</v>
      </c>
      <c r="D61" s="60">
        <v>1.9199999999999998E-2</v>
      </c>
      <c r="E61" s="61">
        <v>5.1999999999999998E-2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4"/>
  <sheetViews>
    <sheetView topLeftCell="A73" workbookViewId="0">
      <selection activeCell="H92" sqref="H92:J94"/>
    </sheetView>
  </sheetViews>
  <sheetFormatPr baseColWidth="10" defaultRowHeight="14" x14ac:dyDescent="0.2"/>
  <cols>
    <col min="5" max="5" width="11.5703125" customWidth="1"/>
  </cols>
  <sheetData>
    <row r="1" spans="1:10" ht="16" x14ac:dyDescent="0.2">
      <c r="A1" s="12"/>
      <c r="B1" s="19" t="s">
        <v>17</v>
      </c>
      <c r="C1" s="20"/>
      <c r="D1" s="21"/>
      <c r="E1" s="19" t="s">
        <v>18</v>
      </c>
      <c r="F1" s="20"/>
      <c r="G1" s="21"/>
      <c r="H1" s="12"/>
      <c r="I1" s="12"/>
      <c r="J1" s="12"/>
    </row>
    <row r="2" spans="1:10" ht="16" x14ac:dyDescent="0.2">
      <c r="A2" s="22" t="s">
        <v>5</v>
      </c>
      <c r="B2" s="22" t="s">
        <v>16</v>
      </c>
      <c r="C2" s="22" t="s">
        <v>19</v>
      </c>
      <c r="D2" s="22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</row>
    <row r="3" spans="1:10" ht="16" x14ac:dyDescent="0.2">
      <c r="A3" s="9">
        <v>1928</v>
      </c>
      <c r="B3" s="23">
        <v>0.43811155152887893</v>
      </c>
      <c r="C3" s="23">
        <v>3.0800000000000001E-2</v>
      </c>
      <c r="D3" s="23">
        <v>8.354708589799302E-3</v>
      </c>
      <c r="E3" s="71">
        <f>100*(1+B3)</f>
        <v>143.81115515288789</v>
      </c>
      <c r="F3" s="71">
        <f>100*(1+C3)</f>
        <v>103.08</v>
      </c>
      <c r="G3" s="71">
        <f>100*(1+D3)</f>
        <v>100.83547085897993</v>
      </c>
      <c r="H3" s="23">
        <f>B3-C3</f>
        <v>0.40731155152887893</v>
      </c>
      <c r="I3" s="23">
        <f>B3-D3</f>
        <v>0.42975684293907962</v>
      </c>
      <c r="J3" s="9"/>
    </row>
    <row r="4" spans="1:10" ht="16" x14ac:dyDescent="0.2">
      <c r="A4" s="9">
        <v>1929</v>
      </c>
      <c r="B4" s="23">
        <v>-8.2979466119096595E-2</v>
      </c>
      <c r="C4" s="23">
        <v>3.1600000000000003E-2</v>
      </c>
      <c r="D4" s="23">
        <v>4.2038041563204259E-2</v>
      </c>
      <c r="E4" s="71">
        <f t="shared" ref="E4:G19" si="0">E3*(1+B4)</f>
        <v>131.87778227633069</v>
      </c>
      <c r="F4" s="71">
        <f t="shared" si="0"/>
        <v>106.337328</v>
      </c>
      <c r="G4" s="71">
        <f t="shared" si="0"/>
        <v>105.074396573995</v>
      </c>
      <c r="H4" s="23">
        <f t="shared" ref="H4:H67" si="1">B4-C4</f>
        <v>-0.1145794661190966</v>
      </c>
      <c r="I4" s="23">
        <f t="shared" ref="I4:I67" si="2">B4-D4</f>
        <v>-0.12501750768230085</v>
      </c>
      <c r="J4" s="9"/>
    </row>
    <row r="5" spans="1:10" ht="16" x14ac:dyDescent="0.2">
      <c r="A5" s="9">
        <v>1930</v>
      </c>
      <c r="B5" s="23">
        <v>-0.25123636363636365</v>
      </c>
      <c r="C5" s="23">
        <v>4.5499999999999999E-2</v>
      </c>
      <c r="D5" s="23">
        <v>4.5409314348970366E-2</v>
      </c>
      <c r="E5" s="71">
        <f t="shared" si="0"/>
        <v>98.745287812797272</v>
      </c>
      <c r="F5" s="71">
        <f t="shared" si="0"/>
        <v>111.17567642400002</v>
      </c>
      <c r="G5" s="71">
        <f t="shared" si="0"/>
        <v>109.84575287805193</v>
      </c>
      <c r="H5" s="23">
        <f t="shared" si="1"/>
        <v>-0.29673636363636363</v>
      </c>
      <c r="I5" s="23">
        <f t="shared" si="2"/>
        <v>-0.29664567798533403</v>
      </c>
      <c r="J5" s="9"/>
    </row>
    <row r="6" spans="1:10" ht="16" x14ac:dyDescent="0.2">
      <c r="A6" s="9">
        <v>1931</v>
      </c>
      <c r="B6" s="23">
        <v>-0.43837548891786188</v>
      </c>
      <c r="C6" s="23">
        <v>2.3099999999999999E-2</v>
      </c>
      <c r="D6" s="23">
        <v>-2.5588559619422531E-2</v>
      </c>
      <c r="E6" s="71">
        <f t="shared" si="0"/>
        <v>55.457773989527276</v>
      </c>
      <c r="F6" s="71">
        <f t="shared" si="0"/>
        <v>113.74383454939441</v>
      </c>
      <c r="G6" s="71">
        <f t="shared" si="0"/>
        <v>107.03495828159154</v>
      </c>
      <c r="H6" s="23">
        <f t="shared" si="1"/>
        <v>-0.46147548891786189</v>
      </c>
      <c r="I6" s="23">
        <f t="shared" si="2"/>
        <v>-0.41278692929843935</v>
      </c>
      <c r="J6" s="9"/>
    </row>
    <row r="7" spans="1:10" ht="16" x14ac:dyDescent="0.2">
      <c r="A7" s="9">
        <v>1932</v>
      </c>
      <c r="B7" s="23">
        <v>-8.642364532019696E-2</v>
      </c>
      <c r="C7" s="23">
        <v>1.0699999999999999E-2</v>
      </c>
      <c r="D7" s="23">
        <v>8.7903069904773257E-2</v>
      </c>
      <c r="E7" s="71">
        <f t="shared" si="0"/>
        <v>50.664911000008722</v>
      </c>
      <c r="F7" s="71">
        <f t="shared" si="0"/>
        <v>114.96089357907292</v>
      </c>
      <c r="G7" s="71">
        <f t="shared" si="0"/>
        <v>116.44365970167279</v>
      </c>
      <c r="H7" s="23">
        <f t="shared" si="1"/>
        <v>-9.7123645320196961E-2</v>
      </c>
      <c r="I7" s="23">
        <f t="shared" si="2"/>
        <v>-0.17432671522497023</v>
      </c>
      <c r="J7" s="9"/>
    </row>
    <row r="8" spans="1:10" ht="16" x14ac:dyDescent="0.2">
      <c r="A8" s="9">
        <v>1933</v>
      </c>
      <c r="B8" s="23">
        <v>0.49982225433526023</v>
      </c>
      <c r="C8" s="23">
        <v>9.5999999999999992E-3</v>
      </c>
      <c r="D8" s="23">
        <v>1.8552720891857361E-2</v>
      </c>
      <c r="E8" s="71">
        <f t="shared" si="0"/>
        <v>75.988361031728402</v>
      </c>
      <c r="F8" s="71">
        <f t="shared" si="0"/>
        <v>116.06451815743202</v>
      </c>
      <c r="G8" s="71">
        <f t="shared" si="0"/>
        <v>118.60400641974435</v>
      </c>
      <c r="H8" s="23">
        <f t="shared" si="1"/>
        <v>0.49022225433526023</v>
      </c>
      <c r="I8" s="23">
        <f t="shared" si="2"/>
        <v>0.48126953344340284</v>
      </c>
      <c r="J8" s="9"/>
    </row>
    <row r="9" spans="1:10" ht="16" x14ac:dyDescent="0.2">
      <c r="A9" s="9">
        <v>1934</v>
      </c>
      <c r="B9" s="23">
        <v>-1.1885656970912803E-2</v>
      </c>
      <c r="C9" s="23">
        <v>3.225E-3</v>
      </c>
      <c r="D9" s="23">
        <v>7.9634426179656104E-2</v>
      </c>
      <c r="E9" s="71">
        <f t="shared" si="0"/>
        <v>75.085189438723404</v>
      </c>
      <c r="F9" s="71">
        <f t="shared" si="0"/>
        <v>116.43882622848975</v>
      </c>
      <c r="G9" s="71">
        <f t="shared" si="0"/>
        <v>128.04896841358894</v>
      </c>
      <c r="H9" s="23">
        <f t="shared" si="1"/>
        <v>-1.5110656970912803E-2</v>
      </c>
      <c r="I9" s="23">
        <f t="shared" si="2"/>
        <v>-9.1520083150568907E-2</v>
      </c>
      <c r="J9" s="9"/>
    </row>
    <row r="10" spans="1:10" ht="16" x14ac:dyDescent="0.2">
      <c r="A10" s="9">
        <v>1935</v>
      </c>
      <c r="B10" s="23">
        <v>0.46740421052631581</v>
      </c>
      <c r="C10" s="23">
        <v>1.7499999999999998E-3</v>
      </c>
      <c r="D10" s="23">
        <v>4.4720477296566127E-2</v>
      </c>
      <c r="E10" s="71">
        <f t="shared" si="0"/>
        <v>110.18032313054879</v>
      </c>
      <c r="F10" s="71">
        <f t="shared" si="0"/>
        <v>116.64259417438959</v>
      </c>
      <c r="G10" s="71">
        <f t="shared" si="0"/>
        <v>133.77537939837757</v>
      </c>
      <c r="H10" s="23">
        <f t="shared" si="1"/>
        <v>0.46565421052631584</v>
      </c>
      <c r="I10" s="23">
        <f t="shared" si="2"/>
        <v>0.42268373322974967</v>
      </c>
      <c r="J10" s="9"/>
    </row>
    <row r="11" spans="1:10" ht="16" x14ac:dyDescent="0.2">
      <c r="A11" s="9">
        <v>1936</v>
      </c>
      <c r="B11" s="23">
        <v>0.31943410275502609</v>
      </c>
      <c r="C11" s="23">
        <v>1.7000000000000001E-3</v>
      </c>
      <c r="D11" s="23">
        <v>5.0178754045450601E-2</v>
      </c>
      <c r="E11" s="71">
        <f t="shared" si="0"/>
        <v>145.37567579101449</v>
      </c>
      <c r="F11" s="71">
        <f t="shared" si="0"/>
        <v>116.84088658448606</v>
      </c>
      <c r="G11" s="71">
        <f t="shared" si="0"/>
        <v>140.4880612585456</v>
      </c>
      <c r="H11" s="23">
        <f t="shared" si="1"/>
        <v>0.31773410275502612</v>
      </c>
      <c r="I11" s="23">
        <f t="shared" si="2"/>
        <v>0.26925534870957551</v>
      </c>
      <c r="J11" s="9"/>
    </row>
    <row r="12" spans="1:10" ht="16" x14ac:dyDescent="0.2">
      <c r="A12" s="9">
        <v>1937</v>
      </c>
      <c r="B12" s="23">
        <v>-0.35336728754365537</v>
      </c>
      <c r="C12" s="23">
        <v>3.0250000000000003E-3</v>
      </c>
      <c r="D12" s="23">
        <v>1.379146059646038E-2</v>
      </c>
      <c r="E12" s="71">
        <f t="shared" si="0"/>
        <v>94.004667561917856</v>
      </c>
      <c r="F12" s="71">
        <f t="shared" si="0"/>
        <v>117.19433026640414</v>
      </c>
      <c r="G12" s="71">
        <f t="shared" si="0"/>
        <v>142.42559681966594</v>
      </c>
      <c r="H12" s="23">
        <f t="shared" si="1"/>
        <v>-0.35639228754365537</v>
      </c>
      <c r="I12" s="23">
        <f t="shared" si="2"/>
        <v>-0.36715874814011573</v>
      </c>
      <c r="J12" s="9"/>
    </row>
    <row r="13" spans="1:10" ht="16" x14ac:dyDescent="0.2">
      <c r="A13" s="9">
        <v>1938</v>
      </c>
      <c r="B13" s="23">
        <v>0.29282654028436017</v>
      </c>
      <c r="C13" s="23">
        <v>7.7499999999999997E-4</v>
      </c>
      <c r="D13" s="23">
        <v>4.2132485322046068E-2</v>
      </c>
      <c r="E13" s="71">
        <f t="shared" si="0"/>
        <v>121.53172913465568</v>
      </c>
      <c r="F13" s="71">
        <f t="shared" si="0"/>
        <v>117.28515587236059</v>
      </c>
      <c r="G13" s="71">
        <f t="shared" si="0"/>
        <v>148.42634118715418</v>
      </c>
      <c r="H13" s="23">
        <f t="shared" si="1"/>
        <v>0.29205154028436014</v>
      </c>
      <c r="I13" s="23">
        <f t="shared" si="2"/>
        <v>0.25069405496231412</v>
      </c>
      <c r="J13" s="9"/>
    </row>
    <row r="14" spans="1:10" ht="16" x14ac:dyDescent="0.2">
      <c r="A14" s="9">
        <v>1939</v>
      </c>
      <c r="B14" s="23">
        <v>-1.0975646879756443E-2</v>
      </c>
      <c r="C14" s="23">
        <v>3.7500000000000006E-4</v>
      </c>
      <c r="D14" s="23">
        <v>4.4122613942060671E-2</v>
      </c>
      <c r="E14" s="71">
        <f t="shared" si="0"/>
        <v>120.19783979098749</v>
      </c>
      <c r="F14" s="71">
        <f t="shared" si="0"/>
        <v>117.32913780581272</v>
      </c>
      <c r="G14" s="71">
        <f t="shared" si="0"/>
        <v>154.97529933818757</v>
      </c>
      <c r="H14" s="23">
        <f t="shared" si="1"/>
        <v>-1.1350646879756444E-2</v>
      </c>
      <c r="I14" s="23">
        <f t="shared" si="2"/>
        <v>-5.509826082181711E-2</v>
      </c>
      <c r="J14" s="9"/>
    </row>
    <row r="15" spans="1:10" ht="16" x14ac:dyDescent="0.2">
      <c r="A15" s="9">
        <v>1940</v>
      </c>
      <c r="B15" s="23">
        <v>-0.10672873194221515</v>
      </c>
      <c r="C15" s="23">
        <v>2.5000000000000001E-4</v>
      </c>
      <c r="D15" s="23">
        <v>5.4024815962845509E-2</v>
      </c>
      <c r="E15" s="71">
        <f t="shared" si="0"/>
        <v>107.36927676790187</v>
      </c>
      <c r="F15" s="71">
        <f t="shared" si="0"/>
        <v>117.35847009026418</v>
      </c>
      <c r="G15" s="71">
        <f t="shared" si="0"/>
        <v>163.34781136372007</v>
      </c>
      <c r="H15" s="23">
        <f t="shared" si="1"/>
        <v>-0.10697873194221515</v>
      </c>
      <c r="I15" s="23">
        <f t="shared" si="2"/>
        <v>-0.16075354790506066</v>
      </c>
      <c r="J15" s="9"/>
    </row>
    <row r="16" spans="1:10" ht="16" x14ac:dyDescent="0.2">
      <c r="A16" s="9">
        <v>1941</v>
      </c>
      <c r="B16" s="23">
        <v>-0.12771455576559551</v>
      </c>
      <c r="C16" s="23">
        <v>8.2499999999999989E-4</v>
      </c>
      <c r="D16" s="23">
        <v>-2.0221975848580105E-2</v>
      </c>
      <c r="E16" s="71">
        <f t="shared" si="0"/>
        <v>93.656657282615996</v>
      </c>
      <c r="F16" s="71">
        <f t="shared" si="0"/>
        <v>117.45529082808865</v>
      </c>
      <c r="G16" s="71">
        <f t="shared" si="0"/>
        <v>160.0445958674045</v>
      </c>
      <c r="H16" s="23">
        <f t="shared" si="1"/>
        <v>-0.1285395557655955</v>
      </c>
      <c r="I16" s="23">
        <f t="shared" si="2"/>
        <v>-0.10749257991701541</v>
      </c>
      <c r="J16" s="9"/>
    </row>
    <row r="17" spans="1:10" ht="16" x14ac:dyDescent="0.2">
      <c r="A17" s="9">
        <v>1942</v>
      </c>
      <c r="B17" s="23">
        <v>0.19173762945914843</v>
      </c>
      <c r="C17" s="23">
        <v>3.3750000000000004E-3</v>
      </c>
      <c r="D17" s="23">
        <v>2.2948682374484164E-2</v>
      </c>
      <c r="E17" s="71">
        <f t="shared" si="0"/>
        <v>111.61416273305268</v>
      </c>
      <c r="F17" s="71">
        <f t="shared" si="0"/>
        <v>117.85170243463344</v>
      </c>
      <c r="G17" s="71">
        <f t="shared" si="0"/>
        <v>163.71740846371824</v>
      </c>
      <c r="H17" s="23">
        <f t="shared" si="1"/>
        <v>0.18836262945914845</v>
      </c>
      <c r="I17" s="23">
        <f t="shared" si="2"/>
        <v>0.16878894708466427</v>
      </c>
      <c r="J17" s="9"/>
    </row>
    <row r="18" spans="1:10" ht="16" x14ac:dyDescent="0.2">
      <c r="A18" s="9">
        <v>1943</v>
      </c>
      <c r="B18" s="23">
        <v>0.25061310133060394</v>
      </c>
      <c r="C18" s="23">
        <v>3.8E-3</v>
      </c>
      <c r="D18" s="23">
        <v>2.4899999999999999E-2</v>
      </c>
      <c r="E18" s="71">
        <f t="shared" si="0"/>
        <v>139.58613420800171</v>
      </c>
      <c r="F18" s="71">
        <f t="shared" si="0"/>
        <v>118.29953890388505</v>
      </c>
      <c r="G18" s="71">
        <f t="shared" si="0"/>
        <v>167.79397193446482</v>
      </c>
      <c r="H18" s="23">
        <f t="shared" si="1"/>
        <v>0.24681310133060394</v>
      </c>
      <c r="I18" s="23">
        <f t="shared" si="2"/>
        <v>0.22571310133060393</v>
      </c>
      <c r="J18" s="9"/>
    </row>
    <row r="19" spans="1:10" ht="16" x14ac:dyDescent="0.2">
      <c r="A19" s="9">
        <v>1944</v>
      </c>
      <c r="B19" s="23">
        <v>0.19030676949443009</v>
      </c>
      <c r="C19" s="23">
        <v>3.8E-3</v>
      </c>
      <c r="D19" s="23">
        <v>2.5776111579070303E-2</v>
      </c>
      <c r="E19" s="71">
        <f t="shared" si="0"/>
        <v>166.15032047534245</v>
      </c>
      <c r="F19" s="71">
        <f t="shared" si="0"/>
        <v>118.74907715171982</v>
      </c>
      <c r="G19" s="71">
        <f t="shared" si="0"/>
        <v>172.11904807734297</v>
      </c>
      <c r="H19" s="23">
        <f t="shared" si="1"/>
        <v>0.1865067694944301</v>
      </c>
      <c r="I19" s="23">
        <f t="shared" si="2"/>
        <v>0.16453065791535978</v>
      </c>
      <c r="J19" s="9"/>
    </row>
    <row r="20" spans="1:10" ht="16" x14ac:dyDescent="0.2">
      <c r="A20" s="9">
        <v>1945</v>
      </c>
      <c r="B20" s="23">
        <v>0.35821084337349401</v>
      </c>
      <c r="C20" s="23">
        <v>3.8E-3</v>
      </c>
      <c r="D20" s="23">
        <v>3.8044173419237229E-2</v>
      </c>
      <c r="E20" s="71">
        <f t="shared" ref="E20:G35" si="3">E19*(1+B20)</f>
        <v>225.66716689959119</v>
      </c>
      <c r="F20" s="71">
        <f t="shared" si="3"/>
        <v>119.20032364489636</v>
      </c>
      <c r="G20" s="71">
        <f t="shared" si="3"/>
        <v>178.66717499115143</v>
      </c>
      <c r="H20" s="23">
        <f t="shared" si="1"/>
        <v>0.35441084337349399</v>
      </c>
      <c r="I20" s="23">
        <f t="shared" si="2"/>
        <v>0.3201666699542568</v>
      </c>
      <c r="J20" s="9"/>
    </row>
    <row r="21" spans="1:10" ht="16" x14ac:dyDescent="0.2">
      <c r="A21" s="9">
        <v>1946</v>
      </c>
      <c r="B21" s="23">
        <v>-8.4291474654377807E-2</v>
      </c>
      <c r="C21" s="23">
        <v>3.8E-3</v>
      </c>
      <c r="D21" s="23">
        <v>3.1283745375695685E-2</v>
      </c>
      <c r="E21" s="71">
        <f t="shared" si="3"/>
        <v>206.64534862054904</v>
      </c>
      <c r="F21" s="71">
        <f t="shared" si="3"/>
        <v>119.65328487474697</v>
      </c>
      <c r="G21" s="71">
        <f t="shared" si="3"/>
        <v>184.25655340056949</v>
      </c>
      <c r="H21" s="23">
        <f t="shared" si="1"/>
        <v>-8.8091474654377805E-2</v>
      </c>
      <c r="I21" s="23">
        <f t="shared" si="2"/>
        <v>-0.11557522003007349</v>
      </c>
      <c r="J21" s="9"/>
    </row>
    <row r="22" spans="1:10" ht="16" x14ac:dyDescent="0.2">
      <c r="A22" s="9">
        <v>1947</v>
      </c>
      <c r="B22" s="23">
        <v>5.1999999999999998E-2</v>
      </c>
      <c r="C22" s="23">
        <v>5.6750000000000004E-3</v>
      </c>
      <c r="D22" s="23">
        <v>9.1969680628322358E-3</v>
      </c>
      <c r="E22" s="71">
        <f t="shared" si="3"/>
        <v>217.3909067488176</v>
      </c>
      <c r="F22" s="71">
        <f t="shared" si="3"/>
        <v>120.33231726641117</v>
      </c>
      <c r="G22" s="71">
        <f t="shared" si="3"/>
        <v>185.95115503756207</v>
      </c>
      <c r="H22" s="23">
        <f t="shared" si="1"/>
        <v>4.6324999999999998E-2</v>
      </c>
      <c r="I22" s="23">
        <f t="shared" si="2"/>
        <v>4.2803031937167765E-2</v>
      </c>
      <c r="J22" s="9"/>
    </row>
    <row r="23" spans="1:10" ht="16" x14ac:dyDescent="0.2">
      <c r="A23" s="9">
        <v>1948</v>
      </c>
      <c r="B23" s="23">
        <v>5.7045751633986834E-2</v>
      </c>
      <c r="C23" s="23">
        <v>1.0225E-2</v>
      </c>
      <c r="D23" s="23">
        <v>1.9510369413175046E-2</v>
      </c>
      <c r="E23" s="71">
        <f t="shared" si="3"/>
        <v>229.79213442269784</v>
      </c>
      <c r="F23" s="71">
        <f t="shared" si="3"/>
        <v>121.56271521046021</v>
      </c>
      <c r="G23" s="71">
        <f t="shared" si="3"/>
        <v>189.57913076515149</v>
      </c>
      <c r="H23" s="23">
        <f t="shared" si="1"/>
        <v>4.6820751633986836E-2</v>
      </c>
      <c r="I23" s="23">
        <f t="shared" si="2"/>
        <v>3.7535382220811792E-2</v>
      </c>
      <c r="J23" s="9"/>
    </row>
    <row r="24" spans="1:10" ht="16" x14ac:dyDescent="0.2">
      <c r="A24" s="9">
        <v>1949</v>
      </c>
      <c r="B24" s="23">
        <v>0.18303223684210526</v>
      </c>
      <c r="C24" s="23">
        <v>1.1025E-2</v>
      </c>
      <c r="D24" s="23">
        <v>4.6634851827973139E-2</v>
      </c>
      <c r="E24" s="71">
        <f t="shared" si="3"/>
        <v>271.85150279480598</v>
      </c>
      <c r="F24" s="71">
        <f t="shared" si="3"/>
        <v>122.90294414565554</v>
      </c>
      <c r="G24" s="71">
        <f t="shared" si="3"/>
        <v>198.42012543806027</v>
      </c>
      <c r="H24" s="23">
        <f t="shared" si="1"/>
        <v>0.17200723684210525</v>
      </c>
      <c r="I24" s="23">
        <f t="shared" si="2"/>
        <v>0.13639738501413212</v>
      </c>
      <c r="J24" s="9"/>
    </row>
    <row r="25" spans="1:10" ht="16" x14ac:dyDescent="0.2">
      <c r="A25" s="9">
        <v>1950</v>
      </c>
      <c r="B25" s="23">
        <v>0.30805539011316263</v>
      </c>
      <c r="C25" s="23">
        <v>1.1724999999999999E-2</v>
      </c>
      <c r="D25" s="23">
        <v>4.2959574171096103E-3</v>
      </c>
      <c r="E25" s="71">
        <f t="shared" si="3"/>
        <v>355.59682354110947</v>
      </c>
      <c r="F25" s="71">
        <f t="shared" si="3"/>
        <v>124.34398116576335</v>
      </c>
      <c r="G25" s="71">
        <f t="shared" si="3"/>
        <v>199.2725298476397</v>
      </c>
      <c r="H25" s="23">
        <f t="shared" si="1"/>
        <v>0.29633039011316264</v>
      </c>
      <c r="I25" s="23">
        <f t="shared" si="2"/>
        <v>0.30375943269605304</v>
      </c>
      <c r="J25" s="9"/>
    </row>
    <row r="26" spans="1:10" ht="16" x14ac:dyDescent="0.2">
      <c r="A26" s="9">
        <v>1951</v>
      </c>
      <c r="B26" s="23">
        <v>0.23678463044542339</v>
      </c>
      <c r="C26" s="23">
        <v>1.4775E-2</v>
      </c>
      <c r="D26" s="23">
        <v>-2.9531392208319886E-3</v>
      </c>
      <c r="E26" s="71">
        <f t="shared" si="3"/>
        <v>439.7966859908575</v>
      </c>
      <c r="F26" s="71">
        <f t="shared" si="3"/>
        <v>126.18116348748751</v>
      </c>
      <c r="G26" s="71">
        <f t="shared" si="3"/>
        <v>198.68405032411223</v>
      </c>
      <c r="H26" s="23">
        <f t="shared" si="1"/>
        <v>0.22200963044542338</v>
      </c>
      <c r="I26" s="23">
        <f t="shared" si="2"/>
        <v>0.23973776966625537</v>
      </c>
      <c r="J26" s="9"/>
    </row>
    <row r="27" spans="1:10" ht="16" x14ac:dyDescent="0.2">
      <c r="A27" s="9">
        <v>1952</v>
      </c>
      <c r="B27" s="23">
        <v>0.18150988641144306</v>
      </c>
      <c r="C27" s="23">
        <v>1.6725E-2</v>
      </c>
      <c r="D27" s="23">
        <v>2.2679961918305656E-2</v>
      </c>
      <c r="E27" s="71">
        <f t="shared" si="3"/>
        <v>519.62413250918712</v>
      </c>
      <c r="F27" s="71">
        <f t="shared" si="3"/>
        <v>128.29154344681575</v>
      </c>
      <c r="G27" s="71">
        <f t="shared" si="3"/>
        <v>203.19019701923781</v>
      </c>
      <c r="H27" s="23">
        <f t="shared" si="1"/>
        <v>0.16478488641144307</v>
      </c>
      <c r="I27" s="23">
        <f t="shared" si="2"/>
        <v>0.1588299244931374</v>
      </c>
      <c r="J27" s="9"/>
    </row>
    <row r="28" spans="1:10" ht="16" x14ac:dyDescent="0.2">
      <c r="A28" s="9">
        <v>1953</v>
      </c>
      <c r="B28" s="23">
        <v>-1.2082047421904465E-2</v>
      </c>
      <c r="C28" s="23">
        <v>1.8925000000000001E-2</v>
      </c>
      <c r="D28" s="23">
        <v>4.1438402589088513E-2</v>
      </c>
      <c r="E28" s="71">
        <f t="shared" si="3"/>
        <v>513.34600909864514</v>
      </c>
      <c r="F28" s="71">
        <f t="shared" si="3"/>
        <v>130.71946090654674</v>
      </c>
      <c r="G28" s="71">
        <f t="shared" si="3"/>
        <v>211.61007420547722</v>
      </c>
      <c r="H28" s="23">
        <f t="shared" si="1"/>
        <v>-3.1007047421904466E-2</v>
      </c>
      <c r="I28" s="23">
        <f t="shared" si="2"/>
        <v>-5.3520450010992981E-2</v>
      </c>
      <c r="J28" s="9"/>
    </row>
    <row r="29" spans="1:10" ht="16" x14ac:dyDescent="0.2">
      <c r="A29" s="9">
        <v>1954</v>
      </c>
      <c r="B29" s="23">
        <v>0.52563321241434902</v>
      </c>
      <c r="C29" s="23">
        <v>9.6249999999999999E-3</v>
      </c>
      <c r="D29" s="23">
        <v>3.2898034558095555E-2</v>
      </c>
      <c r="E29" s="71">
        <f t="shared" si="3"/>
        <v>783.17772094125166</v>
      </c>
      <c r="F29" s="71">
        <f t="shared" si="3"/>
        <v>131.97763571777224</v>
      </c>
      <c r="G29" s="71">
        <f t="shared" si="3"/>
        <v>218.57162973953018</v>
      </c>
      <c r="H29" s="23">
        <f t="shared" si="1"/>
        <v>0.51600821241434902</v>
      </c>
      <c r="I29" s="23">
        <f t="shared" si="2"/>
        <v>0.49273517785625348</v>
      </c>
      <c r="J29" s="9"/>
    </row>
    <row r="30" spans="1:10" ht="16" x14ac:dyDescent="0.2">
      <c r="A30" s="9">
        <v>1955</v>
      </c>
      <c r="B30" s="23">
        <v>0.32597331851028349</v>
      </c>
      <c r="C30" s="23">
        <v>1.66E-2</v>
      </c>
      <c r="D30" s="23">
        <v>-1.3364391288618781E-2</v>
      </c>
      <c r="E30" s="71">
        <f t="shared" si="3"/>
        <v>1038.4727616197922</v>
      </c>
      <c r="F30" s="71">
        <f t="shared" si="3"/>
        <v>134.16846447068727</v>
      </c>
      <c r="G30" s="71">
        <f t="shared" si="3"/>
        <v>215.65055295509998</v>
      </c>
      <c r="H30" s="23">
        <f t="shared" si="1"/>
        <v>0.30937331851028349</v>
      </c>
      <c r="I30" s="23">
        <f t="shared" si="2"/>
        <v>0.33933770979890227</v>
      </c>
      <c r="J30" s="9"/>
    </row>
    <row r="31" spans="1:10" ht="16" x14ac:dyDescent="0.2">
      <c r="A31" s="9">
        <v>1956</v>
      </c>
      <c r="B31" s="23">
        <v>7.4395118733509347E-2</v>
      </c>
      <c r="C31" s="23">
        <v>2.5550000000000003E-2</v>
      </c>
      <c r="D31" s="23">
        <v>-2.2557738173154165E-2</v>
      </c>
      <c r="E31" s="71">
        <f t="shared" si="3"/>
        <v>1115.7300660220119</v>
      </c>
      <c r="F31" s="71">
        <f t="shared" si="3"/>
        <v>137.59646873791331</v>
      </c>
      <c r="G31" s="71">
        <f t="shared" si="3"/>
        <v>210.78596424464291</v>
      </c>
      <c r="H31" s="23">
        <f t="shared" si="1"/>
        <v>4.8845118733509343E-2</v>
      </c>
      <c r="I31" s="23">
        <f t="shared" si="2"/>
        <v>9.6952856906663512E-2</v>
      </c>
      <c r="J31" s="9"/>
    </row>
    <row r="32" spans="1:10" ht="16" x14ac:dyDescent="0.2">
      <c r="A32" s="9">
        <v>1957</v>
      </c>
      <c r="B32" s="23">
        <v>-0.1045736018855796</v>
      </c>
      <c r="C32" s="23">
        <v>3.2300000000000002E-2</v>
      </c>
      <c r="D32" s="23">
        <v>6.7970128466249904E-2</v>
      </c>
      <c r="E32" s="71">
        <f t="shared" si="3"/>
        <v>999.05415428605454</v>
      </c>
      <c r="F32" s="71">
        <f t="shared" si="3"/>
        <v>142.04083467814792</v>
      </c>
      <c r="G32" s="71">
        <f t="shared" si="3"/>
        <v>225.11311331323367</v>
      </c>
      <c r="H32" s="23">
        <f t="shared" si="1"/>
        <v>-0.13687360188557959</v>
      </c>
      <c r="I32" s="23">
        <f t="shared" si="2"/>
        <v>-0.17254373035182952</v>
      </c>
      <c r="J32" s="9"/>
    </row>
    <row r="33" spans="1:10" ht="16" x14ac:dyDescent="0.2">
      <c r="A33" s="9">
        <v>1958</v>
      </c>
      <c r="B33" s="23">
        <v>0.43719954988747184</v>
      </c>
      <c r="C33" s="23">
        <v>1.7774999999999999E-2</v>
      </c>
      <c r="D33" s="23">
        <v>-2.0990181755274694E-2</v>
      </c>
      <c r="E33" s="71">
        <f t="shared" si="3"/>
        <v>1435.8401808531264</v>
      </c>
      <c r="F33" s="71">
        <f t="shared" si="3"/>
        <v>144.56561051455202</v>
      </c>
      <c r="G33" s="71">
        <f t="shared" si="3"/>
        <v>220.38794814929315</v>
      </c>
      <c r="H33" s="23">
        <f t="shared" si="1"/>
        <v>0.41942454988747185</v>
      </c>
      <c r="I33" s="23">
        <f t="shared" si="2"/>
        <v>0.45818973164274651</v>
      </c>
      <c r="J33" s="9"/>
    </row>
    <row r="34" spans="1:10" ht="16" x14ac:dyDescent="0.2">
      <c r="A34" s="9">
        <v>1959</v>
      </c>
      <c r="B34" s="23">
        <v>0.12056457163557326</v>
      </c>
      <c r="C34" s="23">
        <v>3.2549999999999996E-2</v>
      </c>
      <c r="D34" s="23">
        <v>-2.6466312591385065E-2</v>
      </c>
      <c r="E34" s="71">
        <f t="shared" si="3"/>
        <v>1608.9516371948275</v>
      </c>
      <c r="F34" s="71">
        <f t="shared" si="3"/>
        <v>149.2712211368007</v>
      </c>
      <c r="G34" s="71">
        <f t="shared" si="3"/>
        <v>214.55509182219998</v>
      </c>
      <c r="H34" s="23">
        <f t="shared" si="1"/>
        <v>8.801457163557326E-2</v>
      </c>
      <c r="I34" s="23">
        <f t="shared" si="2"/>
        <v>0.14703088422695831</v>
      </c>
      <c r="J34" s="9"/>
    </row>
    <row r="35" spans="1:10" ht="16" x14ac:dyDescent="0.2">
      <c r="A35" s="9">
        <v>1960</v>
      </c>
      <c r="B35" s="23">
        <v>3.36535314743695E-3</v>
      </c>
      <c r="C35" s="23">
        <v>3.0449999999999998E-2</v>
      </c>
      <c r="D35" s="23">
        <v>0.11639503690963365</v>
      </c>
      <c r="E35" s="71">
        <f t="shared" si="3"/>
        <v>1614.366327651135</v>
      </c>
      <c r="F35" s="71">
        <f t="shared" si="3"/>
        <v>153.81652982041629</v>
      </c>
      <c r="G35" s="71">
        <f t="shared" si="3"/>
        <v>239.52823965399477</v>
      </c>
      <c r="H35" s="23">
        <f t="shared" si="1"/>
        <v>-2.7084646852563048E-2</v>
      </c>
      <c r="I35" s="23">
        <f t="shared" si="2"/>
        <v>-0.1130296837621967</v>
      </c>
      <c r="J35" s="23">
        <f>((E35/100)^(1/(A35-$A$3+1)))-((G35/100)^(1/(A35-$A$3+1)))</f>
        <v>6.1119788031217315E-2</v>
      </c>
    </row>
    <row r="36" spans="1:10" ht="16" x14ac:dyDescent="0.2">
      <c r="A36" s="9">
        <v>1961</v>
      </c>
      <c r="B36" s="23">
        <v>0.26637712958182752</v>
      </c>
      <c r="C36" s="23">
        <v>2.2675000000000001E-2</v>
      </c>
      <c r="D36" s="23">
        <v>2.0609208076323167E-2</v>
      </c>
      <c r="E36" s="71">
        <f t="shared" ref="E36:G51" si="4">E35*(1+B36)</f>
        <v>2044.3965961044005</v>
      </c>
      <c r="F36" s="71">
        <f t="shared" si="4"/>
        <v>157.30431963409424</v>
      </c>
      <c r="G36" s="71">
        <f t="shared" si="4"/>
        <v>244.46472698517934</v>
      </c>
      <c r="H36" s="23">
        <f t="shared" si="1"/>
        <v>0.24370212958182752</v>
      </c>
      <c r="I36" s="23">
        <f t="shared" si="2"/>
        <v>0.24576792150550436</v>
      </c>
      <c r="J36" s="23">
        <f t="shared" ref="J36:J90" si="5">((E36/100)^(1/(A36-$A$3+1)))-((G36/100)^(1/(A36-$A$3+1)))</f>
        <v>6.6173591829972622E-2</v>
      </c>
    </row>
    <row r="37" spans="1:10" ht="16" x14ac:dyDescent="0.2">
      <c r="A37" s="9">
        <v>1962</v>
      </c>
      <c r="B37" s="23">
        <v>-8.8114605171208879E-2</v>
      </c>
      <c r="C37" s="23">
        <v>2.7775000000000005E-2</v>
      </c>
      <c r="D37" s="23">
        <v>5.693544054008462E-2</v>
      </c>
      <c r="E37" s="71">
        <f t="shared" si="4"/>
        <v>1864.2553972252979</v>
      </c>
      <c r="F37" s="71">
        <f t="shared" si="4"/>
        <v>161.67344711193124</v>
      </c>
      <c r="G37" s="71">
        <f t="shared" si="4"/>
        <v>258.38343391259201</v>
      </c>
      <c r="H37" s="23">
        <f t="shared" si="1"/>
        <v>-0.11588960517120889</v>
      </c>
      <c r="I37" s="23">
        <f t="shared" si="2"/>
        <v>-0.14505004571129348</v>
      </c>
      <c r="J37" s="23">
        <f t="shared" si="5"/>
        <v>5.9683465378989942E-2</v>
      </c>
    </row>
    <row r="38" spans="1:10" ht="16" x14ac:dyDescent="0.2">
      <c r="A38" s="9">
        <v>1963</v>
      </c>
      <c r="B38" s="23">
        <v>0.22611927099841514</v>
      </c>
      <c r="C38" s="23">
        <v>3.1100000000000003E-2</v>
      </c>
      <c r="D38" s="23">
        <v>1.6841620739546127E-2</v>
      </c>
      <c r="E38" s="71">
        <f t="shared" si="4"/>
        <v>2285.7994686007432</v>
      </c>
      <c r="F38" s="71">
        <f t="shared" si="4"/>
        <v>166.70149131711227</v>
      </c>
      <c r="G38" s="71">
        <f t="shared" si="4"/>
        <v>262.73502971192949</v>
      </c>
      <c r="H38" s="23">
        <f t="shared" si="1"/>
        <v>0.19501927099841515</v>
      </c>
      <c r="I38" s="23">
        <f t="shared" si="2"/>
        <v>0.20927765025886902</v>
      </c>
      <c r="J38" s="23">
        <f t="shared" si="5"/>
        <v>6.3618993911514821E-2</v>
      </c>
    </row>
    <row r="39" spans="1:10" ht="16" x14ac:dyDescent="0.2">
      <c r="A39" s="9">
        <v>1964</v>
      </c>
      <c r="B39" s="23">
        <v>0.16415455878432425</v>
      </c>
      <c r="C39" s="23">
        <v>3.5049999999999998E-2</v>
      </c>
      <c r="D39" s="23">
        <v>3.7280648911540815E-2</v>
      </c>
      <c r="E39" s="71">
        <f t="shared" si="4"/>
        <v>2661.0238718383412</v>
      </c>
      <c r="F39" s="71">
        <f t="shared" si="4"/>
        <v>172.54437858777706</v>
      </c>
      <c r="G39" s="71">
        <f t="shared" si="4"/>
        <v>272.52996211138321</v>
      </c>
      <c r="H39" s="23">
        <f t="shared" si="1"/>
        <v>0.12910455878432425</v>
      </c>
      <c r="I39" s="23">
        <f t="shared" si="2"/>
        <v>0.12687390987278344</v>
      </c>
      <c r="J39" s="23">
        <f t="shared" si="5"/>
        <v>6.5267777442658215E-2</v>
      </c>
    </row>
    <row r="40" spans="1:10" ht="16" x14ac:dyDescent="0.2">
      <c r="A40" s="9">
        <v>1965</v>
      </c>
      <c r="B40" s="23">
        <v>0.12399242477876114</v>
      </c>
      <c r="C40" s="23">
        <v>3.9024999999999997E-2</v>
      </c>
      <c r="D40" s="23">
        <v>7.1885509359262342E-3</v>
      </c>
      <c r="E40" s="71">
        <f t="shared" si="4"/>
        <v>2990.9706741017444</v>
      </c>
      <c r="F40" s="71">
        <f t="shared" si="4"/>
        <v>179.27792296216506</v>
      </c>
      <c r="G40" s="71">
        <f t="shared" si="4"/>
        <v>274.48905762558695</v>
      </c>
      <c r="H40" s="23">
        <f t="shared" si="1"/>
        <v>8.4967424778761153E-2</v>
      </c>
      <c r="I40" s="23">
        <f t="shared" si="2"/>
        <v>0.11680387384283492</v>
      </c>
      <c r="J40" s="23">
        <f t="shared" si="5"/>
        <v>6.6617941689874449E-2</v>
      </c>
    </row>
    <row r="41" spans="1:10" ht="16" x14ac:dyDescent="0.2">
      <c r="A41" s="9">
        <v>1966</v>
      </c>
      <c r="B41" s="23">
        <v>-9.9709542356377898E-2</v>
      </c>
      <c r="C41" s="23">
        <v>4.8399999999999999E-2</v>
      </c>
      <c r="D41" s="23">
        <v>2.9079409324299622E-2</v>
      </c>
      <c r="E41" s="71">
        <f t="shared" si="4"/>
        <v>2692.7423569857124</v>
      </c>
      <c r="F41" s="71">
        <f t="shared" si="4"/>
        <v>187.95497443353386</v>
      </c>
      <c r="G41" s="71">
        <f t="shared" si="4"/>
        <v>282.47103728732264</v>
      </c>
      <c r="H41" s="23">
        <f t="shared" si="1"/>
        <v>-0.14810954235637791</v>
      </c>
      <c r="I41" s="23">
        <f t="shared" si="2"/>
        <v>-0.12878895168067753</v>
      </c>
      <c r="J41" s="23">
        <f t="shared" si="5"/>
        <v>6.1123719679815336E-2</v>
      </c>
    </row>
    <row r="42" spans="1:10" ht="16" x14ac:dyDescent="0.2">
      <c r="A42" s="9">
        <v>1967</v>
      </c>
      <c r="B42" s="23">
        <v>0.23802966513133328</v>
      </c>
      <c r="C42" s="23">
        <v>4.3324999999999995E-2</v>
      </c>
      <c r="D42" s="23">
        <v>-1.5806209932824666E-2</v>
      </c>
      <c r="E42" s="71">
        <f t="shared" si="4"/>
        <v>3333.6949185039784</v>
      </c>
      <c r="F42" s="71">
        <f t="shared" si="4"/>
        <v>196.09812370086672</v>
      </c>
      <c r="G42" s="71">
        <f t="shared" si="4"/>
        <v>278.0062407720165</v>
      </c>
      <c r="H42" s="23">
        <f t="shared" si="1"/>
        <v>0.19470466513133328</v>
      </c>
      <c r="I42" s="23">
        <f t="shared" si="2"/>
        <v>0.25383587506415795</v>
      </c>
      <c r="J42" s="23">
        <f t="shared" si="5"/>
        <v>6.5732838776739522E-2</v>
      </c>
    </row>
    <row r="43" spans="1:10" ht="16" x14ac:dyDescent="0.2">
      <c r="A43" s="9">
        <v>1968</v>
      </c>
      <c r="B43" s="23">
        <v>0.10814862651601535</v>
      </c>
      <c r="C43" s="23">
        <v>5.2600000000000001E-2</v>
      </c>
      <c r="D43" s="23">
        <v>3.2746196950768365E-2</v>
      </c>
      <c r="E43" s="71">
        <f t="shared" si="4"/>
        <v>3694.2294451636035</v>
      </c>
      <c r="F43" s="71">
        <f t="shared" si="4"/>
        <v>206.41288500753231</v>
      </c>
      <c r="G43" s="71">
        <f t="shared" si="4"/>
        <v>287.10988788587969</v>
      </c>
      <c r="H43" s="23">
        <f t="shared" si="1"/>
        <v>5.5548626516015352E-2</v>
      </c>
      <c r="I43" s="23">
        <f t="shared" si="2"/>
        <v>7.5402429565246981E-2</v>
      </c>
      <c r="J43" s="23">
        <f t="shared" si="5"/>
        <v>6.596627828748769E-2</v>
      </c>
    </row>
    <row r="44" spans="1:10" ht="16" x14ac:dyDescent="0.2">
      <c r="A44" s="9">
        <v>1969</v>
      </c>
      <c r="B44" s="23">
        <v>-8.2413710764490639E-2</v>
      </c>
      <c r="C44" s="23">
        <v>6.5625000000000003E-2</v>
      </c>
      <c r="D44" s="23">
        <v>-5.0140493209926106E-2</v>
      </c>
      <c r="E44" s="71">
        <f t="shared" si="4"/>
        <v>3389.7742881722256</v>
      </c>
      <c r="F44" s="71">
        <f t="shared" si="4"/>
        <v>219.95873058615163</v>
      </c>
      <c r="G44" s="71">
        <f t="shared" si="4"/>
        <v>272.7140565018351</v>
      </c>
      <c r="H44" s="23">
        <f t="shared" si="1"/>
        <v>-0.14803871076449066</v>
      </c>
      <c r="I44" s="23">
        <f t="shared" si="2"/>
        <v>-3.2273217554564533E-2</v>
      </c>
      <c r="J44" s="23">
        <f t="shared" si="5"/>
        <v>6.3333872734198771E-2</v>
      </c>
    </row>
    <row r="45" spans="1:10" ht="16" x14ac:dyDescent="0.2">
      <c r="A45" s="9">
        <v>1970</v>
      </c>
      <c r="B45" s="23">
        <v>3.5611449054964189E-2</v>
      </c>
      <c r="C45" s="23">
        <v>6.6849999999999993E-2</v>
      </c>
      <c r="D45" s="23">
        <v>0.16754737183412338</v>
      </c>
      <c r="E45" s="71">
        <f t="shared" si="4"/>
        <v>3510.4890625432981</v>
      </c>
      <c r="F45" s="71">
        <f t="shared" si="4"/>
        <v>234.66297172583589</v>
      </c>
      <c r="G45" s="71">
        <f t="shared" si="4"/>
        <v>318.40657993094021</v>
      </c>
      <c r="H45" s="23">
        <f t="shared" si="1"/>
        <v>-3.1238550945035803E-2</v>
      </c>
      <c r="I45" s="23">
        <f t="shared" si="2"/>
        <v>-0.13193592277915919</v>
      </c>
      <c r="J45" s="23">
        <f t="shared" si="5"/>
        <v>5.8972566666315007E-2</v>
      </c>
    </row>
    <row r="46" spans="1:10" ht="16" x14ac:dyDescent="0.2">
      <c r="A46" s="9">
        <v>1971</v>
      </c>
      <c r="B46" s="23">
        <v>0.14221150298426474</v>
      </c>
      <c r="C46" s="23">
        <v>4.5400000000000003E-2</v>
      </c>
      <c r="D46" s="23">
        <v>9.7868966197122972E-2</v>
      </c>
      <c r="E46" s="71">
        <f t="shared" si="4"/>
        <v>4009.720988337403</v>
      </c>
      <c r="F46" s="71">
        <f t="shared" si="4"/>
        <v>245.31667064218885</v>
      </c>
      <c r="G46" s="71">
        <f t="shared" si="4"/>
        <v>349.56870273914296</v>
      </c>
      <c r="H46" s="23">
        <f t="shared" si="1"/>
        <v>9.6811502984264747E-2</v>
      </c>
      <c r="I46" s="23">
        <f t="shared" si="2"/>
        <v>4.434253678714177E-2</v>
      </c>
      <c r="J46" s="23">
        <f t="shared" si="5"/>
        <v>5.8660636809878541E-2</v>
      </c>
    </row>
    <row r="47" spans="1:10" ht="16" x14ac:dyDescent="0.2">
      <c r="A47" s="9">
        <v>1972</v>
      </c>
      <c r="B47" s="23">
        <v>0.18755362915074925</v>
      </c>
      <c r="C47" s="23">
        <v>3.9525000000000005E-2</v>
      </c>
      <c r="D47" s="23">
        <v>2.818449050444969E-2</v>
      </c>
      <c r="E47" s="71">
        <f t="shared" si="4"/>
        <v>4761.7587115820115</v>
      </c>
      <c r="F47" s="71">
        <f t="shared" si="4"/>
        <v>255.01281204932138</v>
      </c>
      <c r="G47" s="71">
        <f t="shared" si="4"/>
        <v>359.42111852214714</v>
      </c>
      <c r="H47" s="23">
        <f t="shared" si="1"/>
        <v>0.14802862915074924</v>
      </c>
      <c r="I47" s="23">
        <f t="shared" si="2"/>
        <v>0.15936913864629956</v>
      </c>
      <c r="J47" s="23">
        <f t="shared" si="5"/>
        <v>6.0804303728189568E-2</v>
      </c>
    </row>
    <row r="48" spans="1:10" ht="16" x14ac:dyDescent="0.2">
      <c r="A48" s="9">
        <v>1973</v>
      </c>
      <c r="B48" s="23">
        <v>-0.14308047437526472</v>
      </c>
      <c r="C48" s="23">
        <v>6.724999999999999E-2</v>
      </c>
      <c r="D48" s="23">
        <v>3.6586646024150085E-2</v>
      </c>
      <c r="E48" s="71">
        <f t="shared" si="4"/>
        <v>4080.4440162683081</v>
      </c>
      <c r="F48" s="71">
        <f t="shared" si="4"/>
        <v>272.16242365963825</v>
      </c>
      <c r="G48" s="71">
        <f t="shared" si="4"/>
        <v>372.57113175912104</v>
      </c>
      <c r="H48" s="23">
        <f t="shared" si="1"/>
        <v>-0.2103304743752647</v>
      </c>
      <c r="I48" s="23">
        <f t="shared" si="2"/>
        <v>-0.17966712039941479</v>
      </c>
      <c r="J48" s="23">
        <f t="shared" si="5"/>
        <v>5.4960045718843054E-2</v>
      </c>
    </row>
    <row r="49" spans="1:10" ht="16" x14ac:dyDescent="0.2">
      <c r="A49" s="9">
        <v>1974</v>
      </c>
      <c r="B49" s="23">
        <v>-0.25901785750896972</v>
      </c>
      <c r="C49" s="23">
        <v>7.7775000000000011E-2</v>
      </c>
      <c r="D49" s="23">
        <v>1.9886086932378574E-2</v>
      </c>
      <c r="E49" s="71">
        <f t="shared" si="4"/>
        <v>3023.5361494891954</v>
      </c>
      <c r="F49" s="71">
        <f t="shared" si="4"/>
        <v>293.32985615976662</v>
      </c>
      <c r="G49" s="71">
        <f t="shared" si="4"/>
        <v>379.98011367377757</v>
      </c>
      <c r="H49" s="23">
        <f t="shared" si="1"/>
        <v>-0.3367928575089697</v>
      </c>
      <c r="I49" s="23">
        <f t="shared" si="2"/>
        <v>-0.27890394444134831</v>
      </c>
      <c r="J49" s="23">
        <f t="shared" si="5"/>
        <v>4.6417018581159875E-2</v>
      </c>
    </row>
    <row r="50" spans="1:10" ht="16" x14ac:dyDescent="0.2">
      <c r="A50" s="9">
        <v>1975</v>
      </c>
      <c r="B50" s="23">
        <v>0.36995137106184356</v>
      </c>
      <c r="C50" s="23">
        <v>5.9900000000000002E-2</v>
      </c>
      <c r="D50" s="23">
        <v>3.6052536026033838E-2</v>
      </c>
      <c r="E50" s="71">
        <f t="shared" si="4"/>
        <v>4142.0974934477708</v>
      </c>
      <c r="F50" s="71">
        <f t="shared" si="4"/>
        <v>310.90031454373667</v>
      </c>
      <c r="G50" s="71">
        <f t="shared" si="4"/>
        <v>393.67936041117781</v>
      </c>
      <c r="H50" s="23">
        <f t="shared" si="1"/>
        <v>0.31005137106184355</v>
      </c>
      <c r="I50" s="23">
        <f t="shared" si="2"/>
        <v>0.33389883503580975</v>
      </c>
      <c r="J50" s="23">
        <f t="shared" si="5"/>
        <v>5.1706756781676244E-2</v>
      </c>
    </row>
    <row r="51" spans="1:10" ht="16" x14ac:dyDescent="0.2">
      <c r="A51" s="9">
        <v>1976</v>
      </c>
      <c r="B51" s="23">
        <v>0.23830999002106662</v>
      </c>
      <c r="C51" s="23">
        <v>4.9700000000000008E-2</v>
      </c>
      <c r="D51" s="23">
        <v>0.1598456074290921</v>
      </c>
      <c r="E51" s="71">
        <f t="shared" si="4"/>
        <v>5129.2007057775936</v>
      </c>
      <c r="F51" s="71">
        <f t="shared" si="4"/>
        <v>326.35206017656043</v>
      </c>
      <c r="G51" s="71">
        <f t="shared" si="4"/>
        <v>456.607276908399</v>
      </c>
      <c r="H51" s="23">
        <f t="shared" si="1"/>
        <v>0.1886099900210666</v>
      </c>
      <c r="I51" s="23">
        <f t="shared" si="2"/>
        <v>7.8464382591974524E-2</v>
      </c>
      <c r="J51" s="23">
        <f t="shared" si="5"/>
        <v>5.2196588038950109E-2</v>
      </c>
    </row>
    <row r="52" spans="1:10" ht="16" x14ac:dyDescent="0.2">
      <c r="A52" s="9">
        <v>1977</v>
      </c>
      <c r="B52" s="23">
        <v>-6.9797040759352322E-2</v>
      </c>
      <c r="C52" s="23">
        <v>5.1275000000000001E-2</v>
      </c>
      <c r="D52" s="23">
        <v>1.2899606071070449E-2</v>
      </c>
      <c r="E52" s="71">
        <f t="shared" ref="E52:G67" si="6">E51*(1+B52)</f>
        <v>4771.1976750535359</v>
      </c>
      <c r="F52" s="71">
        <f t="shared" si="6"/>
        <v>343.08576206211353</v>
      </c>
      <c r="G52" s="71">
        <f t="shared" si="6"/>
        <v>462.49733090970153</v>
      </c>
      <c r="H52" s="23">
        <f t="shared" si="1"/>
        <v>-0.12107204075935232</v>
      </c>
      <c r="I52" s="23">
        <f t="shared" si="2"/>
        <v>-8.2696646830422771E-2</v>
      </c>
      <c r="J52" s="23">
        <f t="shared" si="5"/>
        <v>4.9266761357046551E-2</v>
      </c>
    </row>
    <row r="53" spans="1:10" ht="16" x14ac:dyDescent="0.2">
      <c r="A53" s="9">
        <v>1978</v>
      </c>
      <c r="B53" s="23">
        <v>6.50928391167193E-2</v>
      </c>
      <c r="C53" s="23">
        <v>6.9325000000000012E-2</v>
      </c>
      <c r="D53" s="23">
        <v>-7.7758069075086478E-3</v>
      </c>
      <c r="E53" s="71">
        <f t="shared" si="6"/>
        <v>5081.7684777098611</v>
      </c>
      <c r="F53" s="71">
        <f t="shared" si="6"/>
        <v>366.87018251706957</v>
      </c>
      <c r="G53" s="71">
        <f t="shared" si="6"/>
        <v>458.90104096930958</v>
      </c>
      <c r="H53" s="23">
        <f t="shared" si="1"/>
        <v>-4.2321608832807112E-3</v>
      </c>
      <c r="I53" s="23">
        <f t="shared" si="2"/>
        <v>7.2868646024227948E-2</v>
      </c>
      <c r="J53" s="23">
        <f t="shared" si="5"/>
        <v>4.9741898913203242E-2</v>
      </c>
    </row>
    <row r="54" spans="1:10" ht="16" x14ac:dyDescent="0.2">
      <c r="A54" s="9">
        <v>1979</v>
      </c>
      <c r="B54" s="23">
        <v>0.18519490167516386</v>
      </c>
      <c r="C54" s="23">
        <v>9.9375000000000005E-2</v>
      </c>
      <c r="D54" s="23">
        <v>6.7072031247235459E-3</v>
      </c>
      <c r="E54" s="71">
        <f t="shared" si="6"/>
        <v>6022.8860912752862</v>
      </c>
      <c r="F54" s="71">
        <f t="shared" si="6"/>
        <v>403.32790690470335</v>
      </c>
      <c r="G54" s="71">
        <f t="shared" si="6"/>
        <v>461.97898346523777</v>
      </c>
      <c r="H54" s="23">
        <f t="shared" si="1"/>
        <v>8.5819901675163859E-2</v>
      </c>
      <c r="I54" s="23">
        <f t="shared" si="2"/>
        <v>0.17848769855044033</v>
      </c>
      <c r="J54" s="23">
        <f t="shared" si="5"/>
        <v>5.2132252828986925E-2</v>
      </c>
    </row>
    <row r="55" spans="1:10" ht="16" x14ac:dyDescent="0.2">
      <c r="A55" s="9">
        <v>1980</v>
      </c>
      <c r="B55" s="23">
        <v>0.3173524550676301</v>
      </c>
      <c r="C55" s="23">
        <v>0.11219999999999999</v>
      </c>
      <c r="D55" s="23">
        <v>-2.989744251999403E-2</v>
      </c>
      <c r="E55" s="71">
        <f t="shared" si="6"/>
        <v>7934.2637789341807</v>
      </c>
      <c r="F55" s="71">
        <f t="shared" si="6"/>
        <v>448.5812980594111</v>
      </c>
      <c r="G55" s="71">
        <f t="shared" si="6"/>
        <v>448.16699336164055</v>
      </c>
      <c r="H55" s="23">
        <f t="shared" si="1"/>
        <v>0.20515245506763011</v>
      </c>
      <c r="I55" s="23">
        <f t="shared" si="2"/>
        <v>0.34724989758762415</v>
      </c>
      <c r="J55" s="23">
        <f t="shared" si="5"/>
        <v>5.7318705257589642E-2</v>
      </c>
    </row>
    <row r="56" spans="1:10" ht="16" x14ac:dyDescent="0.2">
      <c r="A56" s="9">
        <v>1981</v>
      </c>
      <c r="B56" s="23">
        <v>-4.7023902474955762E-2</v>
      </c>
      <c r="C56" s="23">
        <v>0.14299999999999999</v>
      </c>
      <c r="D56" s="23">
        <v>8.1992153358923542E-2</v>
      </c>
      <c r="E56" s="71">
        <f t="shared" si="6"/>
        <v>7561.1637327830058</v>
      </c>
      <c r="F56" s="71">
        <f t="shared" si="6"/>
        <v>512.72842368190686</v>
      </c>
      <c r="G56" s="71">
        <f t="shared" si="6"/>
        <v>484.91317021175587</v>
      </c>
      <c r="H56" s="23">
        <f t="shared" si="1"/>
        <v>-0.19002390247495576</v>
      </c>
      <c r="I56" s="23">
        <f t="shared" si="2"/>
        <v>-0.12901605583387932</v>
      </c>
      <c r="J56" s="23">
        <f t="shared" si="5"/>
        <v>5.3730990468644491E-2</v>
      </c>
    </row>
    <row r="57" spans="1:10" ht="16" x14ac:dyDescent="0.2">
      <c r="A57" s="9">
        <v>1982</v>
      </c>
      <c r="B57" s="23">
        <v>0.20419055079559353</v>
      </c>
      <c r="C57" s="23">
        <v>0.1101</v>
      </c>
      <c r="D57" s="23">
        <v>0.32814549486295586</v>
      </c>
      <c r="E57" s="71">
        <f t="shared" si="6"/>
        <v>9105.0819200356327</v>
      </c>
      <c r="F57" s="71">
        <f t="shared" si="6"/>
        <v>569.17982312928484</v>
      </c>
      <c r="G57" s="71">
        <f t="shared" si="6"/>
        <v>644.03524241645721</v>
      </c>
      <c r="H57" s="23">
        <f t="shared" si="1"/>
        <v>9.4090550795593531E-2</v>
      </c>
      <c r="I57" s="23">
        <f t="shared" si="2"/>
        <v>-0.12395494406736232</v>
      </c>
      <c r="J57" s="23">
        <f t="shared" si="5"/>
        <v>5.1038688692139678E-2</v>
      </c>
    </row>
    <row r="58" spans="1:10" ht="16" x14ac:dyDescent="0.2">
      <c r="A58" s="9">
        <v>1983</v>
      </c>
      <c r="B58" s="23">
        <v>0.22337155858930619</v>
      </c>
      <c r="C58" s="23">
        <v>8.4474999999999995E-2</v>
      </c>
      <c r="D58" s="23">
        <v>3.2002094451429264E-2</v>
      </c>
      <c r="E58" s="71">
        <f t="shared" si="6"/>
        <v>11138.898259597305</v>
      </c>
      <c r="F58" s="71">
        <f t="shared" si="6"/>
        <v>617.26128868813123</v>
      </c>
      <c r="G58" s="71">
        <f t="shared" si="6"/>
        <v>664.64571907431775</v>
      </c>
      <c r="H58" s="23">
        <f t="shared" si="1"/>
        <v>0.13889655858930619</v>
      </c>
      <c r="I58" s="23">
        <f t="shared" si="2"/>
        <v>0.19136946413787692</v>
      </c>
      <c r="J58" s="23">
        <f t="shared" si="5"/>
        <v>5.3402830654563971E-2</v>
      </c>
    </row>
    <row r="59" spans="1:10" ht="16" x14ac:dyDescent="0.2">
      <c r="A59" s="9">
        <v>1984</v>
      </c>
      <c r="B59" s="23">
        <v>6.14614199963621E-2</v>
      </c>
      <c r="C59" s="23">
        <v>9.6125000000000002E-2</v>
      </c>
      <c r="D59" s="23">
        <v>0.13733364344102345</v>
      </c>
      <c r="E59" s="71">
        <f t="shared" si="6"/>
        <v>11823.510763827162</v>
      </c>
      <c r="F59" s="71">
        <f t="shared" si="6"/>
        <v>676.59553006327781</v>
      </c>
      <c r="G59" s="71">
        <f t="shared" si="6"/>
        <v>755.92393727227272</v>
      </c>
      <c r="H59" s="23">
        <f t="shared" si="1"/>
        <v>-3.4663580003637902E-2</v>
      </c>
      <c r="I59" s="23">
        <f t="shared" si="2"/>
        <v>-7.5872223444661352E-2</v>
      </c>
      <c r="J59" s="23">
        <f t="shared" si="5"/>
        <v>5.1212126318051387E-2</v>
      </c>
    </row>
    <row r="60" spans="1:10" ht="16" x14ac:dyDescent="0.2">
      <c r="A60" s="9">
        <v>1985</v>
      </c>
      <c r="B60" s="23">
        <v>0.31235149485768948</v>
      </c>
      <c r="C60" s="23">
        <v>7.4874999999999997E-2</v>
      </c>
      <c r="D60" s="23">
        <v>0.2571248821260641</v>
      </c>
      <c r="E60" s="71">
        <f t="shared" si="6"/>
        <v>15516.602025374559</v>
      </c>
      <c r="F60" s="71">
        <f t="shared" si="6"/>
        <v>727.25562037676571</v>
      </c>
      <c r="G60" s="71">
        <f t="shared" si="6"/>
        <v>950.2907905396761</v>
      </c>
      <c r="H60" s="23">
        <f t="shared" si="1"/>
        <v>0.23747649485768949</v>
      </c>
      <c r="I60" s="23">
        <f t="shared" si="2"/>
        <v>5.522661273162538E-2</v>
      </c>
      <c r="J60" s="23">
        <f t="shared" si="5"/>
        <v>5.1284365102581608E-2</v>
      </c>
    </row>
    <row r="61" spans="1:10" ht="16" x14ac:dyDescent="0.2">
      <c r="A61" s="9">
        <v>1986</v>
      </c>
      <c r="B61" s="23">
        <v>0.18494578758046187</v>
      </c>
      <c r="C61" s="23">
        <v>6.0350000000000001E-2</v>
      </c>
      <c r="D61" s="23">
        <v>0.24284215141767618</v>
      </c>
      <c r="E61" s="71">
        <f t="shared" si="6"/>
        <v>18386.332207530046</v>
      </c>
      <c r="F61" s="71">
        <f t="shared" si="6"/>
        <v>771.14549706650348</v>
      </c>
      <c r="G61" s="71">
        <f t="shared" si="6"/>
        <v>1181.0614505867354</v>
      </c>
      <c r="H61" s="23">
        <f t="shared" si="1"/>
        <v>0.12459578758046187</v>
      </c>
      <c r="I61" s="23">
        <f t="shared" si="2"/>
        <v>-5.7896363837214304E-2</v>
      </c>
      <c r="J61" s="23">
        <f t="shared" si="5"/>
        <v>4.9663565599739057E-2</v>
      </c>
    </row>
    <row r="62" spans="1:10" ht="16" x14ac:dyDescent="0.2">
      <c r="A62" s="9">
        <v>1987</v>
      </c>
      <c r="B62" s="23">
        <v>5.8127216418218712E-2</v>
      </c>
      <c r="C62" s="23">
        <v>5.7224999999999998E-2</v>
      </c>
      <c r="D62" s="23">
        <v>-4.9605089379262279E-2</v>
      </c>
      <c r="E62" s="71">
        <f t="shared" si="6"/>
        <v>19455.07851889441</v>
      </c>
      <c r="F62" s="71">
        <f t="shared" si="6"/>
        <v>815.27429813613423</v>
      </c>
      <c r="G62" s="71">
        <f t="shared" si="6"/>
        <v>1122.4747917679792</v>
      </c>
      <c r="H62" s="23">
        <f t="shared" si="1"/>
        <v>9.0221641821871396E-4</v>
      </c>
      <c r="I62" s="23">
        <f t="shared" si="2"/>
        <v>0.107732305797481</v>
      </c>
      <c r="J62" s="23">
        <f t="shared" si="5"/>
        <v>5.0693590437507208E-2</v>
      </c>
    </row>
    <row r="63" spans="1:10" ht="16" x14ac:dyDescent="0.2">
      <c r="A63" s="9">
        <v>1988</v>
      </c>
      <c r="B63" s="23">
        <v>0.16537192812044688</v>
      </c>
      <c r="C63" s="23">
        <v>6.4499999999999988E-2</v>
      </c>
      <c r="D63" s="23">
        <v>8.2235958434841674E-2</v>
      </c>
      <c r="E63" s="71">
        <f t="shared" si="6"/>
        <v>22672.402365298665</v>
      </c>
      <c r="F63" s="71">
        <f t="shared" si="6"/>
        <v>867.85949036591489</v>
      </c>
      <c r="G63" s="71">
        <f t="shared" si="6"/>
        <v>1214.7825820879684</v>
      </c>
      <c r="H63" s="23">
        <f t="shared" si="1"/>
        <v>0.10087192812044689</v>
      </c>
      <c r="I63" s="23">
        <f t="shared" si="2"/>
        <v>8.3135969685605202E-2</v>
      </c>
      <c r="J63" s="23">
        <f t="shared" si="5"/>
        <v>5.1199933578993884E-2</v>
      </c>
    </row>
    <row r="64" spans="1:10" ht="16" x14ac:dyDescent="0.2">
      <c r="A64" s="9">
        <v>1989</v>
      </c>
      <c r="B64" s="23">
        <v>0.31475183638196724</v>
      </c>
      <c r="C64" s="23">
        <v>8.1099999999999992E-2</v>
      </c>
      <c r="D64" s="23">
        <v>0.17693647159446219</v>
      </c>
      <c r="E64" s="71">
        <f t="shared" si="6"/>
        <v>29808.582644967279</v>
      </c>
      <c r="F64" s="71">
        <f t="shared" si="6"/>
        <v>938.24289503459056</v>
      </c>
      <c r="G64" s="71">
        <f t="shared" si="6"/>
        <v>1429.7219259170236</v>
      </c>
      <c r="H64" s="23">
        <f t="shared" si="1"/>
        <v>0.23365183638196724</v>
      </c>
      <c r="I64" s="23">
        <f t="shared" si="2"/>
        <v>0.13781536478750506</v>
      </c>
      <c r="J64" s="23">
        <f t="shared" si="5"/>
        <v>5.240982169336883E-2</v>
      </c>
    </row>
    <row r="65" spans="1:10" ht="16" x14ac:dyDescent="0.2">
      <c r="A65" s="9">
        <v>1990</v>
      </c>
      <c r="B65" s="23">
        <v>-3.0644516129032118E-2</v>
      </c>
      <c r="C65" s="23">
        <v>7.5500000000000012E-2</v>
      </c>
      <c r="D65" s="23">
        <v>6.2353753335533363E-2</v>
      </c>
      <c r="E65" s="71">
        <f t="shared" si="6"/>
        <v>28895.113053319994</v>
      </c>
      <c r="F65" s="71">
        <f t="shared" si="6"/>
        <v>1009.0802336097021</v>
      </c>
      <c r="G65" s="71">
        <f t="shared" si="6"/>
        <v>1518.8704542240573</v>
      </c>
      <c r="H65" s="23">
        <f t="shared" si="1"/>
        <v>-0.10614451612903213</v>
      </c>
      <c r="I65" s="23">
        <f t="shared" si="2"/>
        <v>-9.2998269464565478E-2</v>
      </c>
      <c r="J65" s="23">
        <f t="shared" si="5"/>
        <v>4.9979953137364364E-2</v>
      </c>
    </row>
    <row r="66" spans="1:10" ht="16" x14ac:dyDescent="0.2">
      <c r="A66" s="9">
        <v>1991</v>
      </c>
      <c r="B66" s="23">
        <v>0.30234843134879757</v>
      </c>
      <c r="C66" s="23">
        <v>5.6100000000000011E-2</v>
      </c>
      <c r="D66" s="23">
        <v>0.15004510019517303</v>
      </c>
      <c r="E66" s="71">
        <f t="shared" si="6"/>
        <v>37631.505158637461</v>
      </c>
      <c r="F66" s="71">
        <f t="shared" si="6"/>
        <v>1065.6896347152065</v>
      </c>
      <c r="G66" s="71">
        <f t="shared" si="6"/>
        <v>1746.769523711594</v>
      </c>
      <c r="H66" s="23">
        <f t="shared" si="1"/>
        <v>0.24624843134879756</v>
      </c>
      <c r="I66" s="23">
        <f t="shared" si="2"/>
        <v>0.15230333115362454</v>
      </c>
      <c r="J66" s="23">
        <f t="shared" si="5"/>
        <v>5.13850639844049E-2</v>
      </c>
    </row>
    <row r="67" spans="1:10" ht="16" x14ac:dyDescent="0.2">
      <c r="A67" s="9">
        <v>1992</v>
      </c>
      <c r="B67" s="23">
        <v>7.493727972380064E-2</v>
      </c>
      <c r="C67" s="23">
        <v>3.4049999999999997E-2</v>
      </c>
      <c r="D67" s="23">
        <v>9.3616373162079422E-2</v>
      </c>
      <c r="E67" s="71">
        <f t="shared" si="6"/>
        <v>40451.507787137925</v>
      </c>
      <c r="F67" s="71">
        <f t="shared" si="6"/>
        <v>1101.976366777259</v>
      </c>
      <c r="G67" s="71">
        <f t="shared" si="6"/>
        <v>1910.2957512715263</v>
      </c>
      <c r="H67" s="23">
        <f t="shared" si="1"/>
        <v>4.0887279723800643E-2</v>
      </c>
      <c r="I67" s="23">
        <f t="shared" si="2"/>
        <v>-1.8679093438278782E-2</v>
      </c>
      <c r="J67" s="23">
        <f t="shared" si="5"/>
        <v>5.0319857010869606E-2</v>
      </c>
    </row>
    <row r="68" spans="1:10" ht="16" x14ac:dyDescent="0.2">
      <c r="A68" s="9">
        <v>1993</v>
      </c>
      <c r="B68" s="23">
        <v>9.96705147919488E-2</v>
      </c>
      <c r="C68" s="23">
        <v>2.9825000000000001E-2</v>
      </c>
      <c r="D68" s="23">
        <v>0.14210957589263107</v>
      </c>
      <c r="E68" s="71">
        <f t="shared" ref="E68:G83" si="7">E67*(1+B68)</f>
        <v>44483.33039239249</v>
      </c>
      <c r="F68" s="71">
        <f t="shared" si="7"/>
        <v>1134.8428119163907</v>
      </c>
      <c r="G68" s="71">
        <f t="shared" si="7"/>
        <v>2181.7670703142176</v>
      </c>
      <c r="H68" s="23">
        <f t="shared" ref="H68:H83" si="8">B68-C68</f>
        <v>6.9845514791948796E-2</v>
      </c>
      <c r="I68" s="23">
        <f t="shared" ref="I68:I83" si="9">B68-D68</f>
        <v>-4.2439061100682268E-2</v>
      </c>
      <c r="J68" s="23">
        <f t="shared" si="5"/>
        <v>4.8975937931758473E-2</v>
      </c>
    </row>
    <row r="69" spans="1:10" ht="16" x14ac:dyDescent="0.2">
      <c r="A69" s="9">
        <v>1994</v>
      </c>
      <c r="B69" s="23">
        <v>1.3259206774573897E-2</v>
      </c>
      <c r="C69" s="23">
        <v>3.9850000000000003E-2</v>
      </c>
      <c r="D69" s="23">
        <v>-8.0366555509985921E-2</v>
      </c>
      <c r="E69" s="71">
        <f t="shared" si="7"/>
        <v>45073.144068086905</v>
      </c>
      <c r="F69" s="71">
        <f t="shared" si="7"/>
        <v>1180.0662979712588</v>
      </c>
      <c r="G69" s="71">
        <f t="shared" si="7"/>
        <v>2006.4259659479505</v>
      </c>
      <c r="H69" s="23">
        <f t="shared" si="8"/>
        <v>-2.6590793225426106E-2</v>
      </c>
      <c r="I69" s="23">
        <f t="shared" si="9"/>
        <v>9.3625762284559821E-2</v>
      </c>
      <c r="J69" s="23">
        <f t="shared" si="5"/>
        <v>4.9718636171719899E-2</v>
      </c>
    </row>
    <row r="70" spans="1:10" ht="16" x14ac:dyDescent="0.2">
      <c r="A70" s="9">
        <v>1995</v>
      </c>
      <c r="B70" s="23">
        <v>0.37195198902606308</v>
      </c>
      <c r="C70" s="23">
        <v>5.5150000000000005E-2</v>
      </c>
      <c r="D70" s="23">
        <v>0.23480780112538907</v>
      </c>
      <c r="E70" s="71">
        <f t="shared" si="7"/>
        <v>61838.189655870119</v>
      </c>
      <c r="F70" s="71">
        <f t="shared" si="7"/>
        <v>1245.1469543043738</v>
      </c>
      <c r="G70" s="71">
        <f t="shared" si="7"/>
        <v>2477.5504351330737</v>
      </c>
      <c r="H70" s="23">
        <f t="shared" si="8"/>
        <v>0.31680198902606305</v>
      </c>
      <c r="I70" s="23">
        <f t="shared" si="9"/>
        <v>0.13714418790067401</v>
      </c>
      <c r="J70" s="23">
        <f t="shared" si="5"/>
        <v>5.0791451119413633E-2</v>
      </c>
    </row>
    <row r="71" spans="1:10" ht="16" x14ac:dyDescent="0.2">
      <c r="A71" s="9">
        <v>1996</v>
      </c>
      <c r="B71" s="23">
        <v>0.22680966018865789</v>
      </c>
      <c r="C71" s="23">
        <v>5.0224999999999999E-2</v>
      </c>
      <c r="D71" s="23">
        <v>1.428607793401844E-2</v>
      </c>
      <c r="E71" s="71">
        <f t="shared" si="7"/>
        <v>75863.688438399797</v>
      </c>
      <c r="F71" s="71">
        <f t="shared" si="7"/>
        <v>1307.684460084311</v>
      </c>
      <c r="G71" s="71">
        <f t="shared" si="7"/>
        <v>2512.9449137348461</v>
      </c>
      <c r="H71" s="23">
        <f t="shared" si="8"/>
        <v>0.1765846601886579</v>
      </c>
      <c r="I71" s="23">
        <f t="shared" si="9"/>
        <v>0.21252358225463946</v>
      </c>
      <c r="J71" s="23">
        <f t="shared" si="5"/>
        <v>5.304503967737495E-2</v>
      </c>
    </row>
    <row r="72" spans="1:10" ht="16" x14ac:dyDescent="0.2">
      <c r="A72" s="9">
        <v>1997</v>
      </c>
      <c r="B72" s="23">
        <v>0.33103653103653097</v>
      </c>
      <c r="C72" s="23">
        <v>5.0525E-2</v>
      </c>
      <c r="D72" s="23">
        <v>9.939130272977531E-2</v>
      </c>
      <c r="E72" s="71">
        <f t="shared" si="7"/>
        <v>100977.34069068384</v>
      </c>
      <c r="F72" s="71">
        <f t="shared" si="7"/>
        <v>1373.7552174300708</v>
      </c>
      <c r="G72" s="71">
        <f t="shared" si="7"/>
        <v>2762.7097823991153</v>
      </c>
      <c r="H72" s="23">
        <f t="shared" si="8"/>
        <v>0.28051153103653098</v>
      </c>
      <c r="I72" s="23">
        <f t="shared" si="9"/>
        <v>0.23164522830675566</v>
      </c>
      <c r="J72" s="23">
        <f t="shared" si="5"/>
        <v>5.5315584903303572E-2</v>
      </c>
    </row>
    <row r="73" spans="1:10" ht="16" x14ac:dyDescent="0.2">
      <c r="A73" s="9">
        <v>1998</v>
      </c>
      <c r="B73" s="23">
        <v>0.28337953278443584</v>
      </c>
      <c r="C73" s="23">
        <v>4.7274999999999998E-2</v>
      </c>
      <c r="D73" s="23">
        <v>0.14921431922606215</v>
      </c>
      <c r="E73" s="71">
        <f t="shared" si="7"/>
        <v>129592.25231742462</v>
      </c>
      <c r="F73" s="71">
        <f t="shared" si="7"/>
        <v>1438.6994953340775</v>
      </c>
      <c r="G73" s="71">
        <f t="shared" si="7"/>
        <v>3174.9456417989818</v>
      </c>
      <c r="H73" s="23">
        <f t="shared" si="8"/>
        <v>0.23610453278443583</v>
      </c>
      <c r="I73" s="23">
        <f t="shared" si="9"/>
        <v>0.13416521355837369</v>
      </c>
      <c r="J73" s="23">
        <f t="shared" si="5"/>
        <v>5.6306048135548625E-2</v>
      </c>
    </row>
    <row r="74" spans="1:10" ht="16" x14ac:dyDescent="0.2">
      <c r="A74" s="9">
        <v>1999</v>
      </c>
      <c r="B74" s="23">
        <v>0.20885350992084475</v>
      </c>
      <c r="C74" s="23">
        <v>4.5100000000000001E-2</v>
      </c>
      <c r="D74" s="23">
        <v>-8.2542147962685761E-2</v>
      </c>
      <c r="E74" s="71">
        <f t="shared" si="7"/>
        <v>156658.0490724665</v>
      </c>
      <c r="F74" s="71">
        <f t="shared" si="7"/>
        <v>1503.5848425736442</v>
      </c>
      <c r="G74" s="71">
        <f t="shared" si="7"/>
        <v>2912.8788088601259</v>
      </c>
      <c r="H74" s="23">
        <f t="shared" si="8"/>
        <v>0.16375350992084475</v>
      </c>
      <c r="I74" s="23">
        <f t="shared" si="9"/>
        <v>0.2913956578835305</v>
      </c>
      <c r="J74" s="23">
        <f t="shared" si="5"/>
        <v>5.9634694818320177E-2</v>
      </c>
    </row>
    <row r="75" spans="1:10" ht="16" x14ac:dyDescent="0.2">
      <c r="A75" s="9">
        <v>2000</v>
      </c>
      <c r="B75" s="23">
        <v>-9.0318189552492781E-2</v>
      </c>
      <c r="C75" s="23">
        <v>5.7625000000000003E-2</v>
      </c>
      <c r="D75" s="23">
        <v>0.16655267125397488</v>
      </c>
      <c r="E75" s="71">
        <f t="shared" si="7"/>
        <v>142508.97770141574</v>
      </c>
      <c r="F75" s="71">
        <f t="shared" si="7"/>
        <v>1590.2289191269506</v>
      </c>
      <c r="G75" s="71">
        <f t="shared" si="7"/>
        <v>3398.0265555148762</v>
      </c>
      <c r="H75" s="23">
        <f t="shared" si="8"/>
        <v>-0.14794318955249278</v>
      </c>
      <c r="I75" s="23">
        <f t="shared" si="9"/>
        <v>-0.25687086080646765</v>
      </c>
      <c r="J75" s="23">
        <f t="shared" si="5"/>
        <v>5.5111895842923087E-2</v>
      </c>
    </row>
    <row r="76" spans="1:10" ht="16" x14ac:dyDescent="0.2">
      <c r="A76" s="9">
        <v>2001</v>
      </c>
      <c r="B76" s="23">
        <v>-0.11849759142000185</v>
      </c>
      <c r="C76" s="23">
        <v>3.6725000000000001E-2</v>
      </c>
      <c r="D76" s="23">
        <v>5.5721811892492555E-2</v>
      </c>
      <c r="E76" s="71">
        <f t="shared" si="7"/>
        <v>125622.00708807123</v>
      </c>
      <c r="F76" s="71">
        <f t="shared" si="7"/>
        <v>1648.6300761818877</v>
      </c>
      <c r="G76" s="71">
        <f t="shared" si="7"/>
        <v>3587.3707520469702</v>
      </c>
      <c r="H76" s="23">
        <f t="shared" si="8"/>
        <v>-0.15522259142000186</v>
      </c>
      <c r="I76" s="23">
        <f t="shared" si="9"/>
        <v>-0.17421940331249441</v>
      </c>
      <c r="J76" s="23">
        <f t="shared" si="5"/>
        <v>5.1665345512908356E-2</v>
      </c>
    </row>
    <row r="77" spans="1:10" ht="16" x14ac:dyDescent="0.2">
      <c r="A77" s="9">
        <v>2002</v>
      </c>
      <c r="B77" s="23">
        <v>-0.21966047957912699</v>
      </c>
      <c r="C77" s="23">
        <v>1.6574999999999999E-2</v>
      </c>
      <c r="D77" s="23">
        <v>0.15116400378109285</v>
      </c>
      <c r="E77" s="71">
        <f t="shared" si="7"/>
        <v>98027.816765413008</v>
      </c>
      <c r="F77" s="71">
        <f t="shared" si="7"/>
        <v>1675.9561196946024</v>
      </c>
      <c r="G77" s="71">
        <f t="shared" si="7"/>
        <v>4129.6520779735802</v>
      </c>
      <c r="H77" s="23">
        <f t="shared" si="8"/>
        <v>-0.23623547957912699</v>
      </c>
      <c r="I77" s="23">
        <f t="shared" si="9"/>
        <v>-0.37082448336021984</v>
      </c>
      <c r="J77" s="23">
        <f t="shared" si="5"/>
        <v>4.5325449773477855E-2</v>
      </c>
    </row>
    <row r="78" spans="1:10" ht="16" x14ac:dyDescent="0.2">
      <c r="A78" s="9">
        <v>2003</v>
      </c>
      <c r="B78" s="23">
        <v>0.28355800050010233</v>
      </c>
      <c r="C78" s="23">
        <v>1.03E-2</v>
      </c>
      <c r="D78" s="23">
        <v>3.7531858817758529E-3</v>
      </c>
      <c r="E78" s="71">
        <f t="shared" si="7"/>
        <v>125824.38848080393</v>
      </c>
      <c r="F78" s="71">
        <f t="shared" si="7"/>
        <v>1693.2184677274568</v>
      </c>
      <c r="G78" s="71">
        <f t="shared" si="7"/>
        <v>4145.1514298492766</v>
      </c>
      <c r="H78" s="23">
        <f t="shared" si="8"/>
        <v>0.27325800050010235</v>
      </c>
      <c r="I78" s="23">
        <f t="shared" si="9"/>
        <v>0.27980481461832646</v>
      </c>
      <c r="J78" s="23">
        <f t="shared" si="5"/>
        <v>4.8237796117156506E-2</v>
      </c>
    </row>
    <row r="79" spans="1:10" ht="16" x14ac:dyDescent="0.2">
      <c r="A79" s="9">
        <v>2004</v>
      </c>
      <c r="B79" s="23">
        <v>0.10742775944096193</v>
      </c>
      <c r="C79" s="23">
        <v>1.2275000000000001E-2</v>
      </c>
      <c r="D79" s="23">
        <v>4.490683702274547E-2</v>
      </c>
      <c r="E79" s="71">
        <f t="shared" si="7"/>
        <v>139341.42061832585</v>
      </c>
      <c r="F79" s="71">
        <f t="shared" si="7"/>
        <v>1714.0027244188113</v>
      </c>
      <c r="G79" s="71">
        <f t="shared" si="7"/>
        <v>4331.2970695441181</v>
      </c>
      <c r="H79" s="23">
        <f t="shared" si="8"/>
        <v>9.5152759440961937E-2</v>
      </c>
      <c r="I79" s="23">
        <f t="shared" si="9"/>
        <v>6.2520922418216468E-2</v>
      </c>
      <c r="J79" s="23">
        <f t="shared" si="5"/>
        <v>4.842299846885445E-2</v>
      </c>
    </row>
    <row r="80" spans="1:10" ht="16" x14ac:dyDescent="0.2">
      <c r="A80" s="9">
        <v>2005</v>
      </c>
      <c r="B80" s="23">
        <v>4.8344775232688535E-2</v>
      </c>
      <c r="C80" s="23">
        <v>3.0099999999999998E-2</v>
      </c>
      <c r="D80" s="23">
        <v>2.8675329597779506E-2</v>
      </c>
      <c r="E80" s="71">
        <f t="shared" si="7"/>
        <v>146077.8502787223</v>
      </c>
      <c r="F80" s="71">
        <f t="shared" si="7"/>
        <v>1765.5942064238177</v>
      </c>
      <c r="G80" s="71">
        <f t="shared" si="7"/>
        <v>4455.4984405991927</v>
      </c>
      <c r="H80" s="23">
        <f t="shared" si="8"/>
        <v>1.8244775232688536E-2</v>
      </c>
      <c r="I80" s="23">
        <f t="shared" si="9"/>
        <v>1.9669445634909029E-2</v>
      </c>
      <c r="J80" s="23">
        <f t="shared" si="5"/>
        <v>4.8042189402255131E-2</v>
      </c>
    </row>
    <row r="81" spans="1:10" ht="16" x14ac:dyDescent="0.2">
      <c r="A81" s="9">
        <v>2006</v>
      </c>
      <c r="B81" s="23">
        <v>0.15612557979315703</v>
      </c>
      <c r="C81" s="23">
        <v>4.6775000000000004E-2</v>
      </c>
      <c r="D81" s="23">
        <v>1.9610012417568386E-2</v>
      </c>
      <c r="E81" s="71">
        <f t="shared" si="7"/>
        <v>168884.33934842583</v>
      </c>
      <c r="F81" s="71">
        <f t="shared" si="7"/>
        <v>1848.1798754292918</v>
      </c>
      <c r="G81" s="71">
        <f t="shared" si="7"/>
        <v>4542.8708203458</v>
      </c>
      <c r="H81" s="23">
        <f t="shared" si="8"/>
        <v>0.10935057979315702</v>
      </c>
      <c r="I81" s="23">
        <f t="shared" si="9"/>
        <v>0.13651556737558865</v>
      </c>
      <c r="J81" s="23">
        <f t="shared" si="5"/>
        <v>4.9149036004805913E-2</v>
      </c>
    </row>
    <row r="82" spans="1:10" ht="16" x14ac:dyDescent="0.2">
      <c r="A82" s="9">
        <v>2007</v>
      </c>
      <c r="B82" s="23">
        <v>5.4847352464217694E-2</v>
      </c>
      <c r="C82" s="23">
        <v>4.6425000000000001E-2</v>
      </c>
      <c r="D82" s="23">
        <v>0.10209921930012807</v>
      </c>
      <c r="E82" s="71">
        <f t="shared" si="7"/>
        <v>178147.19823435548</v>
      </c>
      <c r="F82" s="71">
        <f t="shared" si="7"/>
        <v>1933.9816261460965</v>
      </c>
      <c r="G82" s="71">
        <f t="shared" si="7"/>
        <v>5006.6943844844382</v>
      </c>
      <c r="H82" s="23">
        <f t="shared" si="8"/>
        <v>8.4223524642176931E-3</v>
      </c>
      <c r="I82" s="23">
        <f t="shared" si="9"/>
        <v>-4.7251866835910372E-2</v>
      </c>
      <c r="J82" s="23">
        <f t="shared" si="5"/>
        <v>4.7948712238125024E-2</v>
      </c>
    </row>
    <row r="83" spans="1:10" ht="16" x14ac:dyDescent="0.2">
      <c r="A83" s="9">
        <v>2008</v>
      </c>
      <c r="B83" s="23">
        <v>-0.36552344111798191</v>
      </c>
      <c r="C83" s="23">
        <v>1.585E-2</v>
      </c>
      <c r="D83" s="23">
        <v>0.20101279926977011</v>
      </c>
      <c r="E83" s="71">
        <f t="shared" si="7"/>
        <v>113030.22131020659</v>
      </c>
      <c r="F83" s="71">
        <f t="shared" si="7"/>
        <v>1964.6352349205119</v>
      </c>
      <c r="G83" s="71">
        <f t="shared" si="7"/>
        <v>6013.1040377978934</v>
      </c>
      <c r="H83" s="23">
        <f t="shared" si="8"/>
        <v>-0.38137344111798188</v>
      </c>
      <c r="I83" s="23">
        <f t="shared" si="9"/>
        <v>-0.56653624038775208</v>
      </c>
      <c r="J83" s="23">
        <f t="shared" si="5"/>
        <v>3.8795868868689798E-2</v>
      </c>
    </row>
    <row r="84" spans="1:10" ht="16" x14ac:dyDescent="0.2">
      <c r="A84" s="9">
        <v>2009</v>
      </c>
      <c r="B84" s="23">
        <v>0.25935233877663982</v>
      </c>
      <c r="C84" s="23">
        <v>1.3500000000000001E-3</v>
      </c>
      <c r="D84" s="23">
        <v>-0.11116695313259162</v>
      </c>
      <c r="E84" s="71">
        <f t="shared" ref="E84:G86" si="10">E83*(1+B84)</f>
        <v>142344.87355944986</v>
      </c>
      <c r="F84" s="71">
        <f t="shared" si="10"/>
        <v>1967.2874924876546</v>
      </c>
      <c r="G84" s="71">
        <f t="shared" si="10"/>
        <v>5344.6455830466175</v>
      </c>
      <c r="H84" s="23">
        <f>B84-C84</f>
        <v>0.25800233877663981</v>
      </c>
      <c r="I84" s="23">
        <f>B84-D84</f>
        <v>0.37051929190923144</v>
      </c>
      <c r="J84" s="23">
        <f t="shared" si="5"/>
        <v>4.2868506133348472E-2</v>
      </c>
    </row>
    <row r="85" spans="1:10" ht="16" x14ac:dyDescent="0.2">
      <c r="A85" s="9">
        <v>2010</v>
      </c>
      <c r="B85" s="23">
        <v>0.14821092278719414</v>
      </c>
      <c r="C85" s="23">
        <v>1.2999999999999999E-3</v>
      </c>
      <c r="D85" s="23">
        <v>8.4629338803557719E-2</v>
      </c>
      <c r="E85" s="71">
        <f t="shared" si="10"/>
        <v>163441.93862372241</v>
      </c>
      <c r="F85" s="71">
        <f t="shared" si="10"/>
        <v>1969.8449662278888</v>
      </c>
      <c r="G85" s="71">
        <f>G84*(1+D85)</f>
        <v>5796.9594048792078</v>
      </c>
      <c r="H85" s="23">
        <f>B85-C85</f>
        <v>0.14691092278719414</v>
      </c>
      <c r="I85" s="23">
        <f>B85-D85</f>
        <v>6.3581583983636419E-2</v>
      </c>
      <c r="J85" s="23">
        <f t="shared" si="5"/>
        <v>4.3108516433475463E-2</v>
      </c>
    </row>
    <row r="86" spans="1:10" ht="16" x14ac:dyDescent="0.2">
      <c r="A86" s="9">
        <v>2011</v>
      </c>
      <c r="B86" s="23">
        <v>2.09837473362805E-2</v>
      </c>
      <c r="C86" s="23">
        <v>2.9999999999999997E-4</v>
      </c>
      <c r="D86" s="23">
        <v>0.16035334999461354</v>
      </c>
      <c r="E86" s="71">
        <f t="shared" si="10"/>
        <v>166871.56296795449</v>
      </c>
      <c r="F86" s="71">
        <f t="shared" si="10"/>
        <v>1970.4359197177571</v>
      </c>
      <c r="G86" s="71">
        <f>G85*(1+D86)</f>
        <v>6726.5212652343698</v>
      </c>
      <c r="H86" s="23">
        <f>B86-C86</f>
        <v>2.0683747336280499E-2</v>
      </c>
      <c r="I86" s="23">
        <f>B86-D86</f>
        <v>-0.13936960265833304</v>
      </c>
      <c r="J86" s="23">
        <f t="shared" si="5"/>
        <v>4.0970429004248521E-2</v>
      </c>
    </row>
    <row r="87" spans="1:10" ht="16" x14ac:dyDescent="0.2">
      <c r="A87" s="9">
        <v>2012</v>
      </c>
      <c r="B87" s="23">
        <v>0.15890585241730293</v>
      </c>
      <c r="C87" s="23">
        <v>5.0000000000000001E-4</v>
      </c>
      <c r="D87" s="23">
        <v>2.971571978018946E-2</v>
      </c>
      <c r="E87" s="71">
        <f>E86*(1+B87)</f>
        <v>193388.43092558492</v>
      </c>
      <c r="F87" s="71">
        <f>F86*(1+C87)</f>
        <v>1971.4211376776159</v>
      </c>
      <c r="G87" s="71">
        <f>G86*(1+D87)</f>
        <v>6926.4046862475598</v>
      </c>
      <c r="H87" s="23">
        <f>B87-C87</f>
        <v>0.15840585241730293</v>
      </c>
      <c r="I87" s="23">
        <f>B87-D87</f>
        <v>0.12919013263711346</v>
      </c>
      <c r="J87" s="23">
        <f t="shared" si="5"/>
        <v>4.1988275684727405E-2</v>
      </c>
    </row>
    <row r="88" spans="1:10" ht="16" x14ac:dyDescent="0.2">
      <c r="A88" s="24">
        <v>2013</v>
      </c>
      <c r="B88" s="23">
        <v>0.32145085858125483</v>
      </c>
      <c r="C88" s="25">
        <v>6.6E-4</v>
      </c>
      <c r="D88" s="23">
        <v>-9.104568794347262E-2</v>
      </c>
      <c r="E88" s="71">
        <f>E87*(1+B88)</f>
        <v>255553.30808629587</v>
      </c>
      <c r="F88" s="71">
        <f>F87*(1+C88)</f>
        <v>1972.7222756284834</v>
      </c>
      <c r="G88" s="71">
        <f>G87*(1+D88)</f>
        <v>6295.7854066132577</v>
      </c>
      <c r="H88" s="23">
        <f>B88-C88</f>
        <v>0.32079085858125483</v>
      </c>
      <c r="I88" s="23">
        <f>B88-D88</f>
        <v>0.41249654652472745</v>
      </c>
      <c r="J88" s="23">
        <f t="shared" si="5"/>
        <v>4.6176809418723153E-2</v>
      </c>
    </row>
    <row r="89" spans="1:10" ht="16" x14ac:dyDescent="0.2">
      <c r="A89" s="24">
        <v>2014</v>
      </c>
      <c r="B89" s="23">
        <v>0.1347735289662188</v>
      </c>
      <c r="C89" s="25">
        <v>5.2999999999999998E-4</v>
      </c>
      <c r="D89" s="23">
        <v>0.10746180452004755</v>
      </c>
      <c r="E89" s="71">
        <v>289995.12925607734</v>
      </c>
      <c r="F89" s="71">
        <v>1973.7678184345664</v>
      </c>
      <c r="G89" s="71">
        <v>6972.3418672788994</v>
      </c>
      <c r="H89" s="23">
        <v>0.1342435289662188</v>
      </c>
      <c r="I89" s="23">
        <v>2.7311724446171248E-2</v>
      </c>
      <c r="J89" s="23">
        <f t="shared" si="5"/>
        <v>4.5969805259763685E-2</v>
      </c>
    </row>
    <row r="90" spans="1:10" ht="16" x14ac:dyDescent="0.2">
      <c r="A90" s="24">
        <v>2015</v>
      </c>
      <c r="B90" s="23">
        <v>1.3599494875904609E-2</v>
      </c>
      <c r="C90" s="25">
        <v>2.0999999999999999E-3</v>
      </c>
      <c r="D90" s="23">
        <v>1.2842996709792224E-2</v>
      </c>
      <c r="E90" s="71">
        <v>294060.83811089932</v>
      </c>
      <c r="F90" s="71">
        <v>1977.9127308532788</v>
      </c>
      <c r="G90" s="71">
        <v>7061.8876309399093</v>
      </c>
      <c r="H90" s="23">
        <v>1.149949487590461E-2</v>
      </c>
      <c r="I90" s="23">
        <v>7.5649816611238554E-4</v>
      </c>
      <c r="J90" s="23">
        <f t="shared" si="5"/>
        <v>4.543213214629449E-2</v>
      </c>
    </row>
    <row r="91" spans="1:10" ht="16" x14ac:dyDescent="0.2">
      <c r="A91" s="64">
        <v>2016</v>
      </c>
      <c r="B91" s="65">
        <v>0.11740300406086394</v>
      </c>
      <c r="C91" s="66">
        <v>5.1000000000000004E-3</v>
      </c>
      <c r="D91" s="65">
        <v>6.9055046987477921E-3</v>
      </c>
      <c r="E91" s="67">
        <f>E90*(1+B91)</f>
        <v>328584.46388177428</v>
      </c>
      <c r="F91" s="67">
        <f>F90*(1+C91)</f>
        <v>1988.0000857806308</v>
      </c>
      <c r="G91" s="67">
        <f>G90*(1+D91)</f>
        <v>7110.6535291573937</v>
      </c>
      <c r="H91" s="65">
        <f>B91-C91</f>
        <v>0.11230300406086394</v>
      </c>
      <c r="I91" s="65">
        <f>B91-D91</f>
        <v>0.11049749936211616</v>
      </c>
      <c r="J91" s="23">
        <f>((E91/100)^(1/(A91-$A$3+1)))-((G91/100)^(1/(A91-$A$3+1)))</f>
        <v>4.6170592023807355E-2</v>
      </c>
    </row>
    <row r="92" spans="1:10" ht="16" x14ac:dyDescent="0.2">
      <c r="A92" s="68">
        <v>2017</v>
      </c>
      <c r="B92" s="69">
        <v>0.2160548143449928</v>
      </c>
      <c r="C92" s="70">
        <v>9.3083333333333334E-3</v>
      </c>
      <c r="D92" s="69">
        <v>2.8017162707789457E-2</v>
      </c>
      <c r="E92" s="67">
        <f t="shared" ref="E92:E94" si="11">E91*(1+B92)</f>
        <v>399576.71922239999</v>
      </c>
      <c r="F92" s="67">
        <f t="shared" ref="F92:F94" si="12">F91*(1+C92)</f>
        <v>2006.5050532457719</v>
      </c>
      <c r="G92" s="67">
        <f t="shared" ref="G92:G94" si="13">G91*(1+D92)</f>
        <v>7309.8738660425133</v>
      </c>
      <c r="H92" s="65">
        <f t="shared" ref="H92:H94" si="14">B92-C92</f>
        <v>0.20674648101165946</v>
      </c>
      <c r="I92" s="65">
        <f t="shared" ref="I92:I94" si="15">B92-D92</f>
        <v>0.18803765163720335</v>
      </c>
      <c r="J92" s="23">
        <f t="shared" ref="J92:J94" si="16">((E92/100)^(1/(A92-$A$3+1)))-((G92/100)^(1/(A92-$A$3+1)))</f>
        <v>4.7680990010414925E-2</v>
      </c>
    </row>
    <row r="93" spans="1:10" ht="16" x14ac:dyDescent="0.2">
      <c r="A93" s="72">
        <v>2018</v>
      </c>
      <c r="B93" s="73">
        <v>-4.2268692890885438E-2</v>
      </c>
      <c r="C93" s="73">
        <v>1.9391666666666668E-2</v>
      </c>
      <c r="D93" s="73">
        <v>-1.6692385713402633E-4</v>
      </c>
      <c r="E93" s="67">
        <f t="shared" si="11"/>
        <v>382687.1335912408</v>
      </c>
      <c r="F93" s="67">
        <f t="shared" si="12"/>
        <v>2045.4145304032963</v>
      </c>
      <c r="G93" s="67">
        <f t="shared" si="13"/>
        <v>7308.6536737016304</v>
      </c>
      <c r="H93" s="65">
        <f t="shared" si="14"/>
        <v>-6.1660359557552107E-2</v>
      </c>
      <c r="I93" s="65">
        <f t="shared" si="15"/>
        <v>-4.2101769033751416E-2</v>
      </c>
      <c r="J93" s="23">
        <f t="shared" si="16"/>
        <v>4.6602891619891507E-2</v>
      </c>
    </row>
    <row r="94" spans="1:10" ht="16" x14ac:dyDescent="0.2">
      <c r="A94" s="74">
        <v>2019</v>
      </c>
      <c r="B94" s="75">
        <v>0.31223647206653782</v>
      </c>
      <c r="C94" s="75">
        <v>1.55E-2</v>
      </c>
      <c r="D94" s="75">
        <v>9.6356307415483927E-2</v>
      </c>
      <c r="E94" s="67">
        <f t="shared" si="11"/>
        <v>502176.01408902567</v>
      </c>
      <c r="F94" s="67">
        <f t="shared" si="12"/>
        <v>2077.1184556245476</v>
      </c>
      <c r="G94" s="67">
        <f t="shared" si="13"/>
        <v>8012.8885538781296</v>
      </c>
      <c r="H94" s="65">
        <f t="shared" si="14"/>
        <v>0.2967364720665378</v>
      </c>
      <c r="I94" s="65">
        <f t="shared" si="15"/>
        <v>0.21588016465105389</v>
      </c>
      <c r="J94" s="23">
        <f t="shared" si="16"/>
        <v>4.8249046002781348E-2</v>
      </c>
    </row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workbookViewId="0">
      <selection activeCell="L39" sqref="L39"/>
    </sheetView>
  </sheetViews>
  <sheetFormatPr baseColWidth="10" defaultRowHeight="14" x14ac:dyDescent="0.2"/>
  <sheetData>
    <row r="1" spans="1:1" x14ac:dyDescent="0.2">
      <c r="A1" t="s">
        <v>36</v>
      </c>
    </row>
    <row r="2" spans="1:1" x14ac:dyDescent="0.2">
      <c r="A2" t="s">
        <v>34</v>
      </c>
    </row>
    <row r="3" spans="1:1" x14ac:dyDescent="0.2">
      <c r="A3" t="s">
        <v>35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4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Valuing the Index</vt:lpstr>
      <vt:lpstr>Earnings History</vt:lpstr>
      <vt:lpstr>Dividend &amp; Buyback History</vt:lpstr>
      <vt:lpstr>Implied ERP- Annual since 1960</vt:lpstr>
      <vt:lpstr>Historical Returns</vt:lpstr>
      <vt:lpstr>Sheet9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cp:lastPrinted>2011-09-21T14:04:20Z</cp:lastPrinted>
  <dcterms:created xsi:type="dcterms:W3CDTF">2005-01-04T16:33:33Z</dcterms:created>
  <dcterms:modified xsi:type="dcterms:W3CDTF">2020-04-15T13:10:01Z</dcterms:modified>
</cp:coreProperties>
</file>