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664298\GitGud\MathsCoursework\"/>
    </mc:Choice>
  </mc:AlternateContent>
  <bookViews>
    <workbookView xWindow="0" yWindow="0" windowWidth="20160" windowHeight="8715" activeTab="5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G13" i="4" l="1"/>
  <c r="G11" i="4"/>
  <c r="G10" i="4"/>
  <c r="G9" i="4"/>
  <c r="D8" i="4"/>
  <c r="P28" i="2" l="1"/>
  <c r="P27" i="2"/>
  <c r="P26" i="2"/>
  <c r="V26" i="2"/>
  <c r="S44" i="2"/>
  <c r="T44" i="2"/>
  <c r="U44" i="2"/>
  <c r="S45" i="2"/>
  <c r="T45" i="2"/>
  <c r="U45" i="2"/>
  <c r="T43" i="2"/>
  <c r="U43" i="2"/>
  <c r="S43" i="2"/>
  <c r="P34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S34" i="2" l="1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4" i="5"/>
  <c r="E26" i="5" s="1"/>
  <c r="E23" i="5"/>
  <c r="C26" i="5" s="1"/>
  <c r="G26" i="5" s="1"/>
  <c r="Q3" i="5" s="1"/>
  <c r="J7" i="5"/>
  <c r="J8" i="5" s="1"/>
  <c r="J9" i="5" s="1"/>
  <c r="J10" i="5" s="1"/>
  <c r="J11" i="5" s="1"/>
  <c r="J12" i="5" s="1"/>
  <c r="J13" i="5" s="1"/>
  <c r="J14" i="5" s="1"/>
  <c r="J15" i="5" s="1"/>
  <c r="I7" i="5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K6" i="5"/>
  <c r="M6" i="5" s="1"/>
  <c r="E6" i="5"/>
  <c r="G6" i="5" s="1"/>
  <c r="D7" i="5"/>
  <c r="E7" i="5" s="1"/>
  <c r="G7" i="5" s="1"/>
  <c r="C7" i="5"/>
  <c r="C8" i="5" s="1"/>
  <c r="C9" i="5" s="1"/>
  <c r="C10" i="5" s="1"/>
  <c r="C11" i="5" s="1"/>
  <c r="C12" i="5" s="1"/>
  <c r="C13" i="5" s="1"/>
  <c r="C14" i="5" s="1"/>
  <c r="D8" i="5" l="1"/>
  <c r="J16" i="5"/>
  <c r="K15" i="5"/>
  <c r="M15" i="5" s="1"/>
  <c r="K8" i="5"/>
  <c r="M8" i="5" s="1"/>
  <c r="K7" i="5"/>
  <c r="M7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E8" i="5" l="1"/>
  <c r="G8" i="5" s="1"/>
  <c r="D9" i="5"/>
  <c r="S4" i="3"/>
  <c r="U4" i="3" s="1"/>
  <c r="J17" i="5"/>
  <c r="K16" i="5"/>
  <c r="M16" i="5" s="1"/>
  <c r="K9" i="5"/>
  <c r="M9" i="5" s="1"/>
  <c r="Q4" i="3"/>
  <c r="P5" i="3" s="1"/>
  <c r="Q5" i="3" s="1"/>
  <c r="P6" i="3" s="1"/>
  <c r="Q6" i="3" s="1"/>
  <c r="P7" i="3" s="1"/>
  <c r="Q7" i="3" s="1"/>
  <c r="P8" i="3" s="1"/>
  <c r="O13" i="3"/>
  <c r="P13" i="3" s="1"/>
  <c r="O14" i="3"/>
  <c r="P1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T4" i="3" l="1"/>
  <c r="D10" i="5"/>
  <c r="E9" i="5"/>
  <c r="G9" i="5" s="1"/>
  <c r="J18" i="5"/>
  <c r="K17" i="5"/>
  <c r="M17" i="5" s="1"/>
  <c r="S5" i="3"/>
  <c r="U5" i="3" s="1"/>
  <c r="K10" i="5"/>
  <c r="M10" i="5" s="1"/>
  <c r="Q8" i="3"/>
  <c r="M13" i="3"/>
  <c r="N13" i="3" s="1"/>
  <c r="H3" i="3"/>
  <c r="I3" i="3" s="1"/>
  <c r="D11" i="5" l="1"/>
  <c r="E10" i="5"/>
  <c r="G10" i="5" s="1"/>
  <c r="J19" i="5"/>
  <c r="K18" i="5"/>
  <c r="M18" i="5" s="1"/>
  <c r="T5" i="3"/>
  <c r="S6" i="3" s="1"/>
  <c r="T6" i="3" s="1"/>
  <c r="K11" i="5"/>
  <c r="M11" i="5" s="1"/>
  <c r="D4" i="3"/>
  <c r="E4" i="3"/>
  <c r="M3" i="3"/>
  <c r="F4" i="3" l="1"/>
  <c r="H4" i="3" s="1"/>
  <c r="D12" i="5"/>
  <c r="E11" i="5"/>
  <c r="G11" i="5" s="1"/>
  <c r="J20" i="5"/>
  <c r="K19" i="5"/>
  <c r="M19" i="5" s="1"/>
  <c r="U6" i="3"/>
  <c r="S7" i="3" s="1"/>
  <c r="K12" i="5"/>
  <c r="M12" i="5" s="1"/>
  <c r="G4" i="3"/>
  <c r="I4" i="3" s="1"/>
  <c r="D5" i="3" s="1"/>
  <c r="D13" i="5" l="1"/>
  <c r="E12" i="5"/>
  <c r="G12" i="5" s="1"/>
  <c r="J21" i="5"/>
  <c r="K20" i="5"/>
  <c r="M20" i="5" s="1"/>
  <c r="U7" i="3"/>
  <c r="T7" i="3"/>
  <c r="K13" i="5"/>
  <c r="M13" i="5" s="1"/>
  <c r="K14" i="5"/>
  <c r="M14" i="5" s="1"/>
  <c r="E5" i="3"/>
  <c r="F5" i="3" s="1"/>
  <c r="H5" i="3" s="1"/>
  <c r="M4" i="3"/>
  <c r="D14" i="5" l="1"/>
  <c r="E14" i="5" s="1"/>
  <c r="G14" i="5" s="1"/>
  <c r="E13" i="5"/>
  <c r="G13" i="5" s="1"/>
  <c r="J22" i="5"/>
  <c r="K22" i="5" s="1"/>
  <c r="M22" i="5" s="1"/>
  <c r="K21" i="5"/>
  <c r="M21" i="5" s="1"/>
  <c r="S8" i="3"/>
  <c r="G5" i="3"/>
  <c r="I5" i="3" s="1"/>
  <c r="M5" i="3" s="1"/>
  <c r="G15" i="5" l="1"/>
  <c r="G16" i="5" s="1"/>
  <c r="O3" i="5" s="1"/>
  <c r="R3" i="5" s="1"/>
  <c r="M23" i="5"/>
  <c r="M24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 l="1"/>
  <c r="I14" i="3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l="1"/>
  <c r="H17" i="3" s="1"/>
  <c r="G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>
  <authors>
    <author>O.L.Sheard U1664298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>
  <authors>
    <author>O.L.Sheard U1664298</author>
  </authors>
  <commentList>
    <comment ref="V22" authorId="0" shapeId="0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<sst xmlns="http://schemas.openxmlformats.org/spreadsheetml/2006/main" count="170" uniqueCount="110">
  <si>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</si>
  <si>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</si>
  <si>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</si>
  <si>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</si>
  <si>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</si>
  <si>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</si>
  <si>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</si>
  <si>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</si>
  <si>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</si>
  <si>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</si>
  <si>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</si>
  <si>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</si>
  <si>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</si>
  <si>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</si>
  <si>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</si>
  <si>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</si>
  <si>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</si>
  <si>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</si>
  <si>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</si>
  <si>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</si>
  <si>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</si>
  <si>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</si>
  <si>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</si>
  <si>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</si>
  <si>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</si>
  <si>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</si>
  <si>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</si>
  <si>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</si>
  <si>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</si>
  <si>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</si>
  <si>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</si>
  <si>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</si>
  <si>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</si>
  <si>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</si>
  <si>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</si>
  <si>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</si>
  <si>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</si>
  <si>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</si>
  <si>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</si>
  <si>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</si>
  <si>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</si>
  <si>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</si>
  <si>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</si>
  <si>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</si>
  <si>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</si>
  <si>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</si>
  <si>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</si>
  <si>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</si>
  <si>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</si>
  <si>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</si>
  <si>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Triangle</t>
  </si>
  <si>
    <t>X</t>
  </si>
  <si>
    <t>Y</t>
  </si>
  <si>
    <t>Trapezium 1</t>
  </si>
  <si>
    <t>Trapezium 2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</si>
  <si>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</si>
  <si>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</si>
  <si>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</si>
  <si>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</si>
  <si>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</si>
  <si>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</si>
  <si>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</si>
  <si>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</si>
  <si>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</si>
  <si>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</si>
  <si>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</si>
  <si>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</si>
  <si>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</si>
  <si>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</si>
  <si>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</si>
  <si>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</si>
  <si>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</si>
  <si>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</si>
  <si>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</si>
  <si>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</si>
  <si>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</si>
  <si>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</si>
  <si>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</si>
  <si>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</si>
  <si>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</si>
  <si>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</si>
  <si>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</si>
  <si>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</si>
  <si>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</si>
  <si>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2cos(2x)</t>
  </si>
  <si>
    <t>f'''(x) =</t>
  </si>
  <si>
    <t>-4sin(2x)</t>
  </si>
  <si>
    <t>8cos(2x)</t>
  </si>
  <si>
    <t>Max error for part a)</t>
  </si>
  <si>
    <t xml:space="preserve"> </t>
  </si>
  <si>
    <t>Estimate A</t>
  </si>
  <si>
    <t>Estimate B</t>
  </si>
  <si>
    <t>Defined Integral</t>
  </si>
  <si>
    <t>Delta A</t>
  </si>
  <si>
    <t>Delta B</t>
  </si>
  <si>
    <t>A-B h Delta</t>
  </si>
  <si>
    <t>f(0.2) =</t>
  </si>
  <si>
    <t>to 8dp</t>
  </si>
  <si>
    <t>f⁶(x) =</t>
  </si>
  <si>
    <r>
      <t>f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>(x) =</t>
    </r>
  </si>
  <si>
    <r>
      <t>f</t>
    </r>
    <r>
      <rPr>
        <sz val="11"/>
        <color theme="1"/>
        <rFont val="Calibri"/>
        <family val="2"/>
      </rPr>
      <t>⁵</t>
    </r>
    <r>
      <rPr>
        <sz val="11"/>
        <color theme="1"/>
        <rFont val="Calibri"/>
        <family val="2"/>
        <scheme val="minor"/>
      </rPr>
      <t>(x) =</t>
    </r>
  </si>
  <si>
    <t>32cos(2x)</t>
  </si>
  <si>
    <t>-16sin(2x)</t>
  </si>
  <si>
    <t>f⁶(0.2) =</t>
  </si>
  <si>
    <t>f⁶(0) =</t>
  </si>
  <si>
    <t>M=</t>
  </si>
  <si>
    <t>n=</t>
  </si>
  <si>
    <r>
      <t>R</t>
    </r>
    <r>
      <rPr>
        <sz val="11"/>
        <color theme="1"/>
        <rFont val="Calibri"/>
        <family val="2"/>
      </rPr>
      <t>₅ (0.2)=</t>
    </r>
  </si>
  <si>
    <t xml:space="preserve"> -0.457083x^2 + 1.93825x - 1.48117</t>
  </si>
  <si>
    <r>
      <t>L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(x)=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</si>
</sst>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left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6" fillId="7" borderId="0" xfId="0" quotePrefix="1" applyFont="1" applyFill="1" applyBorder="1" applyAlignment="1">
      <alignment horizontal="center" vertical="center" shrinkToFit="1"/>
    </xf>
    <xf numFmtId="0" fontId="0" fillId="6" borderId="72" xfId="0" applyFill="1" applyBorder="1" applyAlignment="1">
      <alignment horizontal="center" vertical="center" shrinkToFit="1"/>
    </xf>
    <xf numFmtId="0" fontId="0" fillId="6" borderId="73" xfId="0" applyFill="1" applyBorder="1" applyAlignment="1">
      <alignment horizontal="center" vertical="center" shrinkToFit="1"/>
    </xf>
    <xf numFmtId="0" fontId="0" fillId="6" borderId="74" xfId="0" applyFill="1" applyBorder="1" applyAlignment="1">
      <alignment horizontal="center" vertical="center" shrinkToFit="1"/>
    </xf>
    <xf numFmtId="0" fontId="0" fillId="6" borderId="75" xfId="0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shrinkToFit="1"/>
    </xf>
    <xf numFmtId="0" fontId="0" fillId="0" borderId="62" xfId="0" applyBorder="1" applyAlignment="1">
      <alignment horizontal="center" shrinkToFit="1"/>
    </xf>
    <xf numFmtId="0" fontId="1" fillId="3" borderId="63" xfId="0" applyFont="1" applyFill="1" applyBorder="1" applyAlignment="1">
      <alignment horizontal="center" shrinkToFit="1"/>
    </xf>
    <xf numFmtId="0" fontId="0" fillId="6" borderId="64" xfId="0" applyFill="1" applyBorder="1" applyAlignment="1">
      <alignment horizontal="center" shrinkToFit="1"/>
    </xf>
    <xf numFmtId="0" fontId="0" fillId="4" borderId="64" xfId="0" applyFill="1" applyBorder="1" applyAlignment="1">
      <alignment horizontal="center" shrinkToFit="1"/>
    </xf>
    <xf numFmtId="0" fontId="0" fillId="2" borderId="65" xfId="0" applyFill="1" applyBorder="1" applyAlignment="1">
      <alignment horizontal="center" shrinkToFit="1"/>
    </xf>
    <xf numFmtId="0" fontId="0" fillId="3" borderId="56" xfId="0" applyFill="1" applyBorder="1" applyAlignment="1">
      <alignment horizontal="right" shrinkToFit="1"/>
    </xf>
    <xf numFmtId="0" fontId="0" fillId="3" borderId="57" xfId="0" applyFill="1" applyBorder="1" applyAlignment="1">
      <alignment shrinkToFit="1"/>
    </xf>
    <xf numFmtId="0" fontId="0" fillId="3" borderId="57" xfId="0" applyFill="1" applyBorder="1" applyAlignment="1">
      <alignment horizontal="right" shrinkToFit="1"/>
    </xf>
    <xf numFmtId="0" fontId="0" fillId="3" borderId="57" xfId="0" quotePrefix="1" applyFill="1" applyBorder="1" applyAlignment="1">
      <alignment shrinkToFit="1"/>
    </xf>
    <xf numFmtId="0" fontId="0" fillId="3" borderId="58" xfId="0" quotePrefix="1" applyFill="1" applyBorder="1" applyAlignment="1">
      <alignment shrinkToFit="1"/>
    </xf>
    <xf numFmtId="0" fontId="0" fillId="3" borderId="59" xfId="0" applyFill="1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3" borderId="60" xfId="0" applyFill="1" applyBorder="1" applyAlignment="1">
      <alignment shrinkToFit="1"/>
    </xf>
    <xf numFmtId="0" fontId="0" fillId="3" borderId="20" xfId="0" applyFill="1" applyBorder="1" applyAlignment="1">
      <alignment shrinkToFit="1"/>
    </xf>
    <xf numFmtId="0" fontId="0" fillId="3" borderId="61" xfId="0" applyFill="1" applyBorder="1" applyAlignment="1">
      <alignment shrinkToFit="1"/>
    </xf>
    <xf numFmtId="0" fontId="0" fillId="3" borderId="66" xfId="0" applyFill="1" applyBorder="1" applyAlignment="1">
      <alignment shrinkToFit="1"/>
    </xf>
    <xf numFmtId="0" fontId="0" fillId="8" borderId="0" xfId="0" applyFill="1" applyAlignment="1">
      <alignment shrinkToFit="1"/>
    </xf>
    <xf numFmtId="0" fontId="0" fillId="8" borderId="0" xfId="0" applyFill="1" applyAlignment="1">
      <alignment horizontal="right"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6" borderId="56" xfId="0" applyFill="1" applyBorder="1" applyAlignment="1">
      <alignment shrinkToFit="1"/>
    </xf>
    <xf numFmtId="0" fontId="0" fillId="6" borderId="58" xfId="0" applyFill="1" applyBorder="1" applyAlignment="1">
      <alignment shrinkToFit="1"/>
    </xf>
    <xf numFmtId="0" fontId="0" fillId="6" borderId="20" xfId="0" applyFill="1" applyBorder="1" applyAlignment="1">
      <alignment shrinkToFit="1"/>
    </xf>
    <xf numFmtId="164" fontId="0" fillId="6" borderId="66" xfId="0" applyNumberFormat="1" applyFill="1" applyBorder="1" applyAlignment="1">
      <alignment shrinkToFit="1"/>
    </xf>
    <xf numFmtId="0" fontId="0" fillId="4" borderId="56" xfId="0" applyFill="1" applyBorder="1" applyAlignment="1">
      <alignment shrinkToFit="1"/>
    </xf>
    <xf numFmtId="0" fontId="0" fillId="4" borderId="58" xfId="0" applyFill="1" applyBorder="1" applyAlignment="1">
      <alignment shrinkToFit="1"/>
    </xf>
    <xf numFmtId="0" fontId="4" fillId="4" borderId="59" xfId="0" applyFont="1" applyFill="1" applyBorder="1" applyAlignment="1">
      <alignment shrinkToFit="1"/>
    </xf>
    <xf numFmtId="0" fontId="0" fillId="4" borderId="60" xfId="0" applyFill="1" applyBorder="1" applyAlignment="1">
      <alignment shrinkToFit="1"/>
    </xf>
    <xf numFmtId="0" fontId="0" fillId="4" borderId="59" xfId="0" applyFill="1" applyBorder="1" applyAlignment="1">
      <alignment shrinkToFit="1"/>
    </xf>
    <xf numFmtId="0" fontId="0" fillId="4" borderId="20" xfId="0" applyFill="1" applyBorder="1" applyAlignment="1">
      <alignment shrinkToFit="1"/>
    </xf>
    <xf numFmtId="0" fontId="0" fillId="4" borderId="66" xfId="0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 w="12700"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139147</xdr:colOff>
      <xdr:row>2</xdr:row>
      <xdr:rowOff>49696</xdr:rowOff>
    </xdr:from>
    <xdr:ext cx="5534079" cy="328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=0.5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2!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func>
                              <m:func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𝑠𝑖𝑛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5!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𝑃_5 (𝑥)=0.5 cos⁡〖(2𝑥)−𝑥 sin⁡(2𝑥)+𝑥^2  (2 cos⁡(2𝑥))/2!−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𝑠𝑖𝑛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⁡(2𝑥))/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16sin⁡(2𝑥)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 Comment on the rate of congragation between the three</a:t>
          </a:r>
          <a:r>
            <a:rPr lang="en-GB" sz="1100" baseline="0"/>
            <a:t> methods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0552045" y="7946336"/>
          <a:ext cx="2660754" cy="940941"/>
          <a:chOff x="10583518" y="7921488"/>
          <a:chExt cx="2674006" cy="940941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pSpPr/>
      </xdr:nvGrpSpPr>
      <xdr:grpSpPr>
        <a:xfrm>
          <a:off x="8767971" y="7026551"/>
          <a:ext cx="2660754" cy="944668"/>
          <a:chOff x="10583518" y="7921488"/>
          <a:chExt cx="2674006" cy="940941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1655</xdr:rowOff>
    </xdr:from>
    <xdr:to>
      <xdr:col>24</xdr:col>
      <xdr:colOff>434390</xdr:colOff>
      <xdr:row>40</xdr:row>
      <xdr:rowOff>155748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12404036" y="7021580"/>
          <a:ext cx="2660754" cy="944668"/>
          <a:chOff x="10583518" y="7921488"/>
          <a:chExt cx="2674006" cy="940941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9935822" y="5462791"/>
          <a:ext cx="2660754" cy="944668"/>
          <a:chOff x="10583518" y="7921488"/>
          <a:chExt cx="2674006" cy="94094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12402383" y="5466103"/>
          <a:ext cx="2660754" cy="944668"/>
          <a:chOff x="10583518" y="7921488"/>
          <a:chExt cx="2674006" cy="940941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9975576" y="3899034"/>
          <a:ext cx="2660754" cy="944668"/>
          <a:chOff x="10583518" y="7921488"/>
          <a:chExt cx="2674006" cy="940941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8892206" y="3060833"/>
          <a:ext cx="7264225" cy="945911"/>
          <a:chOff x="10376448" y="7921488"/>
          <a:chExt cx="7303981" cy="94094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8895519" y="6183790"/>
          <a:ext cx="7264225" cy="942184"/>
          <a:chOff x="10376448" y="7921488"/>
          <a:chExt cx="7303981" cy="940941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8890548" y="4616730"/>
          <a:ext cx="7264225" cy="942183"/>
          <a:chOff x="10376448" y="7921488"/>
          <a:chExt cx="7303981" cy="940941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115" zoomScaleNormal="115" workbookViewId="0">
      <selection activeCell="D8" sqref="D8:D12"/>
    </sheetView>
  </sheetViews>
  <sheetFormatPr defaultColWidth="9.140625" defaultRowHeight="15" x14ac:dyDescent="0.25"/>
  <cols>
    <col min="1" max="16384" width="9.140625" style="1"/>
  </cols>
  <sheetData>
    <row r="1" spans="1:19" x14ac:dyDescent="0.25">
      <c r="A1" s="163"/>
      <c r="B1" s="163"/>
      <c r="C1" s="163"/>
      <c r="D1" s="229" t="s">
        <v>73</v>
      </c>
      <c r="E1" s="229"/>
      <c r="F1" s="228" t="s">
        <v>0</v>
      </c>
      <c r="G1" s="228"/>
      <c r="H1" s="228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</row>
    <row r="2" spans="1:19" x14ac:dyDescent="0.25">
      <c r="A2" s="163"/>
      <c r="B2" s="163"/>
      <c r="C2" s="163"/>
      <c r="D2" s="229" t="s">
        <v>74</v>
      </c>
      <c r="E2" s="229"/>
      <c r="F2" s="228" t="s">
        <v>1</v>
      </c>
      <c r="G2" s="228"/>
      <c r="H2" s="228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</row>
    <row r="3" spans="1:19" x14ac:dyDescent="0.25">
      <c r="A3" s="163"/>
      <c r="B3" s="163"/>
      <c r="C3" s="163"/>
      <c r="D3" s="229" t="s">
        <v>75</v>
      </c>
      <c r="E3" s="229"/>
      <c r="F3" s="228" t="s">
        <v>2</v>
      </c>
      <c r="G3" s="228"/>
      <c r="H3" s="228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</row>
    <row r="4" spans="1:19" x14ac:dyDescent="0.25">
      <c r="A4" s="163"/>
      <c r="B4" s="163"/>
      <c r="C4" s="163"/>
      <c r="D4" s="229" t="s">
        <v>76</v>
      </c>
      <c r="E4" s="229"/>
      <c r="F4" s="228" t="s">
        <v>3</v>
      </c>
      <c r="G4" s="228"/>
      <c r="H4" s="228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</row>
    <row r="5" spans="1:19" x14ac:dyDescent="0.25">
      <c r="A5" s="163"/>
      <c r="B5" s="163"/>
      <c r="C5" s="163"/>
      <c r="D5" s="229" t="s">
        <v>77</v>
      </c>
      <c r="E5" s="229"/>
      <c r="F5" s="228" t="s">
        <v>70</v>
      </c>
      <c r="G5" s="228"/>
      <c r="H5" s="228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</row>
    <row r="6" spans="1:19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</row>
    <row r="7" spans="1:19" ht="15.75" thickBot="1" x14ac:dyDescent="0.3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</row>
    <row r="8" spans="1:19" ht="16.5" thickTop="1" thickBot="1" x14ac:dyDescent="0.3">
      <c r="A8" s="163"/>
      <c r="B8" s="163"/>
      <c r="C8" s="163"/>
      <c r="D8" s="176" t="s">
        <v>14</v>
      </c>
      <c r="E8" s="177" t="s">
        <v>15</v>
      </c>
      <c r="F8" s="177" t="s">
        <v>16</v>
      </c>
      <c r="G8" s="177" t="s">
        <v>17</v>
      </c>
      <c r="H8" s="178" t="s">
        <v>18</v>
      </c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</row>
    <row r="9" spans="1:19" x14ac:dyDescent="0.25">
      <c r="A9" s="163"/>
      <c r="B9" s="163"/>
      <c r="C9" s="163"/>
      <c r="D9" s="179" t="s">
        <v>4</v>
      </c>
      <c r="E9" s="180" t="s">
        <v>4</v>
      </c>
      <c r="F9" s="180" t="s">
        <v>4</v>
      </c>
      <c r="G9" s="180" t="s">
        <v>4</v>
      </c>
      <c r="H9" s="181" t="s">
        <v>4</v>
      </c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</row>
    <row r="10" spans="1:19" x14ac:dyDescent="0.25">
      <c r="A10" s="163"/>
      <c r="B10" s="163"/>
      <c r="C10" s="163"/>
      <c r="D10" s="182" t="s">
        <v>5</v>
      </c>
      <c r="E10" s="183" t="s">
        <v>5</v>
      </c>
      <c r="F10" s="183" t="s">
        <v>5</v>
      </c>
      <c r="G10" s="183" t="s">
        <v>5</v>
      </c>
      <c r="H10" s="184" t="s">
        <v>5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</row>
    <row r="11" spans="1:19" x14ac:dyDescent="0.25">
      <c r="A11" s="163"/>
      <c r="B11" s="163"/>
      <c r="C11" s="163"/>
      <c r="D11" s="185" t="s">
        <v>6</v>
      </c>
      <c r="E11" s="186" t="s">
        <v>6</v>
      </c>
      <c r="F11" s="186" t="s">
        <v>6</v>
      </c>
      <c r="G11" s="186" t="s">
        <v>6</v>
      </c>
      <c r="H11" s="187" t="s">
        <v>6</v>
      </c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</row>
    <row r="12" spans="1:19" x14ac:dyDescent="0.25">
      <c r="A12" s="163"/>
      <c r="B12" s="163"/>
      <c r="C12" s="163"/>
      <c r="D12" s="188" t="s">
        <v>19</v>
      </c>
      <c r="E12" s="189" t="s">
        <v>19</v>
      </c>
      <c r="F12" s="189" t="s">
        <v>19</v>
      </c>
      <c r="G12" s="189" t="s">
        <v>19</v>
      </c>
      <c r="H12" s="190" t="s">
        <v>19</v>
      </c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</row>
    <row r="13" spans="1:19" ht="15.75" thickBot="1" x14ac:dyDescent="0.3">
      <c r="A13" s="163"/>
      <c r="B13" s="163"/>
      <c r="C13" s="163"/>
      <c r="D13" s="191"/>
      <c r="E13" s="192" t="s">
        <v>20</v>
      </c>
      <c r="F13" s="193" t="s">
        <v>20</v>
      </c>
      <c r="G13" s="194"/>
      <c r="H13" s="195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</row>
    <row r="14" spans="1:19" ht="15.75" thickTop="1" x14ac:dyDescent="0.25">
      <c r="A14" s="163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</row>
    <row r="15" spans="1:19" x14ac:dyDescent="0.25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</row>
    <row r="16" spans="1:19" x14ac:dyDescent="0.25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</row>
    <row r="17" spans="1:19" x14ac:dyDescent="0.25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</row>
    <row r="18" spans="1:19" x14ac:dyDescent="0.25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</row>
    <row r="19" spans="1:19" x14ac:dyDescent="0.25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</row>
    <row r="20" spans="1:19" x14ac:dyDescent="0.25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</row>
    <row r="21" spans="1:19" x14ac:dyDescent="0.25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</row>
    <row r="22" spans="1:19" x14ac:dyDescent="0.25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</row>
    <row r="23" spans="1:19" x14ac:dyDescent="0.25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</row>
    <row r="24" spans="1:19" x14ac:dyDescent="0.25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</row>
    <row r="25" spans="1:19" x14ac:dyDescent="0.25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</row>
  </sheetData>
  <mergeCells count="10">
    <mergeCell ref="D1:E1"/>
    <mergeCell ref="D2:E2"/>
    <mergeCell ref="D3:E3"/>
    <mergeCell ref="D4:E4"/>
    <mergeCell ref="D5:E5"/>
    <mergeCell ref="F4:H4"/>
    <mergeCell ref="F3:H3"/>
    <mergeCell ref="F2:H2"/>
    <mergeCell ref="F1:H1"/>
    <mergeCell ref="F5:H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15" zoomScaleNormal="115" workbookViewId="0">
      <selection activeCell="L11" sqref="L11"/>
    </sheetView>
  </sheetViews>
  <sheetFormatPr defaultColWidth="9.140625" defaultRowHeight="15" x14ac:dyDescent="0.25"/>
  <cols>
    <col min="1" max="1" width="9.140625" style="1"/>
    <col min="2" max="2" width="9.140625" style="208"/>
    <col min="3" max="16384" width="9.140625" style="1"/>
  </cols>
  <sheetData>
    <row r="1" spans="1:14" ht="16.5" thickTop="1" thickBot="1" x14ac:dyDescent="0.3">
      <c r="A1" s="212" t="s">
        <v>14</v>
      </c>
      <c r="B1" s="209"/>
    </row>
    <row r="2" spans="1:14" ht="15.75" thickTop="1" x14ac:dyDescent="0.25">
      <c r="A2" s="213" t="s">
        <v>4</v>
      </c>
      <c r="B2" s="210"/>
      <c r="C2" s="217" t="s">
        <v>79</v>
      </c>
      <c r="D2" s="218" t="s">
        <v>80</v>
      </c>
      <c r="E2" s="219" t="s">
        <v>81</v>
      </c>
      <c r="F2" s="220" t="s">
        <v>82</v>
      </c>
      <c r="G2" s="219" t="s">
        <v>83</v>
      </c>
      <c r="H2" s="218" t="s">
        <v>84</v>
      </c>
      <c r="I2" s="219" t="s">
        <v>85</v>
      </c>
      <c r="J2" s="220" t="s">
        <v>86</v>
      </c>
      <c r="K2" s="219" t="s">
        <v>99</v>
      </c>
      <c r="L2" s="218" t="s">
        <v>87</v>
      </c>
      <c r="M2" s="219" t="s">
        <v>100</v>
      </c>
      <c r="N2" s="221" t="s">
        <v>102</v>
      </c>
    </row>
    <row r="3" spans="1:14" x14ac:dyDescent="0.25">
      <c r="A3" s="214" t="s">
        <v>5</v>
      </c>
      <c r="B3" s="211"/>
      <c r="C3" s="222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4"/>
    </row>
    <row r="4" spans="1:14" x14ac:dyDescent="0.25">
      <c r="A4" s="215" t="s">
        <v>6</v>
      </c>
      <c r="B4" s="211"/>
      <c r="C4" s="222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4"/>
    </row>
    <row r="5" spans="1:14" ht="15.75" thickBot="1" x14ac:dyDescent="0.3">
      <c r="A5" s="216" t="s">
        <v>19</v>
      </c>
      <c r="B5" s="211"/>
      <c r="C5" s="225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7"/>
    </row>
    <row r="6" spans="1:14" ht="16.5" thickTop="1" thickBot="1" x14ac:dyDescent="0.3"/>
    <row r="7" spans="1:14" ht="15.75" thickTop="1" x14ac:dyDescent="0.25">
      <c r="C7" s="239" t="s">
        <v>96</v>
      </c>
      <c r="D7" s="240">
        <f>SUM(0.5*COS(0.4),-0.2*SIN(0.4),(0.2^2)*(2*COS(0.4)/2),-(0.2^3)*(4*SIN(0.4)/6),(0.2^4)*(8*COS(0.4)/24),-(0.2^5)*(16*SIN(0.4)/120))</f>
        <v>0.41788698782171146</v>
      </c>
      <c r="F7" s="243" t="s">
        <v>106</v>
      </c>
      <c r="G7" s="244">
        <v>6</v>
      </c>
    </row>
    <row r="8" spans="1:14" ht="15.75" thickBot="1" x14ac:dyDescent="0.3">
      <c r="C8" s="241" t="s">
        <v>97</v>
      </c>
      <c r="D8" s="242">
        <f>D7</f>
        <v>0.41788698782171146</v>
      </c>
      <c r="F8" s="245" t="s">
        <v>98</v>
      </c>
      <c r="G8" s="246" t="s">
        <v>101</v>
      </c>
    </row>
    <row r="9" spans="1:14" ht="15.75" thickTop="1" x14ac:dyDescent="0.25">
      <c r="F9" s="247" t="s">
        <v>104</v>
      </c>
      <c r="G9" s="246">
        <f>32*COS(2*0)</f>
        <v>32</v>
      </c>
    </row>
    <row r="10" spans="1:14" x14ac:dyDescent="0.25">
      <c r="F10" s="247" t="s">
        <v>103</v>
      </c>
      <c r="G10" s="246">
        <f>32*COS(2*0.2)</f>
        <v>29.473951808092323</v>
      </c>
    </row>
    <row r="11" spans="1:14" x14ac:dyDescent="0.25">
      <c r="F11" s="247" t="s">
        <v>105</v>
      </c>
      <c r="G11" s="246">
        <f>G10-G9</f>
        <v>-2.5260481919076767</v>
      </c>
    </row>
    <row r="12" spans="1:14" x14ac:dyDescent="0.25">
      <c r="F12" s="247"/>
      <c r="G12" s="246"/>
    </row>
    <row r="13" spans="1:14" ht="15.75" thickBot="1" x14ac:dyDescent="0.3">
      <c r="F13" s="248" t="s">
        <v>107</v>
      </c>
      <c r="G13" s="249">
        <f>(G11/(1*2*3*4*5*6*7))*((0.2)^7)</f>
        <v>-6.4153604873845814E-9</v>
      </c>
    </row>
    <row r="14" spans="1:14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zoomScale="115" zoomScaleNormal="115" workbookViewId="0">
      <selection activeCell="M12" sqref="M12"/>
    </sheetView>
  </sheetViews>
  <sheetFormatPr defaultColWidth="9.140625" defaultRowHeight="15" x14ac:dyDescent="0.25"/>
  <cols>
    <col min="1" max="1" width="9.140625" style="2"/>
    <col min="2" max="2" width="9.140625" style="72"/>
    <col min="3" max="8" width="9.140625" style="2"/>
    <col min="9" max="9" width="9.140625" style="2" customWidth="1"/>
    <col min="10" max="11" width="9.140625" style="3" customWidth="1"/>
    <col min="12" max="12" width="9.140625" style="2" customWidth="1"/>
    <col min="13" max="16384" width="9.140625" style="2"/>
  </cols>
  <sheetData>
    <row r="1" spans="1:21" ht="16.5" thickTop="1" thickBot="1" x14ac:dyDescent="0.3">
      <c r="A1" s="126" t="s">
        <v>15</v>
      </c>
      <c r="B1" s="74"/>
      <c r="L1" s="233" t="s">
        <v>88</v>
      </c>
      <c r="M1" s="233"/>
      <c r="P1" s="230" t="s">
        <v>71</v>
      </c>
      <c r="Q1" s="231"/>
      <c r="R1" s="202"/>
      <c r="S1" s="231" t="s">
        <v>72</v>
      </c>
      <c r="T1" s="232"/>
    </row>
    <row r="2" spans="1:21" ht="16.5" thickTop="1" thickBot="1" x14ac:dyDescent="0.3">
      <c r="A2" s="129" t="s">
        <v>4</v>
      </c>
      <c r="B2" s="158"/>
      <c r="C2" s="6" t="s">
        <v>13</v>
      </c>
      <c r="D2" s="75" t="s">
        <v>8</v>
      </c>
      <c r="E2" s="75" t="s">
        <v>7</v>
      </c>
      <c r="F2" s="75" t="s">
        <v>9</v>
      </c>
      <c r="G2" s="75" t="s">
        <v>10</v>
      </c>
      <c r="H2" s="75" t="s">
        <v>11</v>
      </c>
      <c r="I2" s="7" t="s">
        <v>12</v>
      </c>
      <c r="L2" s="33" t="s">
        <v>21</v>
      </c>
      <c r="M2" s="89" t="s">
        <v>37</v>
      </c>
      <c r="O2" s="4" t="s">
        <v>25</v>
      </c>
      <c r="P2" s="199" t="s">
        <v>22</v>
      </c>
      <c r="Q2" s="200" t="s">
        <v>23</v>
      </c>
      <c r="R2" s="201" t="s">
        <v>25</v>
      </c>
      <c r="S2" s="199" t="s">
        <v>22</v>
      </c>
      <c r="T2" s="199" t="s">
        <v>26</v>
      </c>
      <c r="U2" s="5" t="s">
        <v>27</v>
      </c>
    </row>
    <row r="3" spans="1:21" x14ac:dyDescent="0.25">
      <c r="A3" s="130" t="s">
        <v>5</v>
      </c>
      <c r="B3" s="158"/>
      <c r="C3" s="12">
        <v>0</v>
      </c>
      <c r="D3" s="76">
        <v>1.75</v>
      </c>
      <c r="E3" s="77">
        <v>2.25</v>
      </c>
      <c r="F3" s="77">
        <f>SUM(E3,D3)/2</f>
        <v>2</v>
      </c>
      <c r="G3" s="77">
        <f>SIN(F3)</f>
        <v>0.90929742682568171</v>
      </c>
      <c r="H3" s="77">
        <f>((F3^3)/4)-1</f>
        <v>1</v>
      </c>
      <c r="I3" s="78">
        <f>H3-G3</f>
        <v>9.0702573174318291E-2</v>
      </c>
      <c r="L3" s="90">
        <v>0</v>
      </c>
      <c r="M3" s="91">
        <f>ABS(I3)</f>
        <v>9.0702573174318291E-2</v>
      </c>
      <c r="O3" s="8">
        <v>0</v>
      </c>
      <c r="P3" s="9">
        <v>2</v>
      </c>
      <c r="Q3" s="103">
        <f>POWER((4*SIN(P3))+4,1/3)</f>
        <v>1.9692968800947126</v>
      </c>
      <c r="R3" s="104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25">
      <c r="A4" s="131" t="s">
        <v>6</v>
      </c>
      <c r="B4" s="158"/>
      <c r="C4" s="12">
        <f>C3+1</f>
        <v>1</v>
      </c>
      <c r="D4" s="79">
        <f>IF(I3&gt;0,D3,F3)</f>
        <v>1.75</v>
      </c>
      <c r="E4" s="80">
        <f>IF(I3&gt;0,F3,E3)</f>
        <v>2</v>
      </c>
      <c r="F4" s="80">
        <f>SUM(E4,D4)/2</f>
        <v>1.875</v>
      </c>
      <c r="G4" s="80">
        <f>SIN(F4)</f>
        <v>0.95408578160969382</v>
      </c>
      <c r="H4" s="80">
        <f t="shared" ref="H4:H6" si="0">((F4^3)/4)-1</f>
        <v>0.64794921875</v>
      </c>
      <c r="I4" s="81">
        <f>H4-G4</f>
        <v>-0.30613656285969382</v>
      </c>
      <c r="L4" s="90">
        <v>1</v>
      </c>
      <c r="M4" s="92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5">
        <f t="shared" ref="Q4:Q8" si="2">POWER((4*SIN(P4))+4,1/3)</f>
        <v>1.9735325728756814</v>
      </c>
      <c r="R4" s="106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25">
      <c r="A5" s="132" t="s">
        <v>19</v>
      </c>
      <c r="B5" s="158"/>
      <c r="C5" s="12">
        <f t="shared" ref="C5:C16" si="3">C4+1</f>
        <v>2</v>
      </c>
      <c r="D5" s="79">
        <f t="shared" ref="D5:D6" si="4">IF(I4&gt;0,D4,F4)</f>
        <v>1.875</v>
      </c>
      <c r="E5" s="80">
        <f t="shared" ref="E5:E6" si="5">IF(I4&gt;0,F4,E4)</f>
        <v>2</v>
      </c>
      <c r="F5" s="80">
        <f t="shared" ref="F5:F6" si="6">SUM(E5,D5)/2</f>
        <v>1.9375</v>
      </c>
      <c r="G5" s="80">
        <f t="shared" ref="G5:G17" si="7">SIN(F5)</f>
        <v>0.9335142808623762</v>
      </c>
      <c r="H5" s="80">
        <f t="shared" si="0"/>
        <v>0.81829833984375</v>
      </c>
      <c r="I5" s="81">
        <f t="shared" ref="I5:I6" si="8">H5-G5</f>
        <v>-0.1152159410186262</v>
      </c>
      <c r="L5" s="90">
        <v>2</v>
      </c>
      <c r="M5" s="92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5">
        <f t="shared" si="2"/>
        <v>1.9729669202217917</v>
      </c>
      <c r="R5" s="106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.75" thickBot="1" x14ac:dyDescent="0.3">
      <c r="A6" s="133" t="s">
        <v>20</v>
      </c>
      <c r="B6" s="159"/>
      <c r="C6" s="12">
        <f t="shared" si="3"/>
        <v>3</v>
      </c>
      <c r="D6" s="79">
        <f t="shared" si="4"/>
        <v>1.9375</v>
      </c>
      <c r="E6" s="80">
        <f t="shared" si="5"/>
        <v>2</v>
      </c>
      <c r="F6" s="80">
        <f t="shared" si="6"/>
        <v>1.96875</v>
      </c>
      <c r="G6" s="80">
        <f t="shared" si="7"/>
        <v>0.92185594218572775</v>
      </c>
      <c r="H6" s="80">
        <f t="shared" si="0"/>
        <v>0.90770721435546875</v>
      </c>
      <c r="I6" s="81">
        <f t="shared" si="8"/>
        <v>-1.4148727830259E-2</v>
      </c>
      <c r="L6" s="90">
        <v>3</v>
      </c>
      <c r="M6" s="92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5">
        <f t="shared" si="2"/>
        <v>1.9730428059710325</v>
      </c>
      <c r="R6" s="106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6.5" thickTop="1" thickBot="1" x14ac:dyDescent="0.3">
      <c r="C7" s="32">
        <f>C6+1</f>
        <v>4</v>
      </c>
      <c r="D7" s="82">
        <f>IF(I6&gt;0,D6,F6)</f>
        <v>1.96875</v>
      </c>
      <c r="E7" s="83">
        <f>IF(I6&gt;0,F6,E6)</f>
        <v>2</v>
      </c>
      <c r="F7" s="83">
        <f t="shared" ref="F7" si="14">SUM(E7,D7)/2</f>
        <v>1.984375</v>
      </c>
      <c r="G7" s="83">
        <f t="shared" si="7"/>
        <v>0.91568846060812537</v>
      </c>
      <c r="H7" s="83">
        <f t="shared" ref="H7" si="15">((F7^3)/4)-1</f>
        <v>0.95349025726318359</v>
      </c>
      <c r="I7" s="84">
        <f t="shared" ref="I7" si="16">H7-G7</f>
        <v>3.7801796655058229E-2</v>
      </c>
      <c r="J7" s="162"/>
      <c r="L7" s="93">
        <v>4</v>
      </c>
      <c r="M7" s="94">
        <f t="shared" si="1"/>
        <v>3.7801796655058229E-2</v>
      </c>
      <c r="O7" s="8">
        <f>O6+1</f>
        <v>4</v>
      </c>
      <c r="P7" s="13">
        <f>Q6</f>
        <v>1.9730428059710325</v>
      </c>
      <c r="Q7" s="105">
        <f t="shared" si="2"/>
        <v>1.9730326316310438</v>
      </c>
      <c r="R7" s="106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3">
      <c r="C8" s="85">
        <f t="shared" si="3"/>
        <v>5</v>
      </c>
      <c r="D8" s="86">
        <f t="shared" ref="D8:D16" si="17">IF(I7&gt;0,D7,F7)</f>
        <v>1.96875</v>
      </c>
      <c r="E8" s="87">
        <f t="shared" ref="E8:E16" si="18">IF(I7&gt;0,F7,E7)</f>
        <v>1.984375</v>
      </c>
      <c r="F8" s="87">
        <f t="shared" ref="F8:F16" si="19">SUM(E8,D8)/2</f>
        <v>1.9765625</v>
      </c>
      <c r="G8" s="87">
        <f t="shared" si="7"/>
        <v>0.91880024081244061</v>
      </c>
      <c r="H8" s="87">
        <f t="shared" ref="H8:H16" si="20">((F8^3)/4)-1</f>
        <v>0.93050825595855713</v>
      </c>
      <c r="I8" s="88">
        <f t="shared" ref="I8:I15" si="21">H8-G8</f>
        <v>1.1708015146116524E-2</v>
      </c>
      <c r="J8" s="161" t="s">
        <v>78</v>
      </c>
      <c r="L8" s="95">
        <v>5</v>
      </c>
      <c r="M8" s="96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7">
        <f t="shared" si="2"/>
        <v>1.9730339958615171</v>
      </c>
      <c r="R8" s="108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3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7" t="s">
        <v>24</v>
      </c>
      <c r="M9" s="98">
        <f>MAX(M3:M7)</f>
        <v>0.30613656285969382</v>
      </c>
    </row>
    <row r="10" spans="1:21" ht="16.5" thickTop="1" thickBot="1" x14ac:dyDescent="0.3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6.5" thickTop="1" thickBot="1" x14ac:dyDescent="0.3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49"/>
      <c r="R11" s="149"/>
      <c r="S11" s="149"/>
      <c r="T11" s="149"/>
      <c r="U11" s="150"/>
    </row>
    <row r="12" spans="1:21" x14ac:dyDescent="0.25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52"/>
      <c r="R12" s="152"/>
      <c r="S12" s="152"/>
      <c r="T12" s="152"/>
      <c r="U12" s="154"/>
    </row>
    <row r="13" spans="1:21" x14ac:dyDescent="0.25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52"/>
      <c r="R13" s="152"/>
      <c r="S13" s="152"/>
      <c r="T13" s="152"/>
      <c r="U13" s="154"/>
    </row>
    <row r="14" spans="1:21" ht="15.75" thickBot="1" x14ac:dyDescent="0.3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52"/>
      <c r="R14" s="152"/>
      <c r="S14" s="152"/>
      <c r="T14" s="152"/>
      <c r="U14" s="154"/>
    </row>
    <row r="15" spans="1:21" ht="15.75" thickTop="1" x14ac:dyDescent="0.25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51"/>
      <c r="M15" s="152"/>
      <c r="N15" s="152"/>
      <c r="O15" s="152"/>
      <c r="P15" s="152"/>
      <c r="Q15" s="152"/>
      <c r="R15" s="152"/>
      <c r="S15" s="152"/>
      <c r="T15" s="152"/>
      <c r="U15" s="154"/>
    </row>
    <row r="16" spans="1:21" x14ac:dyDescent="0.25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51"/>
      <c r="M16" s="152"/>
      <c r="N16" s="152"/>
      <c r="O16" s="152"/>
      <c r="P16" s="152"/>
      <c r="Q16" s="152"/>
      <c r="R16" s="152"/>
      <c r="S16" s="152"/>
      <c r="T16" s="152"/>
      <c r="U16" s="154"/>
    </row>
    <row r="17" spans="3:21" x14ac:dyDescent="0.25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51"/>
      <c r="M17" s="152"/>
      <c r="N17" s="152"/>
      <c r="O17" s="152"/>
      <c r="P17" s="152"/>
      <c r="Q17" s="152"/>
      <c r="R17" s="152"/>
      <c r="S17" s="152"/>
      <c r="T17" s="152"/>
      <c r="U17" s="154"/>
    </row>
    <row r="18" spans="3:21" ht="15.75" thickBot="1" x14ac:dyDescent="0.3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51"/>
      <c r="M18" s="152"/>
      <c r="N18" s="152"/>
      <c r="O18" s="152"/>
      <c r="P18" s="152"/>
      <c r="Q18" s="152"/>
      <c r="R18" s="152"/>
      <c r="S18" s="152"/>
      <c r="T18" s="152"/>
      <c r="U18" s="154"/>
    </row>
    <row r="19" spans="3:21" ht="16.5" thickTop="1" thickBot="1" x14ac:dyDescent="0.3">
      <c r="C19" s="99">
        <f t="shared" si="27"/>
        <v>16</v>
      </c>
      <c r="D19" s="100">
        <f t="shared" ref="D19" si="39">IF(I18&gt;0,D18,F18)</f>
        <v>1.9730300903320313</v>
      </c>
      <c r="E19" s="100">
        <f t="shared" ref="E19" si="40">IF(I18&gt;0,F18,E18)</f>
        <v>1.9730377197265625</v>
      </c>
      <c r="F19" s="100">
        <f t="shared" ref="F19" si="41">SUM(E19,D19)/2</f>
        <v>1.9730339050292969</v>
      </c>
      <c r="G19" s="100">
        <f t="shared" ref="G19" si="42">SIN(F19)</f>
        <v>0.92018733496013783</v>
      </c>
      <c r="H19" s="100">
        <f t="shared" ref="H19" si="43">((F19^3)/4)-1</f>
        <v>0.92018756826915027</v>
      </c>
      <c r="I19" s="101">
        <f t="shared" ref="I19" si="44">H19-G19</f>
        <v>2.3330901244289493E-7</v>
      </c>
      <c r="J19" s="102" t="str">
        <f>IF(ABS(I19)&lt;0.000001,"Less","More")</f>
        <v>Less</v>
      </c>
      <c r="L19" s="151"/>
      <c r="M19" s="152"/>
      <c r="N19" s="152"/>
      <c r="O19" s="152"/>
      <c r="P19" s="152"/>
      <c r="Q19" s="152"/>
      <c r="R19" s="152"/>
      <c r="S19" s="152"/>
      <c r="T19" s="152"/>
      <c r="U19" s="154"/>
    </row>
    <row r="20" spans="3:21" ht="15.75" thickTop="1" x14ac:dyDescent="0.25">
      <c r="L20" s="151"/>
      <c r="M20" s="152"/>
      <c r="N20" s="152"/>
      <c r="O20" s="152"/>
      <c r="P20" s="152"/>
      <c r="Q20" s="152"/>
      <c r="R20" s="152"/>
      <c r="S20" s="152"/>
      <c r="T20" s="152"/>
      <c r="U20" s="154"/>
    </row>
    <row r="21" spans="3:21" x14ac:dyDescent="0.25">
      <c r="L21" s="151"/>
      <c r="M21" s="152"/>
      <c r="N21" s="152"/>
      <c r="O21" s="152"/>
      <c r="P21" s="152"/>
      <c r="Q21" s="152"/>
      <c r="R21" s="152"/>
      <c r="S21" s="152"/>
      <c r="T21" s="152"/>
      <c r="U21" s="154"/>
    </row>
    <row r="22" spans="3:21" x14ac:dyDescent="0.25">
      <c r="L22" s="151"/>
      <c r="M22" s="152"/>
      <c r="N22" s="152"/>
      <c r="O22" s="152"/>
      <c r="P22" s="152"/>
      <c r="Q22" s="152"/>
      <c r="R22" s="152"/>
      <c r="S22" s="152"/>
      <c r="T22" s="152"/>
      <c r="U22" s="154"/>
    </row>
    <row r="23" spans="3:21" x14ac:dyDescent="0.25">
      <c r="L23" s="151"/>
      <c r="M23" s="152"/>
      <c r="N23" s="152"/>
      <c r="O23" s="152"/>
      <c r="P23" s="152"/>
      <c r="Q23" s="152"/>
      <c r="R23" s="152"/>
      <c r="S23" s="152"/>
      <c r="T23" s="152"/>
      <c r="U23" s="154"/>
    </row>
    <row r="24" spans="3:21" x14ac:dyDescent="0.25">
      <c r="L24" s="151"/>
      <c r="M24" s="152"/>
      <c r="N24" s="152"/>
      <c r="O24" s="152"/>
      <c r="P24" s="152"/>
      <c r="Q24" s="152"/>
      <c r="R24" s="152"/>
      <c r="S24" s="152"/>
      <c r="T24" s="152"/>
      <c r="U24" s="154"/>
    </row>
    <row r="25" spans="3:21" ht="15.75" thickBot="1" x14ac:dyDescent="0.3">
      <c r="L25" s="155"/>
      <c r="M25" s="156"/>
      <c r="N25" s="156"/>
      <c r="O25" s="156"/>
      <c r="P25" s="156"/>
      <c r="Q25" s="156"/>
      <c r="R25" s="156"/>
      <c r="S25" s="156"/>
      <c r="T25" s="156"/>
      <c r="U25" s="157"/>
    </row>
    <row r="26" spans="3:21" ht="15.75" thickTop="1" x14ac:dyDescent="0.25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48576"/>
  <sheetViews>
    <sheetView zoomScaleNormal="100" workbookViewId="0">
      <selection activeCell="W10" sqref="W10"/>
    </sheetView>
  </sheetViews>
  <sheetFormatPr defaultColWidth="9.140625" defaultRowHeight="15" x14ac:dyDescent="0.25"/>
  <cols>
    <col min="1" max="13" width="9.140625" style="73"/>
    <col min="14" max="14" width="9.140625" style="3"/>
    <col min="15" max="16384" width="9.140625" style="73"/>
  </cols>
  <sheetData>
    <row r="1" spans="1:28" ht="16.5" thickTop="1" thickBot="1" x14ac:dyDescent="0.3">
      <c r="A1" s="128" t="s">
        <v>16</v>
      </c>
      <c r="F1" s="3"/>
      <c r="G1" s="3"/>
      <c r="H1" s="3"/>
      <c r="I1" s="3"/>
      <c r="J1" s="3"/>
      <c r="K1" s="3"/>
      <c r="L1" s="3"/>
      <c r="M1" s="3"/>
      <c r="O1" s="164"/>
      <c r="P1" s="165" t="s">
        <v>51</v>
      </c>
      <c r="Q1" s="166" t="s">
        <v>52</v>
      </c>
    </row>
    <row r="2" spans="1:28" x14ac:dyDescent="0.25">
      <c r="A2" s="129" t="s">
        <v>4</v>
      </c>
      <c r="F2" s="3"/>
      <c r="G2" s="3"/>
      <c r="H2" s="3"/>
      <c r="I2" s="3"/>
      <c r="J2" s="3"/>
      <c r="K2" s="3"/>
      <c r="L2" s="3"/>
      <c r="M2" s="3"/>
      <c r="O2" s="167" t="s">
        <v>50</v>
      </c>
      <c r="P2" s="168">
        <v>2</v>
      </c>
      <c r="Q2" s="169">
        <v>4</v>
      </c>
    </row>
    <row r="3" spans="1:28" x14ac:dyDescent="0.25">
      <c r="A3" s="130" t="s">
        <v>5</v>
      </c>
      <c r="F3" s="3"/>
      <c r="G3" s="3"/>
      <c r="H3" s="3"/>
      <c r="I3" s="3"/>
      <c r="J3" s="3"/>
      <c r="K3" s="3"/>
      <c r="L3" s="3"/>
      <c r="M3" s="3"/>
      <c r="O3" s="167"/>
      <c r="P3" s="168">
        <v>2</v>
      </c>
      <c r="Q3" s="169">
        <v>8</v>
      </c>
    </row>
    <row r="4" spans="1:28" x14ac:dyDescent="0.25">
      <c r="A4" s="131" t="s">
        <v>6</v>
      </c>
      <c r="F4" s="3"/>
      <c r="G4" s="3"/>
      <c r="H4" s="3"/>
      <c r="I4" s="3"/>
      <c r="J4" s="3"/>
      <c r="K4" s="3"/>
      <c r="L4" s="3"/>
      <c r="M4" s="3"/>
      <c r="O4" s="167"/>
      <c r="P4" s="168">
        <v>5</v>
      </c>
      <c r="Q4" s="169">
        <v>6</v>
      </c>
    </row>
    <row r="5" spans="1:28" x14ac:dyDescent="0.25">
      <c r="A5" s="132" t="s">
        <v>19</v>
      </c>
      <c r="F5" s="3"/>
      <c r="G5" s="3"/>
      <c r="H5" s="3"/>
      <c r="I5" s="3"/>
      <c r="J5" s="3"/>
      <c r="K5" s="3"/>
      <c r="L5" s="3"/>
      <c r="M5" s="3"/>
      <c r="O5" s="170"/>
      <c r="P5" s="171"/>
      <c r="Q5" s="172"/>
      <c r="AA5" s="3"/>
      <c r="AB5" s="3"/>
    </row>
    <row r="6" spans="1:28" ht="15.75" thickBot="1" x14ac:dyDescent="0.3">
      <c r="A6" s="133" t="s">
        <v>20</v>
      </c>
      <c r="F6" s="3"/>
      <c r="G6" s="3"/>
      <c r="H6" s="3"/>
      <c r="I6" s="3"/>
      <c r="J6" s="3"/>
      <c r="K6" s="3"/>
      <c r="L6" s="3"/>
      <c r="M6" s="3"/>
      <c r="O6" s="167" t="s">
        <v>53</v>
      </c>
      <c r="P6" s="168">
        <v>5</v>
      </c>
      <c r="Q6" s="169">
        <v>6</v>
      </c>
    </row>
    <row r="7" spans="1:28" ht="15.75" thickTop="1" x14ac:dyDescent="0.25">
      <c r="F7" s="3"/>
      <c r="G7" s="3"/>
      <c r="H7" s="3"/>
      <c r="I7" s="3"/>
      <c r="J7" s="3"/>
      <c r="K7" s="3"/>
      <c r="L7" s="3"/>
      <c r="M7" s="3"/>
      <c r="O7" s="167"/>
      <c r="P7" s="168">
        <v>8</v>
      </c>
      <c r="Q7" s="169">
        <v>6</v>
      </c>
    </row>
    <row r="8" spans="1:28" x14ac:dyDescent="0.25">
      <c r="F8" s="3"/>
      <c r="G8" s="3"/>
      <c r="H8" s="3"/>
      <c r="I8" s="3"/>
      <c r="J8" s="3"/>
      <c r="K8" s="3"/>
      <c r="L8" s="3"/>
      <c r="M8" s="3"/>
      <c r="O8" s="167"/>
      <c r="P8" s="168">
        <v>8</v>
      </c>
      <c r="Q8" s="169">
        <v>8</v>
      </c>
    </row>
    <row r="9" spans="1:28" x14ac:dyDescent="0.25">
      <c r="F9" s="3"/>
      <c r="G9" s="3"/>
      <c r="H9" s="3"/>
      <c r="I9" s="3"/>
      <c r="J9" s="3"/>
      <c r="K9" s="3"/>
      <c r="L9" s="3"/>
      <c r="M9" s="3"/>
      <c r="O9" s="167"/>
      <c r="P9" s="168">
        <v>2</v>
      </c>
      <c r="Q9" s="169">
        <v>8</v>
      </c>
    </row>
    <row r="10" spans="1:28" x14ac:dyDescent="0.25">
      <c r="F10" s="3"/>
      <c r="G10" s="3"/>
      <c r="H10" s="3"/>
      <c r="I10" s="3"/>
      <c r="J10" s="3"/>
      <c r="K10" s="3"/>
      <c r="L10" s="3"/>
      <c r="M10" s="3"/>
      <c r="O10" s="170"/>
      <c r="P10" s="171"/>
      <c r="Q10" s="172"/>
    </row>
    <row r="11" spans="1:28" x14ac:dyDescent="0.25">
      <c r="F11" s="3"/>
      <c r="G11" s="3"/>
      <c r="H11" s="3"/>
      <c r="I11" s="3"/>
      <c r="J11" s="3"/>
      <c r="K11" s="3"/>
      <c r="L11" s="3"/>
      <c r="M11" s="3"/>
      <c r="O11" s="167" t="s">
        <v>54</v>
      </c>
      <c r="P11" s="168">
        <v>5</v>
      </c>
      <c r="Q11" s="169">
        <v>6</v>
      </c>
    </row>
    <row r="12" spans="1:28" x14ac:dyDescent="0.25">
      <c r="F12" s="3"/>
      <c r="G12" s="3"/>
      <c r="H12" s="3"/>
      <c r="I12" s="3"/>
      <c r="J12" s="3"/>
      <c r="K12" s="3"/>
      <c r="L12" s="3"/>
      <c r="M12" s="3"/>
      <c r="O12" s="167"/>
      <c r="P12" s="168">
        <v>8</v>
      </c>
      <c r="Q12" s="169">
        <v>6</v>
      </c>
    </row>
    <row r="13" spans="1:28" x14ac:dyDescent="0.25">
      <c r="F13" s="3"/>
      <c r="G13" s="3"/>
      <c r="H13" s="3"/>
      <c r="I13" s="3"/>
      <c r="J13" s="3"/>
      <c r="K13" s="3"/>
      <c r="L13" s="3"/>
      <c r="M13" s="3"/>
      <c r="O13" s="167"/>
      <c r="P13" s="168">
        <v>8</v>
      </c>
      <c r="Q13" s="169">
        <v>4</v>
      </c>
    </row>
    <row r="14" spans="1:28" x14ac:dyDescent="0.25">
      <c r="F14" s="3"/>
      <c r="G14" s="3"/>
      <c r="H14" s="3"/>
      <c r="I14" s="3"/>
      <c r="J14" s="3"/>
      <c r="K14" s="3"/>
      <c r="L14" s="3"/>
      <c r="M14" s="3"/>
      <c r="O14" s="167"/>
      <c r="P14" s="168">
        <v>2</v>
      </c>
      <c r="Q14" s="169">
        <v>4</v>
      </c>
    </row>
    <row r="15" spans="1:28" ht="15.75" thickBot="1" x14ac:dyDescent="0.3">
      <c r="F15" s="3"/>
      <c r="G15" s="3"/>
      <c r="H15" s="3"/>
      <c r="I15" s="3"/>
      <c r="J15" s="3"/>
      <c r="K15" s="3"/>
      <c r="L15" s="3"/>
      <c r="M15" s="3"/>
      <c r="O15" s="173"/>
      <c r="P15" s="174"/>
      <c r="Q15" s="175"/>
    </row>
    <row r="16" spans="1:28" ht="16.5" thickTop="1" thickBot="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.75" thickTop="1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4"/>
      <c r="P17" s="236" t="s">
        <v>50</v>
      </c>
      <c r="Q17" s="234"/>
      <c r="R17" s="234"/>
      <c r="S17" s="234" t="s">
        <v>57</v>
      </c>
      <c r="T17" s="234"/>
      <c r="U17" s="234"/>
      <c r="V17" s="234"/>
      <c r="W17" s="234" t="s">
        <v>54</v>
      </c>
      <c r="X17" s="234"/>
      <c r="Y17" s="234"/>
      <c r="Z17" s="235"/>
      <c r="AA17" s="198"/>
    </row>
    <row r="18" spans="3:27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5" t="s">
        <v>22</v>
      </c>
      <c r="P18" s="136">
        <v>2</v>
      </c>
      <c r="Q18" s="136">
        <v>2</v>
      </c>
      <c r="R18" s="136">
        <v>5</v>
      </c>
      <c r="S18" s="204">
        <v>5</v>
      </c>
      <c r="T18" s="136">
        <v>8</v>
      </c>
      <c r="U18" s="136">
        <v>8</v>
      </c>
      <c r="V18" s="205">
        <v>2</v>
      </c>
      <c r="W18" s="136">
        <v>5</v>
      </c>
      <c r="X18" s="136">
        <v>8</v>
      </c>
      <c r="Y18" s="136">
        <v>8</v>
      </c>
      <c r="Z18" s="136">
        <v>2</v>
      </c>
      <c r="AA18" s="137"/>
    </row>
    <row r="19" spans="3:2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5" t="s">
        <v>55</v>
      </c>
      <c r="P19" s="136">
        <v>4</v>
      </c>
      <c r="Q19" s="136">
        <v>8</v>
      </c>
      <c r="R19" s="136">
        <v>6</v>
      </c>
      <c r="S19" s="204">
        <v>6</v>
      </c>
      <c r="T19" s="136">
        <v>6</v>
      </c>
      <c r="U19" s="136">
        <v>8</v>
      </c>
      <c r="V19" s="205">
        <v>8</v>
      </c>
      <c r="W19" s="136">
        <v>6</v>
      </c>
      <c r="X19" s="136">
        <v>6</v>
      </c>
      <c r="Y19" s="136">
        <v>4</v>
      </c>
      <c r="Z19" s="136">
        <v>4</v>
      </c>
      <c r="AA19" s="137"/>
    </row>
    <row r="20" spans="3:27" ht="15.75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7" t="s">
        <v>56</v>
      </c>
      <c r="P20" s="138">
        <v>1</v>
      </c>
      <c r="Q20" s="138">
        <v>1</v>
      </c>
      <c r="R20" s="138">
        <v>1</v>
      </c>
      <c r="S20" s="206">
        <v>1</v>
      </c>
      <c r="T20" s="138">
        <v>1</v>
      </c>
      <c r="U20" s="138">
        <v>1</v>
      </c>
      <c r="V20" s="207">
        <v>1</v>
      </c>
      <c r="W20" s="138">
        <v>1</v>
      </c>
      <c r="X20" s="138">
        <v>1</v>
      </c>
      <c r="Y20" s="138">
        <v>1</v>
      </c>
      <c r="Z20" s="138">
        <v>1</v>
      </c>
      <c r="AA20" s="139"/>
    </row>
    <row r="21" spans="3:27" ht="16.5" thickTop="1" thickBot="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.75" thickTop="1" x14ac:dyDescent="0.25">
      <c r="C22" s="3"/>
      <c r="D22" s="3"/>
      <c r="E22" s="3"/>
      <c r="O22" s="140" t="s">
        <v>60</v>
      </c>
      <c r="P22" s="114" t="s">
        <v>59</v>
      </c>
      <c r="Q22" s="114"/>
      <c r="R22" s="114">
        <v>1</v>
      </c>
      <c r="S22" s="114">
        <v>0</v>
      </c>
      <c r="T22" s="114">
        <v>-12</v>
      </c>
      <c r="U22" s="114"/>
      <c r="V22" s="114"/>
      <c r="W22" s="114"/>
      <c r="X22" s="114"/>
      <c r="Y22" s="114"/>
      <c r="Z22" s="114"/>
      <c r="AA22" s="141"/>
    </row>
    <row r="23" spans="3:27" x14ac:dyDescent="0.25">
      <c r="C23" s="3"/>
      <c r="D23" s="3"/>
      <c r="E23" s="3"/>
      <c r="O23" s="121" t="s">
        <v>61</v>
      </c>
      <c r="P23" s="117" t="s">
        <v>62</v>
      </c>
      <c r="Q23" s="117"/>
      <c r="R23" s="117">
        <v>0</v>
      </c>
      <c r="S23" s="117">
        <v>1</v>
      </c>
      <c r="T23" s="117">
        <v>-3</v>
      </c>
      <c r="U23" s="117"/>
      <c r="V23" s="117"/>
      <c r="W23" s="117"/>
      <c r="X23" s="117"/>
      <c r="Y23" s="117"/>
      <c r="Z23" s="117"/>
      <c r="AA23" s="118"/>
    </row>
    <row r="24" spans="3:27" x14ac:dyDescent="0.25">
      <c r="C24" s="3"/>
      <c r="D24" s="3"/>
      <c r="E24" s="3"/>
      <c r="O24" s="121"/>
      <c r="P24" s="117"/>
      <c r="Q24" s="117"/>
      <c r="R24" s="117">
        <v>0</v>
      </c>
      <c r="S24" s="117">
        <v>0</v>
      </c>
      <c r="T24" s="117">
        <v>1</v>
      </c>
      <c r="U24" s="117"/>
      <c r="V24" s="117"/>
      <c r="W24" s="117"/>
      <c r="X24" s="117"/>
      <c r="Y24" s="117"/>
      <c r="Z24" s="117"/>
      <c r="AA24" s="118"/>
    </row>
    <row r="25" spans="3:27" x14ac:dyDescent="0.25">
      <c r="C25" s="3"/>
      <c r="D25" s="3"/>
      <c r="E25" s="3"/>
      <c r="O25" s="121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8"/>
    </row>
    <row r="26" spans="3:27" x14ac:dyDescent="0.25">
      <c r="C26" s="3"/>
      <c r="D26" s="3"/>
      <c r="E26" s="3"/>
      <c r="O26" s="121"/>
      <c r="P26" s="117">
        <f>SUM($R22*P$18,$S22*P$19,$T22*P$20)</f>
        <v>-10</v>
      </c>
      <c r="Q26" s="117">
        <f t="shared" ref="Q26:Z26" si="0">SUM($R22*Q$18,$S22*Q$19,$T22*Q$20)</f>
        <v>-10</v>
      </c>
      <c r="R26" s="117">
        <f t="shared" si="0"/>
        <v>-7</v>
      </c>
      <c r="S26" s="117">
        <f t="shared" si="0"/>
        <v>-7</v>
      </c>
      <c r="T26" s="117">
        <f t="shared" si="0"/>
        <v>-4</v>
      </c>
      <c r="U26" s="117">
        <f t="shared" si="0"/>
        <v>-4</v>
      </c>
      <c r="V26" s="117">
        <f>SUM($R22*V$18,$S22*V$19,$T22*V$20)</f>
        <v>-10</v>
      </c>
      <c r="W26" s="117">
        <f t="shared" si="0"/>
        <v>-7</v>
      </c>
      <c r="X26" s="117">
        <f t="shared" si="0"/>
        <v>-4</v>
      </c>
      <c r="Y26" s="117">
        <f t="shared" si="0"/>
        <v>-4</v>
      </c>
      <c r="Z26" s="117">
        <f t="shared" si="0"/>
        <v>-10</v>
      </c>
      <c r="AA26" s="118"/>
    </row>
    <row r="27" spans="3:27" x14ac:dyDescent="0.25">
      <c r="C27" s="3"/>
      <c r="D27" s="3"/>
      <c r="E27" s="3"/>
      <c r="O27" s="121"/>
      <c r="P27" s="117">
        <f>SUM($R23*P$18,$S23*P$19,$T23*P$20)</f>
        <v>1</v>
      </c>
      <c r="Q27" s="117">
        <f t="shared" ref="Q27:Z27" si="1">SUM($R23*Q$18,$S23*Q$19,$T23*Q$20)</f>
        <v>5</v>
      </c>
      <c r="R27" s="117">
        <f t="shared" si="1"/>
        <v>3</v>
      </c>
      <c r="S27" s="117">
        <f t="shared" si="1"/>
        <v>3</v>
      </c>
      <c r="T27" s="117">
        <f t="shared" si="1"/>
        <v>3</v>
      </c>
      <c r="U27" s="117">
        <f t="shared" si="1"/>
        <v>5</v>
      </c>
      <c r="V27" s="117">
        <f t="shared" si="1"/>
        <v>5</v>
      </c>
      <c r="W27" s="117">
        <f t="shared" si="1"/>
        <v>3</v>
      </c>
      <c r="X27" s="117">
        <f t="shared" si="1"/>
        <v>3</v>
      </c>
      <c r="Y27" s="117">
        <f t="shared" si="1"/>
        <v>1</v>
      </c>
      <c r="Z27" s="117">
        <f t="shared" si="1"/>
        <v>1</v>
      </c>
      <c r="AA27" s="118"/>
    </row>
    <row r="28" spans="3:27" ht="15.75" thickBot="1" x14ac:dyDescent="0.3">
      <c r="C28" s="3"/>
      <c r="D28" s="3"/>
      <c r="E28" s="3"/>
      <c r="O28" s="123"/>
      <c r="P28" s="124">
        <f>SUM($R24*P$18,$S24*P$19,$T24*P$20)</f>
        <v>1</v>
      </c>
      <c r="Q28" s="124">
        <f t="shared" ref="Q28:Z28" si="2">SUM($R24*Q$18,$S24*Q$19,$T24*Q$20)</f>
        <v>1</v>
      </c>
      <c r="R28" s="124">
        <f t="shared" si="2"/>
        <v>1</v>
      </c>
      <c r="S28" s="124">
        <f t="shared" si="2"/>
        <v>1</v>
      </c>
      <c r="T28" s="124">
        <f t="shared" si="2"/>
        <v>1</v>
      </c>
      <c r="U28" s="124">
        <f t="shared" si="2"/>
        <v>1</v>
      </c>
      <c r="V28" s="124">
        <f t="shared" si="2"/>
        <v>1</v>
      </c>
      <c r="W28" s="124">
        <f t="shared" si="2"/>
        <v>1</v>
      </c>
      <c r="X28" s="124">
        <f t="shared" si="2"/>
        <v>1</v>
      </c>
      <c r="Y28" s="124">
        <f t="shared" si="2"/>
        <v>1</v>
      </c>
      <c r="Z28" s="124">
        <f t="shared" si="2"/>
        <v>1</v>
      </c>
      <c r="AA28" s="142"/>
    </row>
    <row r="29" spans="3:27" ht="16.5" thickTop="1" thickBot="1" x14ac:dyDescent="0.3">
      <c r="C29" s="3"/>
      <c r="D29" s="3"/>
      <c r="E29" s="3"/>
    </row>
    <row r="30" spans="3:27" ht="15.75" thickTop="1" x14ac:dyDescent="0.25">
      <c r="O30" s="143" t="s">
        <v>63</v>
      </c>
      <c r="P30" s="66"/>
      <c r="Q30" s="66"/>
      <c r="R30" s="66" t="s">
        <v>64</v>
      </c>
      <c r="S30" s="144" t="s">
        <v>65</v>
      </c>
      <c r="T30" s="66">
        <v>0</v>
      </c>
      <c r="U30" s="66"/>
      <c r="V30" s="66">
        <v>-1</v>
      </c>
      <c r="W30" s="66">
        <v>0</v>
      </c>
      <c r="X30" s="66">
        <v>0</v>
      </c>
      <c r="Y30" s="66"/>
      <c r="Z30" s="66"/>
      <c r="AA30" s="145"/>
    </row>
    <row r="31" spans="3:27" x14ac:dyDescent="0.25">
      <c r="O31" s="69"/>
      <c r="P31" s="67"/>
      <c r="Q31" s="67"/>
      <c r="R31" s="146" t="s">
        <v>66</v>
      </c>
      <c r="S31" s="67" t="s">
        <v>64</v>
      </c>
      <c r="T31" s="67">
        <v>0</v>
      </c>
      <c r="U31" s="67"/>
      <c r="V31" s="67">
        <v>0</v>
      </c>
      <c r="W31" s="67">
        <v>-1</v>
      </c>
      <c r="X31" s="67">
        <v>0</v>
      </c>
      <c r="Y31" s="67"/>
      <c r="Z31" s="67"/>
      <c r="AA31" s="68"/>
    </row>
    <row r="32" spans="3:27" x14ac:dyDescent="0.25">
      <c r="O32" s="69"/>
      <c r="P32" s="67"/>
      <c r="Q32" s="67"/>
      <c r="R32" s="67">
        <v>0</v>
      </c>
      <c r="S32" s="67">
        <v>0</v>
      </c>
      <c r="T32" s="67">
        <v>1</v>
      </c>
      <c r="U32" s="67"/>
      <c r="V32" s="67">
        <v>0</v>
      </c>
      <c r="W32" s="67">
        <v>0</v>
      </c>
      <c r="X32" s="67">
        <v>1</v>
      </c>
      <c r="Y32" s="67"/>
      <c r="Z32" s="67"/>
      <c r="AA32" s="68"/>
    </row>
    <row r="33" spans="15:27" x14ac:dyDescent="0.25">
      <c r="O33" s="69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8"/>
    </row>
    <row r="34" spans="15:27" x14ac:dyDescent="0.25">
      <c r="O34" s="69"/>
      <c r="P34" s="67">
        <f>SUM($V30*P$26,$W30*P$27,$X30*P$28)</f>
        <v>10</v>
      </c>
      <c r="Q34" s="67">
        <f t="shared" ref="Q34:Z34" si="3">SUM($V30*Q$26,$W30*Q$27,$X30*Q$28)</f>
        <v>10</v>
      </c>
      <c r="R34" s="67">
        <f t="shared" si="3"/>
        <v>7</v>
      </c>
      <c r="S34" s="67">
        <f t="shared" si="3"/>
        <v>7</v>
      </c>
      <c r="T34" s="67">
        <f t="shared" si="3"/>
        <v>4</v>
      </c>
      <c r="U34" s="67">
        <f t="shared" si="3"/>
        <v>4</v>
      </c>
      <c r="V34" s="67">
        <f t="shared" si="3"/>
        <v>10</v>
      </c>
      <c r="W34" s="67">
        <f t="shared" si="3"/>
        <v>7</v>
      </c>
      <c r="X34" s="67">
        <f t="shared" si="3"/>
        <v>4</v>
      </c>
      <c r="Y34" s="67">
        <f t="shared" si="3"/>
        <v>4</v>
      </c>
      <c r="Z34" s="67">
        <f t="shared" si="3"/>
        <v>10</v>
      </c>
      <c r="AA34" s="68"/>
    </row>
    <row r="35" spans="15:27" x14ac:dyDescent="0.25">
      <c r="O35" s="69"/>
      <c r="P35" s="67">
        <f t="shared" ref="P35:Z35" si="4">SUM($V31*P$26,$W31*P$27,$X31*P$28)</f>
        <v>-1</v>
      </c>
      <c r="Q35" s="67">
        <f t="shared" si="4"/>
        <v>-5</v>
      </c>
      <c r="R35" s="67">
        <f t="shared" si="4"/>
        <v>-3</v>
      </c>
      <c r="S35" s="67">
        <f t="shared" si="4"/>
        <v>-3</v>
      </c>
      <c r="T35" s="67">
        <f t="shared" si="4"/>
        <v>-3</v>
      </c>
      <c r="U35" s="67">
        <f t="shared" si="4"/>
        <v>-5</v>
      </c>
      <c r="V35" s="67">
        <f t="shared" si="4"/>
        <v>-5</v>
      </c>
      <c r="W35" s="67">
        <f t="shared" si="4"/>
        <v>-3</v>
      </c>
      <c r="X35" s="67">
        <f t="shared" si="4"/>
        <v>-3</v>
      </c>
      <c r="Y35" s="67">
        <f t="shared" si="4"/>
        <v>-1</v>
      </c>
      <c r="Z35" s="67">
        <f t="shared" si="4"/>
        <v>-1</v>
      </c>
      <c r="AA35" s="68"/>
    </row>
    <row r="36" spans="15:27" ht="15.75" thickBot="1" x14ac:dyDescent="0.3">
      <c r="O36" s="70"/>
      <c r="P36" s="71">
        <f t="shared" ref="P36:Z36" si="5">SUM($V32*P$26,$W32*P$27,$X32*P$28)</f>
        <v>1</v>
      </c>
      <c r="Q36" s="71">
        <f t="shared" si="5"/>
        <v>1</v>
      </c>
      <c r="R36" s="71">
        <f t="shared" si="5"/>
        <v>1</v>
      </c>
      <c r="S36" s="71">
        <f t="shared" si="5"/>
        <v>1</v>
      </c>
      <c r="T36" s="71">
        <f t="shared" si="5"/>
        <v>1</v>
      </c>
      <c r="U36" s="71">
        <f t="shared" si="5"/>
        <v>1</v>
      </c>
      <c r="V36" s="71">
        <f t="shared" si="5"/>
        <v>1</v>
      </c>
      <c r="W36" s="71">
        <f t="shared" si="5"/>
        <v>1</v>
      </c>
      <c r="X36" s="71">
        <f t="shared" si="5"/>
        <v>1</v>
      </c>
      <c r="Y36" s="71">
        <f t="shared" si="5"/>
        <v>1</v>
      </c>
      <c r="Z36" s="71">
        <f t="shared" si="5"/>
        <v>1</v>
      </c>
      <c r="AA36" s="147"/>
    </row>
    <row r="37" spans="15:27" ht="16.5" thickTop="1" thickBot="1" x14ac:dyDescent="0.3"/>
    <row r="38" spans="15:27" ht="15.75" thickTop="1" x14ac:dyDescent="0.25">
      <c r="O38" s="148"/>
      <c r="P38" s="149">
        <v>1</v>
      </c>
      <c r="Q38" s="149">
        <v>0</v>
      </c>
      <c r="R38" s="149">
        <v>-12</v>
      </c>
      <c r="S38" s="149"/>
      <c r="T38" s="149"/>
      <c r="U38" s="149"/>
      <c r="V38" s="149">
        <v>-1</v>
      </c>
      <c r="W38" s="149">
        <v>0</v>
      </c>
      <c r="X38" s="149">
        <v>0</v>
      </c>
      <c r="Y38" s="150"/>
    </row>
    <row r="39" spans="15:27" x14ac:dyDescent="0.25">
      <c r="O39" s="151"/>
      <c r="P39" s="152">
        <v>0</v>
      </c>
      <c r="Q39" s="152">
        <v>1</v>
      </c>
      <c r="R39" s="152">
        <v>-3</v>
      </c>
      <c r="S39" s="152"/>
      <c r="T39" s="153" t="s">
        <v>69</v>
      </c>
      <c r="U39" s="152"/>
      <c r="V39" s="152">
        <v>0</v>
      </c>
      <c r="W39" s="152">
        <v>-1</v>
      </c>
      <c r="X39" s="152">
        <v>0</v>
      </c>
      <c r="Y39" s="154"/>
    </row>
    <row r="40" spans="15:27" x14ac:dyDescent="0.25">
      <c r="O40" s="151"/>
      <c r="P40" s="152">
        <v>0</v>
      </c>
      <c r="Q40" s="152">
        <v>0</v>
      </c>
      <c r="R40" s="152">
        <v>1</v>
      </c>
      <c r="S40" s="152"/>
      <c r="T40" s="152"/>
      <c r="U40" s="152"/>
      <c r="V40" s="152">
        <v>0</v>
      </c>
      <c r="W40" s="152">
        <v>0</v>
      </c>
      <c r="X40" s="152">
        <v>1</v>
      </c>
      <c r="Y40" s="154"/>
    </row>
    <row r="41" spans="15:27" x14ac:dyDescent="0.25">
      <c r="O41" s="151"/>
      <c r="P41" s="152"/>
      <c r="Q41" s="152" t="s">
        <v>58</v>
      </c>
      <c r="R41" s="152"/>
      <c r="S41" s="152"/>
      <c r="T41" s="152"/>
      <c r="U41" s="152"/>
      <c r="V41" s="152"/>
      <c r="W41" s="152" t="s">
        <v>67</v>
      </c>
      <c r="X41" s="152"/>
      <c r="Y41" s="154"/>
    </row>
    <row r="42" spans="15:27" x14ac:dyDescent="0.25">
      <c r="O42" s="151"/>
      <c r="P42" s="152"/>
      <c r="Q42" s="152"/>
      <c r="R42" s="152"/>
      <c r="S42" s="152"/>
      <c r="T42" s="152"/>
      <c r="U42" s="152"/>
      <c r="V42" s="152"/>
      <c r="W42" s="152"/>
      <c r="X42" s="152"/>
      <c r="Y42" s="154"/>
    </row>
    <row r="43" spans="15:27" x14ac:dyDescent="0.25">
      <c r="O43" s="151"/>
      <c r="P43" s="152"/>
      <c r="Q43" s="152"/>
      <c r="R43" s="152"/>
      <c r="S43" s="152">
        <f>SUM(P$38*$V38,P$39*$W38,P$40*$X38)</f>
        <v>-1</v>
      </c>
      <c r="T43" s="152">
        <f t="shared" ref="T43:U43" si="6">SUM(Q$38*$V38,Q$39*$W38,Q$40*$X38)</f>
        <v>0</v>
      </c>
      <c r="U43" s="152">
        <f t="shared" si="6"/>
        <v>12</v>
      </c>
      <c r="V43" s="152"/>
      <c r="W43" s="152"/>
      <c r="X43" s="152"/>
      <c r="Y43" s="154"/>
    </row>
    <row r="44" spans="15:27" x14ac:dyDescent="0.25">
      <c r="O44" s="151"/>
      <c r="P44" s="152"/>
      <c r="Q44" s="203" t="s">
        <v>38</v>
      </c>
      <c r="R44" s="152"/>
      <c r="S44" s="152">
        <f t="shared" ref="S44:S45" si="7">SUM(P$38*$V39,P$39*$W39,P$40*$X39)</f>
        <v>0</v>
      </c>
      <c r="T44" s="152">
        <f t="shared" ref="T44:T45" si="8">SUM(Q$38*$V39,Q$39*$W39,Q$40*$X39)</f>
        <v>-1</v>
      </c>
      <c r="U44" s="152">
        <f t="shared" ref="U44:U45" si="9">SUM(R$38*$V39,R$39*$W39,R$40*$X39)</f>
        <v>3</v>
      </c>
      <c r="V44" s="152"/>
      <c r="W44" s="152"/>
      <c r="X44" s="152"/>
      <c r="Y44" s="154"/>
    </row>
    <row r="45" spans="15:27" x14ac:dyDescent="0.25">
      <c r="O45" s="151"/>
      <c r="P45" s="152"/>
      <c r="Q45" s="152"/>
      <c r="R45" s="152"/>
      <c r="S45" s="152">
        <f t="shared" si="7"/>
        <v>0</v>
      </c>
      <c r="T45" s="152">
        <f t="shared" si="8"/>
        <v>0</v>
      </c>
      <c r="U45" s="152">
        <f t="shared" si="9"/>
        <v>1</v>
      </c>
      <c r="V45" s="152"/>
      <c r="W45" s="152"/>
      <c r="X45" s="152"/>
      <c r="Y45" s="154"/>
    </row>
    <row r="46" spans="15:27" ht="15.75" thickBot="1" x14ac:dyDescent="0.3">
      <c r="O46" s="155"/>
      <c r="P46" s="156"/>
      <c r="Q46" s="156"/>
      <c r="R46" s="156"/>
      <c r="S46" s="156"/>
      <c r="T46" s="156" t="s">
        <v>68</v>
      </c>
      <c r="U46" s="156"/>
      <c r="V46" s="156"/>
      <c r="W46" s="156"/>
      <c r="X46" s="156"/>
      <c r="Y46" s="157"/>
    </row>
    <row r="47" spans="15:27" ht="15.75" thickTop="1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5:27" x14ac:dyDescent="0.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1048576" spans="16384:16384" x14ac:dyDescent="0.25">
      <c r="XFD1048576" s="73" t="s">
        <v>89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115" zoomScaleNormal="115" workbookViewId="0">
      <selection activeCell="R3" sqref="R3"/>
    </sheetView>
  </sheetViews>
  <sheetFormatPr defaultColWidth="9.140625" defaultRowHeight="15" x14ac:dyDescent="0.25"/>
  <cols>
    <col min="1" max="1" width="9.140625" style="72"/>
    <col min="2" max="16384" width="9.140625" style="2"/>
  </cols>
  <sheetData>
    <row r="1" spans="1:20" ht="16.5" thickTop="1" thickBot="1" x14ac:dyDescent="0.3">
      <c r="A1" s="126" t="s">
        <v>17</v>
      </c>
      <c r="C1" s="61">
        <v>1.6</v>
      </c>
      <c r="E1" s="61">
        <v>1.6</v>
      </c>
    </row>
    <row r="2" spans="1:20" x14ac:dyDescent="0.25">
      <c r="A2" s="196" t="s">
        <v>4</v>
      </c>
      <c r="C2" s="60" t="s">
        <v>36</v>
      </c>
      <c r="D2" s="2" t="s">
        <v>38</v>
      </c>
      <c r="E2" s="73" t="s">
        <v>39</v>
      </c>
      <c r="O2" s="125" t="s">
        <v>90</v>
      </c>
      <c r="P2" s="125" t="s">
        <v>91</v>
      </c>
      <c r="Q2" s="125" t="s">
        <v>92</v>
      </c>
      <c r="R2" s="125" t="s">
        <v>93</v>
      </c>
      <c r="S2" s="125" t="s">
        <v>94</v>
      </c>
      <c r="T2" s="125" t="s">
        <v>95</v>
      </c>
    </row>
    <row r="3" spans="1:20" x14ac:dyDescent="0.25">
      <c r="A3" s="160" t="s">
        <v>5</v>
      </c>
      <c r="C3" s="61">
        <v>0</v>
      </c>
      <c r="E3" s="61">
        <v>0</v>
      </c>
      <c r="O3" s="125">
        <f>G16</f>
        <v>9.5445347916737688</v>
      </c>
      <c r="P3" s="125">
        <f>M24</f>
        <v>9.5444692358250851</v>
      </c>
      <c r="Q3" s="125">
        <f>G26</f>
        <v>9.5444648487902306</v>
      </c>
      <c r="R3" s="125">
        <f>Q3-O3</f>
        <v>-6.9942883538232081E-5</v>
      </c>
      <c r="S3" s="125">
        <f>Q3-P3</f>
        <v>-4.3870348545027582E-6</v>
      </c>
      <c r="T3" s="125">
        <v>0.1</v>
      </c>
    </row>
    <row r="4" spans="1:20" ht="15.75" thickBot="1" x14ac:dyDescent="0.3">
      <c r="A4" s="127" t="s">
        <v>6</v>
      </c>
      <c r="O4" s="125"/>
      <c r="P4" s="125"/>
      <c r="Q4" s="125"/>
      <c r="R4" s="125"/>
      <c r="S4" s="125"/>
      <c r="T4" s="125"/>
    </row>
    <row r="5" spans="1:20" ht="16.5" thickTop="1" thickBot="1" x14ac:dyDescent="0.3">
      <c r="A5" s="197" t="s">
        <v>19</v>
      </c>
      <c r="C5" s="6" t="s">
        <v>40</v>
      </c>
      <c r="D5" s="109" t="s">
        <v>22</v>
      </c>
      <c r="E5" s="109" t="s">
        <v>26</v>
      </c>
      <c r="F5" s="109" t="s">
        <v>41</v>
      </c>
      <c r="G5" s="110" t="s">
        <v>42</v>
      </c>
      <c r="I5" s="33" t="s">
        <v>40</v>
      </c>
      <c r="J5" s="62" t="s">
        <v>22</v>
      </c>
      <c r="K5" s="62" t="s">
        <v>26</v>
      </c>
      <c r="L5" s="62" t="s">
        <v>41</v>
      </c>
      <c r="M5" s="63" t="s">
        <v>42</v>
      </c>
      <c r="O5" s="125"/>
      <c r="P5" s="125"/>
      <c r="Q5" s="125"/>
      <c r="R5" s="125"/>
      <c r="S5" s="125"/>
      <c r="T5" s="125"/>
    </row>
    <row r="6" spans="1:20" ht="15.75" thickTop="1" x14ac:dyDescent="0.25">
      <c r="C6" s="111">
        <v>0</v>
      </c>
      <c r="D6" s="80">
        <v>0</v>
      </c>
      <c r="E6" s="80">
        <f>2*EXP(D6)+POWER(D6,3)</f>
        <v>2</v>
      </c>
      <c r="F6" s="80">
        <v>1</v>
      </c>
      <c r="G6" s="81">
        <f>E6*F6</f>
        <v>2</v>
      </c>
      <c r="I6" s="64">
        <v>0</v>
      </c>
      <c r="J6" s="34">
        <v>0</v>
      </c>
      <c r="K6" s="34">
        <f>2*EXP(J6)+POWER(J6,3)</f>
        <v>2</v>
      </c>
      <c r="L6" s="34">
        <v>1</v>
      </c>
      <c r="M6" s="35">
        <f>K6*L6</f>
        <v>2</v>
      </c>
      <c r="O6" s="125"/>
      <c r="P6" s="125"/>
      <c r="Q6" s="125"/>
      <c r="R6" s="125"/>
      <c r="S6" s="125"/>
      <c r="T6" s="125"/>
    </row>
    <row r="7" spans="1:20" x14ac:dyDescent="0.25">
      <c r="C7" s="111">
        <f>C6+1</f>
        <v>1</v>
      </c>
      <c r="D7" s="80">
        <f>D6+0.2</f>
        <v>0.2</v>
      </c>
      <c r="E7" s="80">
        <f t="shared" ref="E7:E14" si="0">2*EXP(D7)+POWER(D7,3)</f>
        <v>2.4508055163203397</v>
      </c>
      <c r="F7" s="80">
        <v>4</v>
      </c>
      <c r="G7" s="81">
        <f t="shared" ref="G7:G14" si="1">E7*F7</f>
        <v>9.8032220652813589</v>
      </c>
      <c r="I7" s="64">
        <f>I6+1</f>
        <v>1</v>
      </c>
      <c r="J7" s="34">
        <f>J6+0.1</f>
        <v>0.1</v>
      </c>
      <c r="K7" s="34">
        <f t="shared" ref="K7:K22" si="2">2*EXP(J7)+POWER(J7,3)</f>
        <v>2.2113418361512953</v>
      </c>
      <c r="L7" s="34">
        <v>4</v>
      </c>
      <c r="M7" s="35">
        <f t="shared" ref="M7:M22" si="3">K7*L7</f>
        <v>8.8453673446051813</v>
      </c>
      <c r="O7" s="125"/>
      <c r="P7" s="125"/>
      <c r="Q7" s="125"/>
      <c r="R7" s="125"/>
      <c r="S7" s="125"/>
      <c r="T7" s="125"/>
    </row>
    <row r="8" spans="1:20" x14ac:dyDescent="0.25">
      <c r="C8" s="111">
        <f t="shared" ref="C8:C14" si="4">C7+1</f>
        <v>2</v>
      </c>
      <c r="D8" s="80">
        <f t="shared" ref="D8:D14" si="5">D7+0.2</f>
        <v>0.4</v>
      </c>
      <c r="E8" s="80">
        <f t="shared" si="0"/>
        <v>3.0476493952825408</v>
      </c>
      <c r="F8" s="80">
        <v>2</v>
      </c>
      <c r="G8" s="81">
        <f t="shared" si="1"/>
        <v>6.0952987905650815</v>
      </c>
      <c r="I8" s="64">
        <f t="shared" ref="I8:I22" si="6">I7+1</f>
        <v>2</v>
      </c>
      <c r="J8" s="34">
        <f t="shared" ref="J8:J22" si="7">J7+0.1</f>
        <v>0.2</v>
      </c>
      <c r="K8" s="34">
        <f t="shared" si="2"/>
        <v>2.4508055163203397</v>
      </c>
      <c r="L8" s="34">
        <v>2</v>
      </c>
      <c r="M8" s="35">
        <f t="shared" si="3"/>
        <v>4.9016110326406794</v>
      </c>
      <c r="O8" s="125"/>
      <c r="P8" s="125"/>
      <c r="Q8" s="125"/>
      <c r="R8" s="125"/>
      <c r="S8" s="125"/>
      <c r="T8" s="125"/>
    </row>
    <row r="9" spans="1:20" x14ac:dyDescent="0.25">
      <c r="C9" s="111">
        <f t="shared" si="4"/>
        <v>3</v>
      </c>
      <c r="D9" s="80">
        <f t="shared" si="5"/>
        <v>0.60000000000000009</v>
      </c>
      <c r="E9" s="80">
        <f t="shared" si="0"/>
        <v>3.8602376007810184</v>
      </c>
      <c r="F9" s="80">
        <v>4</v>
      </c>
      <c r="G9" s="81">
        <f t="shared" si="1"/>
        <v>15.440950403124074</v>
      </c>
      <c r="I9" s="64">
        <f t="shared" si="6"/>
        <v>3</v>
      </c>
      <c r="J9" s="34">
        <f t="shared" si="7"/>
        <v>0.30000000000000004</v>
      </c>
      <c r="K9" s="34">
        <f t="shared" si="2"/>
        <v>2.7267176151520065</v>
      </c>
      <c r="L9" s="34">
        <v>4</v>
      </c>
      <c r="M9" s="35">
        <f t="shared" si="3"/>
        <v>10.906870460608026</v>
      </c>
      <c r="O9" s="125"/>
      <c r="P9" s="125"/>
      <c r="Q9" s="125"/>
      <c r="R9" s="125"/>
      <c r="S9" s="125"/>
      <c r="T9" s="125"/>
    </row>
    <row r="10" spans="1:20" x14ac:dyDescent="0.25">
      <c r="C10" s="111">
        <f t="shared" si="4"/>
        <v>4</v>
      </c>
      <c r="D10" s="80">
        <f t="shared" si="5"/>
        <v>0.8</v>
      </c>
      <c r="E10" s="80">
        <f>2*EXP(D10)+POWER(D10,3)</f>
        <v>4.9630818569849362</v>
      </c>
      <c r="F10" s="80">
        <v>2</v>
      </c>
      <c r="G10" s="81">
        <f t="shared" si="1"/>
        <v>9.9261637139698724</v>
      </c>
      <c r="I10" s="64">
        <f t="shared" si="6"/>
        <v>4</v>
      </c>
      <c r="J10" s="34">
        <f t="shared" si="7"/>
        <v>0.4</v>
      </c>
      <c r="K10" s="34">
        <f t="shared" si="2"/>
        <v>3.0476493952825408</v>
      </c>
      <c r="L10" s="34">
        <v>2</v>
      </c>
      <c r="M10" s="35">
        <f t="shared" si="3"/>
        <v>6.0952987905650815</v>
      </c>
      <c r="O10" s="125"/>
      <c r="P10" s="125"/>
      <c r="Q10" s="125"/>
      <c r="R10" s="125"/>
      <c r="S10" s="125"/>
      <c r="T10" s="125"/>
    </row>
    <row r="11" spans="1:20" x14ac:dyDescent="0.25">
      <c r="C11" s="111">
        <f t="shared" si="4"/>
        <v>5</v>
      </c>
      <c r="D11" s="80">
        <f t="shared" si="5"/>
        <v>1</v>
      </c>
      <c r="E11" s="80">
        <f t="shared" si="0"/>
        <v>6.4365636569180902</v>
      </c>
      <c r="F11" s="80">
        <v>4</v>
      </c>
      <c r="G11" s="81">
        <f t="shared" si="1"/>
        <v>25.746254627672361</v>
      </c>
      <c r="I11" s="64">
        <f t="shared" si="6"/>
        <v>5</v>
      </c>
      <c r="J11" s="34">
        <f t="shared" si="7"/>
        <v>0.5</v>
      </c>
      <c r="K11" s="34">
        <f t="shared" si="2"/>
        <v>3.4224425414002564</v>
      </c>
      <c r="L11" s="34">
        <v>4</v>
      </c>
      <c r="M11" s="35">
        <f t="shared" si="3"/>
        <v>13.689770165601026</v>
      </c>
      <c r="O11" s="125"/>
      <c r="P11" s="125"/>
      <c r="Q11" s="125"/>
      <c r="R11" s="125"/>
      <c r="S11" s="125"/>
      <c r="T11" s="125"/>
    </row>
    <row r="12" spans="1:20" x14ac:dyDescent="0.25">
      <c r="C12" s="111">
        <f t="shared" si="4"/>
        <v>6</v>
      </c>
      <c r="D12" s="80">
        <f t="shared" si="5"/>
        <v>1.2</v>
      </c>
      <c r="E12" s="80">
        <f t="shared" si="0"/>
        <v>8.3682338454730942</v>
      </c>
      <c r="F12" s="80">
        <v>2</v>
      </c>
      <c r="G12" s="81">
        <f t="shared" si="1"/>
        <v>16.736467690946188</v>
      </c>
      <c r="I12" s="64">
        <f t="shared" si="6"/>
        <v>6</v>
      </c>
      <c r="J12" s="34">
        <f t="shared" si="7"/>
        <v>0.6</v>
      </c>
      <c r="K12" s="34">
        <f t="shared" si="2"/>
        <v>3.860237600781018</v>
      </c>
      <c r="L12" s="34">
        <v>2</v>
      </c>
      <c r="M12" s="35">
        <f t="shared" si="3"/>
        <v>7.7204752015620359</v>
      </c>
      <c r="O12" s="125"/>
      <c r="P12" s="125"/>
      <c r="Q12" s="125"/>
      <c r="R12" s="125"/>
      <c r="S12" s="125"/>
      <c r="T12" s="125"/>
    </row>
    <row r="13" spans="1:20" x14ac:dyDescent="0.25">
      <c r="C13" s="111">
        <f t="shared" si="4"/>
        <v>7</v>
      </c>
      <c r="D13" s="80">
        <f t="shared" si="5"/>
        <v>1.4</v>
      </c>
      <c r="E13" s="80">
        <f t="shared" si="0"/>
        <v>10.854399933689349</v>
      </c>
      <c r="F13" s="80">
        <v>4</v>
      </c>
      <c r="G13" s="81">
        <f t="shared" si="1"/>
        <v>43.417599734757395</v>
      </c>
      <c r="I13" s="64">
        <f t="shared" si="6"/>
        <v>7</v>
      </c>
      <c r="J13" s="34">
        <f t="shared" si="7"/>
        <v>0.7</v>
      </c>
      <c r="K13" s="34">
        <f t="shared" si="2"/>
        <v>4.3705054149409532</v>
      </c>
      <c r="L13" s="34">
        <v>4</v>
      </c>
      <c r="M13" s="35">
        <f t="shared" si="3"/>
        <v>17.482021659763813</v>
      </c>
      <c r="O13" s="125"/>
      <c r="P13" s="125"/>
      <c r="Q13" s="125"/>
      <c r="R13" s="125"/>
      <c r="S13" s="125"/>
      <c r="T13" s="125"/>
    </row>
    <row r="14" spans="1:20" ht="15.75" thickBot="1" x14ac:dyDescent="0.3">
      <c r="C14" s="112">
        <f t="shared" si="4"/>
        <v>8</v>
      </c>
      <c r="D14" s="87">
        <f t="shared" si="5"/>
        <v>1.5999999999999999</v>
      </c>
      <c r="E14" s="87">
        <f t="shared" si="0"/>
        <v>14.002064848790226</v>
      </c>
      <c r="F14" s="87">
        <v>1</v>
      </c>
      <c r="G14" s="88">
        <f t="shared" si="1"/>
        <v>14.002064848790226</v>
      </c>
      <c r="I14" s="64">
        <f t="shared" si="6"/>
        <v>8</v>
      </c>
      <c r="J14" s="34">
        <f t="shared" si="7"/>
        <v>0.79999999999999993</v>
      </c>
      <c r="K14" s="34">
        <f t="shared" si="2"/>
        <v>4.9630818569849344</v>
      </c>
      <c r="L14" s="34">
        <v>2</v>
      </c>
      <c r="M14" s="35">
        <f t="shared" si="3"/>
        <v>9.9261637139698689</v>
      </c>
      <c r="O14" s="125"/>
      <c r="P14" s="125"/>
      <c r="Q14" s="125"/>
      <c r="R14" s="125"/>
      <c r="S14" s="125"/>
      <c r="T14" s="125"/>
    </row>
    <row r="15" spans="1:20" ht="15.75" thickTop="1" x14ac:dyDescent="0.25">
      <c r="F15" s="6" t="s">
        <v>43</v>
      </c>
      <c r="G15" s="110">
        <f>SUM(G6:G14)</f>
        <v>143.16802187510655</v>
      </c>
      <c r="I15" s="64">
        <f t="shared" si="6"/>
        <v>9</v>
      </c>
      <c r="J15" s="34">
        <f t="shared" si="7"/>
        <v>0.89999999999999991</v>
      </c>
      <c r="K15" s="34">
        <f t="shared" si="2"/>
        <v>5.6482062223138989</v>
      </c>
      <c r="L15" s="34">
        <v>4</v>
      </c>
      <c r="M15" s="35">
        <f t="shared" si="3"/>
        <v>22.592824889255596</v>
      </c>
      <c r="O15" s="125"/>
      <c r="P15" s="125"/>
      <c r="Q15" s="125"/>
      <c r="R15" s="125"/>
      <c r="S15" s="125"/>
      <c r="T15" s="125"/>
    </row>
    <row r="16" spans="1:20" ht="15.75" thickBot="1" x14ac:dyDescent="0.3">
      <c r="F16" s="112" t="s">
        <v>49</v>
      </c>
      <c r="G16" s="88">
        <f>G15*(0.2/3)</f>
        <v>9.5445347916737688</v>
      </c>
      <c r="I16" s="64">
        <f t="shared" si="6"/>
        <v>10</v>
      </c>
      <c r="J16" s="34">
        <f t="shared" si="7"/>
        <v>0.99999999999999989</v>
      </c>
      <c r="K16" s="34">
        <f t="shared" si="2"/>
        <v>6.4365636569180902</v>
      </c>
      <c r="L16" s="34">
        <v>2</v>
      </c>
      <c r="M16" s="35">
        <f t="shared" si="3"/>
        <v>12.87312731383618</v>
      </c>
      <c r="O16" s="125"/>
      <c r="P16" s="125"/>
      <c r="Q16" s="125"/>
      <c r="R16" s="125"/>
      <c r="S16" s="125"/>
      <c r="T16" s="125"/>
    </row>
    <row r="17" spans="3:20" ht="16.5" thickTop="1" thickBot="1" x14ac:dyDescent="0.3">
      <c r="I17" s="64">
        <f t="shared" si="6"/>
        <v>11</v>
      </c>
      <c r="J17" s="34">
        <f t="shared" si="7"/>
        <v>1.0999999999999999</v>
      </c>
      <c r="K17" s="34">
        <f t="shared" si="2"/>
        <v>7.3393320478928645</v>
      </c>
      <c r="L17" s="34">
        <v>4</v>
      </c>
      <c r="M17" s="35">
        <f t="shared" si="3"/>
        <v>29.357328191571458</v>
      </c>
      <c r="O17" s="125"/>
      <c r="P17" s="125"/>
      <c r="Q17" s="125"/>
      <c r="R17" s="125"/>
      <c r="S17" s="125"/>
      <c r="T17" s="125"/>
    </row>
    <row r="18" spans="3:20" ht="15.75" thickTop="1" x14ac:dyDescent="0.25">
      <c r="C18" s="113">
        <v>1.6</v>
      </c>
      <c r="D18" s="114"/>
      <c r="E18" s="115">
        <v>1.6</v>
      </c>
      <c r="I18" s="64">
        <f t="shared" si="6"/>
        <v>12</v>
      </c>
      <c r="J18" s="34">
        <f t="shared" si="7"/>
        <v>1.2</v>
      </c>
      <c r="K18" s="34">
        <f t="shared" si="2"/>
        <v>8.3682338454730942</v>
      </c>
      <c r="L18" s="34">
        <v>2</v>
      </c>
      <c r="M18" s="35">
        <f t="shared" si="3"/>
        <v>16.736467690946188</v>
      </c>
      <c r="O18" s="125"/>
      <c r="P18" s="125"/>
      <c r="Q18" s="125"/>
      <c r="R18" s="125"/>
      <c r="S18" s="125"/>
      <c r="T18" s="125"/>
    </row>
    <row r="19" spans="3:20" x14ac:dyDescent="0.25">
      <c r="C19" s="116" t="s">
        <v>36</v>
      </c>
      <c r="D19" s="117" t="s">
        <v>38</v>
      </c>
      <c r="E19" s="118" t="s">
        <v>39</v>
      </c>
      <c r="I19" s="64">
        <f t="shared" si="6"/>
        <v>13</v>
      </c>
      <c r="J19" s="34">
        <f>J18+0.1</f>
        <v>1.3</v>
      </c>
      <c r="K19" s="34">
        <f t="shared" si="2"/>
        <v>9.5355933352384898</v>
      </c>
      <c r="L19" s="34">
        <v>4</v>
      </c>
      <c r="M19" s="35">
        <f t="shared" si="3"/>
        <v>38.142373340953959</v>
      </c>
      <c r="O19" s="125"/>
      <c r="P19" s="125"/>
      <c r="Q19" s="125"/>
      <c r="R19" s="125"/>
      <c r="S19" s="125"/>
      <c r="T19" s="125"/>
    </row>
    <row r="20" spans="3:20" x14ac:dyDescent="0.25">
      <c r="C20" s="119">
        <v>0</v>
      </c>
      <c r="D20" s="117"/>
      <c r="E20" s="120">
        <v>0</v>
      </c>
      <c r="I20" s="64">
        <f t="shared" si="6"/>
        <v>14</v>
      </c>
      <c r="J20" s="34">
        <f t="shared" si="7"/>
        <v>1.4000000000000001</v>
      </c>
      <c r="K20" s="34">
        <f t="shared" si="2"/>
        <v>10.854399933689351</v>
      </c>
      <c r="L20" s="34">
        <v>2</v>
      </c>
      <c r="M20" s="35">
        <f t="shared" si="3"/>
        <v>21.708799867378701</v>
      </c>
      <c r="O20" s="125"/>
      <c r="P20" s="125"/>
      <c r="Q20" s="125"/>
      <c r="R20" s="125"/>
      <c r="S20" s="125"/>
      <c r="T20" s="125"/>
    </row>
    <row r="21" spans="3:20" x14ac:dyDescent="0.25">
      <c r="C21" s="121"/>
      <c r="D21" s="117"/>
      <c r="E21" s="118"/>
      <c r="I21" s="64">
        <f t="shared" si="6"/>
        <v>15</v>
      </c>
      <c r="J21" s="34">
        <f t="shared" si="7"/>
        <v>1.5000000000000002</v>
      </c>
      <c r="K21" s="34">
        <f t="shared" si="2"/>
        <v>12.338378140676133</v>
      </c>
      <c r="L21" s="34">
        <v>4</v>
      </c>
      <c r="M21" s="35">
        <f t="shared" si="3"/>
        <v>49.35351256270453</v>
      </c>
      <c r="O21" s="125"/>
      <c r="P21" s="125"/>
      <c r="Q21" s="125"/>
      <c r="R21" s="125"/>
      <c r="S21" s="125"/>
      <c r="T21" s="125"/>
    </row>
    <row r="22" spans="3:20" ht="15.75" thickBot="1" x14ac:dyDescent="0.3">
      <c r="C22" s="121" t="s">
        <v>22</v>
      </c>
      <c r="D22" s="122" t="s">
        <v>45</v>
      </c>
      <c r="E22" s="118" t="s">
        <v>47</v>
      </c>
      <c r="I22" s="65">
        <f t="shared" si="6"/>
        <v>16</v>
      </c>
      <c r="J22" s="36">
        <f t="shared" si="7"/>
        <v>1.6000000000000003</v>
      </c>
      <c r="K22" s="36">
        <f t="shared" si="2"/>
        <v>14.002064848790235</v>
      </c>
      <c r="L22" s="36">
        <v>1</v>
      </c>
      <c r="M22" s="37">
        <f t="shared" si="3"/>
        <v>14.002064848790235</v>
      </c>
      <c r="O22" s="125"/>
      <c r="P22" s="125"/>
      <c r="Q22" s="125"/>
      <c r="R22" s="125"/>
      <c r="S22" s="125"/>
      <c r="T22" s="125"/>
    </row>
    <row r="23" spans="3:20" ht="15.75" thickTop="1" x14ac:dyDescent="0.25">
      <c r="C23" s="121">
        <v>1.6</v>
      </c>
      <c r="D23" s="117" t="s">
        <v>44</v>
      </c>
      <c r="E23" s="118">
        <f>2*EXP(C23)+POWER(C23,4)/4</f>
        <v>11.544464848790231</v>
      </c>
      <c r="L23" s="33" t="s">
        <v>43</v>
      </c>
      <c r="M23" s="63">
        <f>SUM(M6:M22)</f>
        <v>286.33407707475254</v>
      </c>
      <c r="O23" s="125"/>
      <c r="P23" s="125"/>
      <c r="Q23" s="125"/>
      <c r="R23" s="125"/>
      <c r="S23" s="125"/>
      <c r="T23" s="125"/>
    </row>
    <row r="24" spans="3:20" ht="15.75" thickBot="1" x14ac:dyDescent="0.3">
      <c r="C24" s="121">
        <v>0</v>
      </c>
      <c r="D24" s="117" t="s">
        <v>46</v>
      </c>
      <c r="E24" s="118">
        <f>2*EXP(C24)+POWER(C24,4)/4</f>
        <v>2</v>
      </c>
      <c r="L24" s="65" t="s">
        <v>49</v>
      </c>
      <c r="M24" s="37">
        <f>M23*(0.1/3)</f>
        <v>9.5444692358250851</v>
      </c>
      <c r="O24" s="125"/>
      <c r="P24" s="125"/>
      <c r="Q24" s="125"/>
      <c r="R24" s="125"/>
      <c r="S24" s="125"/>
      <c r="T24" s="125"/>
    </row>
    <row r="25" spans="3:20" ht="16.5" thickTop="1" thickBot="1" x14ac:dyDescent="0.3">
      <c r="C25" s="121"/>
      <c r="D25" s="117"/>
      <c r="E25" s="118"/>
    </row>
    <row r="26" spans="3:20" ht="16.5" thickTop="1" thickBot="1" x14ac:dyDescent="0.3">
      <c r="C26" s="123">
        <f>E23</f>
        <v>11.544464848790231</v>
      </c>
      <c r="D26" s="124" t="s">
        <v>48</v>
      </c>
      <c r="E26" s="124">
        <f>E24</f>
        <v>2</v>
      </c>
      <c r="F26" s="100" t="s">
        <v>38</v>
      </c>
      <c r="G26" s="101">
        <f>C26-E26</f>
        <v>9.5444648487902306</v>
      </c>
    </row>
    <row r="27" spans="3:20" ht="15.75" thickTop="1" x14ac:dyDescent="0.25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="115" zoomScaleNormal="115" workbookViewId="0">
      <selection activeCell="J8" sqref="J8"/>
    </sheetView>
  </sheetViews>
  <sheetFormatPr defaultColWidth="9.140625" defaultRowHeight="15" x14ac:dyDescent="0.25"/>
  <cols>
    <col min="1" max="16384" width="9.140625" style="1"/>
  </cols>
  <sheetData>
    <row r="2" spans="1:5" x14ac:dyDescent="0.25">
      <c r="A2" s="1">
        <v>0.8</v>
      </c>
      <c r="B2" s="1">
        <v>1</v>
      </c>
      <c r="C2" s="1">
        <v>1.4</v>
      </c>
    </row>
    <row r="3" spans="1:5" x14ac:dyDescent="0.25">
      <c r="A3" s="1">
        <v>-0.22309999999999999</v>
      </c>
      <c r="B3" s="1">
        <v>0</v>
      </c>
      <c r="C3" s="1">
        <v>0.33650000000000002</v>
      </c>
    </row>
    <row r="5" spans="1:5" x14ac:dyDescent="0.25">
      <c r="A5" s="1" t="s">
        <v>109</v>
      </c>
      <c r="B5" s="237" t="s">
        <v>108</v>
      </c>
      <c r="C5" s="238"/>
      <c r="D5" s="238"/>
      <c r="E5" s="238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O.L.Sheard U1664298</cp:lastModifiedBy>
  <dcterms:created xsi:type="dcterms:W3CDTF">2018-01-29T16:17:11Z</dcterms:created>
  <dcterms:modified xsi:type="dcterms:W3CDTF">2018-02-08T10:24:07Z</dcterms:modified>
</cp:coreProperties>
</file>