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736" windowHeight="9636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6" l="1"/>
  <c r="L29" i="6" s="1"/>
  <c r="K30" i="6"/>
  <c r="L30" i="6"/>
  <c r="L31" i="6" s="1"/>
  <c r="M30" i="6"/>
  <c r="K31" i="6"/>
  <c r="Q17" i="6"/>
  <c r="R7" i="6"/>
  <c r="S6" i="6" s="1"/>
  <c r="R5" i="6"/>
  <c r="R3" i="6"/>
  <c r="M29" i="6" l="1"/>
  <c r="M31" i="6"/>
  <c r="S4" i="6"/>
  <c r="T5" i="6" s="1"/>
  <c r="Q12" i="6" s="1"/>
  <c r="P17" i="6" s="1"/>
  <c r="S17" i="6" s="1"/>
  <c r="G22" i="4"/>
  <c r="D31" i="6" l="1"/>
  <c r="O17" i="6" s="1"/>
  <c r="R17" i="6" s="1"/>
  <c r="M13" i="4"/>
  <c r="M10" i="4" l="1"/>
  <c r="D10" i="4"/>
  <c r="D11" i="4" s="1"/>
  <c r="Q3" i="4"/>
  <c r="Q2" i="4"/>
  <c r="P3" i="4"/>
  <c r="P4" i="4" s="1"/>
  <c r="F24" i="4" l="1"/>
  <c r="J24" i="4"/>
  <c r="M11" i="4"/>
  <c r="M12" i="4" s="1"/>
  <c r="M14" i="4" s="1"/>
  <c r="P5" i="4"/>
  <c r="Q4" i="4"/>
  <c r="E3" i="5"/>
  <c r="P6" i="4" l="1"/>
  <c r="Q5" i="4"/>
  <c r="N14" i="4"/>
  <c r="P7" i="4" l="1"/>
  <c r="Q6" i="4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Q7" i="4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Q8" i="4"/>
  <c r="G23" i="5"/>
  <c r="Q3" i="5" s="1"/>
  <c r="D5" i="5"/>
  <c r="J13" i="5"/>
  <c r="K12" i="5"/>
  <c r="M12" i="5" s="1"/>
  <c r="K5" i="5"/>
  <c r="M5" i="5" s="1"/>
  <c r="K4" i="5"/>
  <c r="M4" i="5" s="1"/>
  <c r="N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P10" i="4" l="1"/>
  <c r="Q9" i="4"/>
  <c r="E5" i="5"/>
  <c r="G5" i="5" s="1"/>
  <c r="D6" i="5"/>
  <c r="S4" i="3"/>
  <c r="U4" i="3" s="1"/>
  <c r="J14" i="5"/>
  <c r="K13" i="5"/>
  <c r="M13" i="5" s="1"/>
  <c r="K6" i="5"/>
  <c r="M6" i="5" s="1"/>
  <c r="Q4" i="3"/>
  <c r="P5" i="3" s="1"/>
  <c r="Q5" i="3" s="1"/>
  <c r="P6" i="3" s="1"/>
  <c r="Q6" i="3" s="1"/>
  <c r="P7" i="3" s="1"/>
  <c r="Q7" i="3" s="1"/>
  <c r="P8" i="3" s="1"/>
  <c r="M13" i="3"/>
  <c r="N1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P11" i="4" l="1"/>
  <c r="Q10" i="4"/>
  <c r="M14" i="3"/>
  <c r="N14" i="3" s="1"/>
  <c r="T4" i="3"/>
  <c r="S5" i="3" s="1"/>
  <c r="U5" i="3" s="1"/>
  <c r="D7" i="5"/>
  <c r="E6" i="5"/>
  <c r="G6" i="5" s="1"/>
  <c r="J15" i="5"/>
  <c r="K14" i="5"/>
  <c r="M14" i="5" s="1"/>
  <c r="K7" i="5"/>
  <c r="M7" i="5" s="1"/>
  <c r="Q8" i="3"/>
  <c r="O13" i="3"/>
  <c r="P13" i="3" s="1"/>
  <c r="H3" i="3"/>
  <c r="I3" i="3" s="1"/>
  <c r="P12" i="4" l="1"/>
  <c r="Q11" i="4"/>
  <c r="D8" i="5"/>
  <c r="E7" i="5"/>
  <c r="G7" i="5" s="1"/>
  <c r="J16" i="5"/>
  <c r="K15" i="5"/>
  <c r="M15" i="5" s="1"/>
  <c r="T5" i="3"/>
  <c r="S6" i="3" s="1"/>
  <c r="T6" i="3" s="1"/>
  <c r="K8" i="5"/>
  <c r="M8" i="5" s="1"/>
  <c r="D4" i="3"/>
  <c r="E4" i="3"/>
  <c r="M3" i="3"/>
  <c r="P13" i="4" l="1"/>
  <c r="Q12" i="4"/>
  <c r="F4" i="3"/>
  <c r="H4" i="3" s="1"/>
  <c r="D9" i="5"/>
  <c r="E8" i="5"/>
  <c r="G8" i="5" s="1"/>
  <c r="J17" i="5"/>
  <c r="K16" i="5"/>
  <c r="M16" i="5" s="1"/>
  <c r="U6" i="3"/>
  <c r="S7" i="3" s="1"/>
  <c r="K9" i="5"/>
  <c r="M9" i="5" s="1"/>
  <c r="G4" i="3" l="1"/>
  <c r="I4" i="3" s="1"/>
  <c r="D5" i="3" s="1"/>
  <c r="P14" i="4"/>
  <c r="Q13" i="4"/>
  <c r="D10" i="5"/>
  <c r="E9" i="5"/>
  <c r="G9" i="5" s="1"/>
  <c r="J18" i="5"/>
  <c r="K17" i="5"/>
  <c r="M17" i="5" s="1"/>
  <c r="U7" i="3"/>
  <c r="T7" i="3"/>
  <c r="K10" i="5"/>
  <c r="M10" i="5" s="1"/>
  <c r="K11" i="5"/>
  <c r="M11" i="5" s="1"/>
  <c r="E5" i="3"/>
  <c r="F5" i="3" s="1"/>
  <c r="H5" i="3" s="1"/>
  <c r="M4" i="3"/>
  <c r="P15" i="4" l="1"/>
  <c r="Q14" i="4"/>
  <c r="D11" i="5"/>
  <c r="E11" i="5" s="1"/>
  <c r="G11" i="5" s="1"/>
  <c r="E10" i="5"/>
  <c r="G10" i="5" s="1"/>
  <c r="J19" i="5"/>
  <c r="K19" i="5" s="1"/>
  <c r="M19" i="5" s="1"/>
  <c r="K18" i="5"/>
  <c r="M18" i="5" s="1"/>
  <c r="S8" i="3"/>
  <c r="G5" i="3"/>
  <c r="I5" i="3" s="1"/>
  <c r="M5" i="3" s="1"/>
  <c r="P16" i="4" l="1"/>
  <c r="Q15" i="4"/>
  <c r="G12" i="5"/>
  <c r="G13" i="5" s="1"/>
  <c r="O3" i="5" s="1"/>
  <c r="R3" i="5" s="1"/>
  <c r="M20" i="5"/>
  <c r="M21" i="5" s="1"/>
  <c r="P3" i="5" s="1"/>
  <c r="S3" i="5" s="1"/>
  <c r="U8" i="3"/>
  <c r="O14" i="3"/>
  <c r="P14" i="3" s="1"/>
  <c r="T8" i="3"/>
  <c r="D6" i="3"/>
  <c r="E6" i="3"/>
  <c r="P17" i="4" l="1"/>
  <c r="Q16" i="4"/>
  <c r="F6" i="3"/>
  <c r="H6" i="3" s="1"/>
  <c r="P18" i="4" l="1"/>
  <c r="Q17" i="4"/>
  <c r="G6" i="3"/>
  <c r="I6" i="3" s="1"/>
  <c r="M6" i="3" s="1"/>
  <c r="P19" i="4" l="1"/>
  <c r="Q18" i="4"/>
  <c r="D7" i="3"/>
  <c r="E7" i="3"/>
  <c r="P20" i="4" l="1"/>
  <c r="Q19" i="4"/>
  <c r="F7" i="3"/>
  <c r="G7" i="3" s="1"/>
  <c r="P21" i="4" l="1"/>
  <c r="Q20" i="4"/>
  <c r="H7" i="3"/>
  <c r="I7" i="3" s="1"/>
  <c r="M7" i="3" s="1"/>
  <c r="M9" i="3" s="1"/>
  <c r="P22" i="4" l="1"/>
  <c r="Q22" i="4" s="1"/>
  <c r="Q21" i="4"/>
  <c r="E8" i="3"/>
  <c r="D8" i="3"/>
  <c r="F8" i="3" l="1"/>
  <c r="G8" i="3"/>
  <c r="O12" i="3"/>
  <c r="P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M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V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<sst xmlns="http://schemas.openxmlformats.org/spreadsheetml/2006/main" count="185" uniqueCount="118">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</sst>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4" borderId="61" xfId="0" applyFill="1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6" borderId="61" xfId="0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0" xfId="0" applyFill="1" applyBorder="1" applyAlignment="1">
      <alignment shrinkToFit="1"/>
    </xf>
    <xf numFmtId="0" fontId="0" fillId="2" borderId="62" xfId="0" applyFill="1" applyBorder="1" applyAlignment="1">
      <alignment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3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3" borderId="76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63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78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9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0" fillId="3" borderId="0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It's about as wrong as you can get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070205" y="7603436"/>
          <a:ext cx="2782674" cy="9028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9194691" y="6719846"/>
          <a:ext cx="2782674" cy="908473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013636" y="6726420"/>
          <a:ext cx="2782674" cy="908473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423502" y="5224666"/>
          <a:ext cx="2782674" cy="908473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3011983" y="5227978"/>
          <a:ext cx="2782674" cy="908473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463256" y="3729489"/>
          <a:ext cx="2782674" cy="908473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318926" y="2937008"/>
          <a:ext cx="7629985" cy="90019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322239" y="5917090"/>
          <a:ext cx="7629985" cy="902179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317268" y="4418610"/>
          <a:ext cx="7629985" cy="902178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313002" y="8533290"/>
          <a:ext cx="7629985" cy="8830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−14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33130</xdr:colOff>
      <xdr:row>30</xdr:row>
      <xdr:rowOff>6624</xdr:rowOff>
    </xdr:from>
    <xdr:ext cx="5587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18591" y="5599041"/>
              <a:ext cx="558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18591" y="5599041"/>
              <a:ext cx="558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0.9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Normal="100" workbookViewId="0">
      <selection activeCell="D22" sqref="D22"/>
    </sheetView>
  </sheetViews>
  <sheetFormatPr defaultColWidth="9.33203125" defaultRowHeight="14.4" x14ac:dyDescent="0.3"/>
  <cols>
    <col min="1" max="16384" width="9.33203125" style="1"/>
  </cols>
  <sheetData>
    <row r="1" spans="1:23" x14ac:dyDescent="0.3">
      <c r="A1" s="142"/>
      <c r="B1" s="142"/>
      <c r="C1" s="142"/>
      <c r="D1" s="264" t="s">
        <v>70</v>
      </c>
      <c r="E1" s="264"/>
      <c r="F1" s="263" t="s">
        <v>0</v>
      </c>
      <c r="G1" s="263"/>
      <c r="H1" s="263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274"/>
      <c r="T1" s="274"/>
      <c r="U1" s="274"/>
      <c r="V1" s="274"/>
      <c r="W1" s="274"/>
    </row>
    <row r="2" spans="1:23" x14ac:dyDescent="0.3">
      <c r="A2" s="142"/>
      <c r="B2" s="142"/>
      <c r="C2" s="142"/>
      <c r="D2" s="264" t="s">
        <v>71</v>
      </c>
      <c r="E2" s="264"/>
      <c r="F2" s="263" t="s">
        <v>1</v>
      </c>
      <c r="G2" s="263"/>
      <c r="H2" s="263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274"/>
      <c r="T2" s="274"/>
      <c r="U2" s="274"/>
      <c r="V2" s="274"/>
      <c r="W2" s="274"/>
    </row>
    <row r="3" spans="1:23" x14ac:dyDescent="0.3">
      <c r="A3" s="142"/>
      <c r="B3" s="142"/>
      <c r="C3" s="142"/>
      <c r="D3" s="264" t="s">
        <v>72</v>
      </c>
      <c r="E3" s="264"/>
      <c r="F3" s="263" t="s">
        <v>2</v>
      </c>
      <c r="G3" s="263"/>
      <c r="H3" s="263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274"/>
      <c r="T3" s="274"/>
      <c r="U3" s="274"/>
      <c r="V3" s="274"/>
      <c r="W3" s="274"/>
    </row>
    <row r="4" spans="1:23" x14ac:dyDescent="0.3">
      <c r="A4" s="142"/>
      <c r="B4" s="142"/>
      <c r="C4" s="142"/>
      <c r="D4" s="264" t="s">
        <v>73</v>
      </c>
      <c r="E4" s="264"/>
      <c r="F4" s="263" t="s">
        <v>3</v>
      </c>
      <c r="G4" s="263"/>
      <c r="H4" s="263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274"/>
      <c r="T4" s="274"/>
      <c r="U4" s="274"/>
      <c r="V4" s="274"/>
      <c r="W4" s="274"/>
    </row>
    <row r="5" spans="1:23" x14ac:dyDescent="0.3">
      <c r="A5" s="142"/>
      <c r="B5" s="142"/>
      <c r="C5" s="142"/>
      <c r="D5" s="264" t="s">
        <v>74</v>
      </c>
      <c r="E5" s="264"/>
      <c r="F5" s="263" t="s">
        <v>67</v>
      </c>
      <c r="G5" s="263"/>
      <c r="H5" s="263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274"/>
      <c r="T5" s="274"/>
      <c r="U5" s="274"/>
      <c r="V5" s="274"/>
      <c r="W5" s="274"/>
    </row>
    <row r="6" spans="1:23" x14ac:dyDescent="0.3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274"/>
      <c r="T6" s="274"/>
      <c r="U6" s="274"/>
      <c r="V6" s="274"/>
      <c r="W6" s="274"/>
    </row>
    <row r="7" spans="1:23" ht="15" thickBot="1" x14ac:dyDescent="0.3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274"/>
      <c r="T7" s="274"/>
      <c r="U7" s="274"/>
      <c r="V7" s="274"/>
      <c r="W7" s="274"/>
    </row>
    <row r="8" spans="1:23" ht="15.6" thickTop="1" thickBot="1" x14ac:dyDescent="0.35">
      <c r="A8" s="142"/>
      <c r="B8" s="142"/>
      <c r="C8" s="142"/>
      <c r="D8" s="155" t="s">
        <v>14</v>
      </c>
      <c r="E8" s="156" t="s">
        <v>15</v>
      </c>
      <c r="F8" s="156" t="s">
        <v>16</v>
      </c>
      <c r="G8" s="156" t="s">
        <v>17</v>
      </c>
      <c r="H8" s="157" t="s">
        <v>18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274"/>
      <c r="T8" s="274"/>
      <c r="U8" s="274"/>
      <c r="V8" s="274"/>
      <c r="W8" s="274"/>
    </row>
    <row r="9" spans="1:23" x14ac:dyDescent="0.3">
      <c r="A9" s="142"/>
      <c r="B9" s="142"/>
      <c r="C9" s="142"/>
      <c r="D9" s="158" t="s">
        <v>4</v>
      </c>
      <c r="E9" s="159" t="s">
        <v>4</v>
      </c>
      <c r="F9" s="159" t="s">
        <v>4</v>
      </c>
      <c r="G9" s="159" t="s">
        <v>4</v>
      </c>
      <c r="H9" s="160" t="s">
        <v>4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274"/>
      <c r="T9" s="274"/>
      <c r="U9" s="274"/>
      <c r="V9" s="274"/>
      <c r="W9" s="274"/>
    </row>
    <row r="10" spans="1:23" x14ac:dyDescent="0.3">
      <c r="A10" s="142"/>
      <c r="B10" s="142"/>
      <c r="C10" s="142"/>
      <c r="D10" s="161" t="s">
        <v>5</v>
      </c>
      <c r="E10" s="162" t="s">
        <v>5</v>
      </c>
      <c r="F10" s="162" t="s">
        <v>5</v>
      </c>
      <c r="G10" s="162" t="s">
        <v>5</v>
      </c>
      <c r="H10" s="163" t="s">
        <v>5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274"/>
      <c r="T10" s="274"/>
      <c r="U10" s="274"/>
      <c r="V10" s="274"/>
      <c r="W10" s="274"/>
    </row>
    <row r="11" spans="1:23" x14ac:dyDescent="0.3">
      <c r="A11" s="142"/>
      <c r="B11" s="142"/>
      <c r="C11" s="142"/>
      <c r="D11" s="164" t="s">
        <v>6</v>
      </c>
      <c r="E11" s="165" t="s">
        <v>6</v>
      </c>
      <c r="F11" s="165" t="s">
        <v>6</v>
      </c>
      <c r="G11" s="165" t="s">
        <v>6</v>
      </c>
      <c r="H11" s="166" t="s">
        <v>6</v>
      </c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274"/>
      <c r="T11" s="274"/>
      <c r="U11" s="274"/>
      <c r="V11" s="274"/>
      <c r="W11" s="274"/>
    </row>
    <row r="12" spans="1:23" x14ac:dyDescent="0.3">
      <c r="A12" s="142"/>
      <c r="B12" s="142"/>
      <c r="C12" s="142"/>
      <c r="D12" s="167" t="s">
        <v>19</v>
      </c>
      <c r="E12" s="168" t="s">
        <v>19</v>
      </c>
      <c r="F12" s="168" t="s">
        <v>19</v>
      </c>
      <c r="G12" s="168" t="s">
        <v>19</v>
      </c>
      <c r="H12" s="169" t="s">
        <v>19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274"/>
      <c r="T12" s="274"/>
      <c r="U12" s="274"/>
      <c r="V12" s="274"/>
      <c r="W12" s="274"/>
    </row>
    <row r="13" spans="1:23" ht="15" thickBot="1" x14ac:dyDescent="0.35">
      <c r="A13" s="142"/>
      <c r="B13" s="142"/>
      <c r="C13" s="142"/>
      <c r="D13" s="170"/>
      <c r="E13" s="171" t="s">
        <v>20</v>
      </c>
      <c r="F13" s="172" t="s">
        <v>20</v>
      </c>
      <c r="G13" s="173"/>
      <c r="H13" s="174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274"/>
      <c r="T13" s="274"/>
      <c r="U13" s="274"/>
      <c r="V13" s="274"/>
      <c r="W13" s="274"/>
    </row>
    <row r="14" spans="1:23" ht="15" thickTop="1" x14ac:dyDescent="0.3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274"/>
      <c r="T14" s="274"/>
      <c r="U14" s="274"/>
      <c r="V14" s="274"/>
      <c r="W14" s="274"/>
    </row>
    <row r="15" spans="1:23" x14ac:dyDescent="0.3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274"/>
      <c r="T15" s="274"/>
      <c r="U15" s="274"/>
      <c r="V15" s="274"/>
      <c r="W15" s="274"/>
    </row>
    <row r="16" spans="1:23" x14ac:dyDescent="0.3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274"/>
      <c r="T16" s="274"/>
      <c r="U16" s="274"/>
      <c r="V16" s="274"/>
      <c r="W16" s="274"/>
    </row>
    <row r="17" spans="1:23" x14ac:dyDescent="0.3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274"/>
      <c r="T17" s="274"/>
      <c r="U17" s="274"/>
      <c r="V17" s="274"/>
      <c r="W17" s="274"/>
    </row>
    <row r="18" spans="1:23" x14ac:dyDescent="0.3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274"/>
      <c r="T18" s="274"/>
      <c r="U18" s="274"/>
      <c r="V18" s="274"/>
      <c r="W18" s="274"/>
    </row>
    <row r="19" spans="1:23" x14ac:dyDescent="0.3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274"/>
      <c r="T19" s="274"/>
      <c r="U19" s="274"/>
      <c r="V19" s="274"/>
      <c r="W19" s="274"/>
    </row>
    <row r="20" spans="1:23" x14ac:dyDescent="0.3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274"/>
      <c r="T20" s="274"/>
      <c r="U20" s="274"/>
      <c r="V20" s="274"/>
      <c r="W20" s="274"/>
    </row>
    <row r="21" spans="1:23" x14ac:dyDescent="0.3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274"/>
      <c r="T21" s="274"/>
      <c r="U21" s="274"/>
      <c r="V21" s="274"/>
      <c r="W21" s="274"/>
    </row>
    <row r="22" spans="1:23" x14ac:dyDescent="0.3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274"/>
      <c r="T22" s="274"/>
      <c r="U22" s="274"/>
      <c r="V22" s="274"/>
      <c r="W22" s="274"/>
    </row>
    <row r="23" spans="1:23" x14ac:dyDescent="0.3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274"/>
      <c r="T23" s="274"/>
      <c r="U23" s="274"/>
      <c r="V23" s="274"/>
      <c r="W23" s="274"/>
    </row>
    <row r="24" spans="1:23" x14ac:dyDescent="0.3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</row>
    <row r="25" spans="1:23" x14ac:dyDescent="0.3">
      <c r="A25" s="274"/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</row>
    <row r="26" spans="1:23" x14ac:dyDescent="0.3">
      <c r="A26" s="274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</row>
    <row r="27" spans="1:23" x14ac:dyDescent="0.3">
      <c r="A27" s="274"/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</row>
    <row r="28" spans="1:23" x14ac:dyDescent="0.3">
      <c r="A28" s="274"/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</row>
    <row r="29" spans="1:23" x14ac:dyDescent="0.3">
      <c r="A29" s="274"/>
      <c r="B29" s="274"/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</row>
    <row r="30" spans="1:23" x14ac:dyDescent="0.3">
      <c r="A30" s="274"/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</row>
    <row r="31" spans="1:23" x14ac:dyDescent="0.3">
      <c r="A31" s="274"/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</row>
    <row r="32" spans="1:23" x14ac:dyDescent="0.3">
      <c r="A32" s="274"/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</row>
    <row r="33" spans="1:23" x14ac:dyDescent="0.3">
      <c r="A33" s="27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Normal="100" workbookViewId="0">
      <selection activeCell="K30" sqref="K30"/>
    </sheetView>
  </sheetViews>
  <sheetFormatPr defaultColWidth="9.33203125" defaultRowHeight="14.4" x14ac:dyDescent="0.3"/>
  <cols>
    <col min="1" max="1" width="9.33203125" style="1"/>
    <col min="2" max="2" width="9.33203125" style="186"/>
    <col min="3" max="16384" width="9.33203125" style="1"/>
  </cols>
  <sheetData>
    <row r="1" spans="1:17" ht="15.6" thickTop="1" thickBot="1" x14ac:dyDescent="0.35">
      <c r="A1" s="190" t="s">
        <v>14</v>
      </c>
      <c r="B1" s="187"/>
    </row>
    <row r="2" spans="1:17" ht="15" thickTop="1" x14ac:dyDescent="0.3">
      <c r="A2" s="191" t="s">
        <v>4</v>
      </c>
      <c r="B2" s="188"/>
      <c r="C2" s="195" t="s">
        <v>76</v>
      </c>
      <c r="D2" s="196" t="s">
        <v>77</v>
      </c>
      <c r="E2" s="197" t="s">
        <v>78</v>
      </c>
      <c r="F2" s="198" t="s">
        <v>79</v>
      </c>
      <c r="G2" s="197" t="s">
        <v>80</v>
      </c>
      <c r="H2" s="198" t="s">
        <v>97</v>
      </c>
      <c r="I2" s="197" t="s">
        <v>81</v>
      </c>
      <c r="J2" s="198" t="s">
        <v>98</v>
      </c>
      <c r="K2" s="197" t="s">
        <v>93</v>
      </c>
      <c r="L2" s="196" t="s">
        <v>82</v>
      </c>
      <c r="M2" s="197" t="s">
        <v>94</v>
      </c>
      <c r="N2" s="199" t="s">
        <v>95</v>
      </c>
      <c r="P2" s="1">
        <v>0</v>
      </c>
      <c r="Q2" s="1">
        <f>((32*COS(P2*2))/720)*POWER(P2,6)</f>
        <v>0</v>
      </c>
    </row>
    <row r="3" spans="1:17" x14ac:dyDescent="0.3">
      <c r="A3" s="192" t="s">
        <v>5</v>
      </c>
      <c r="B3" s="189"/>
      <c r="C3" s="200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2"/>
      <c r="P3" s="1">
        <f>P2+0.01</f>
        <v>0.01</v>
      </c>
      <c r="Q3" s="233">
        <f>(-(32*COS(P3*2))/720)*POWER(P3,6)</f>
        <v>-4.4435555851847899E-14</v>
      </c>
    </row>
    <row r="4" spans="1:17" x14ac:dyDescent="0.3">
      <c r="A4" s="193" t="s">
        <v>6</v>
      </c>
      <c r="B4" s="189"/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2"/>
      <c r="P4" s="233">
        <f t="shared" ref="P4:P22" si="0">P3+0.01</f>
        <v>0.02</v>
      </c>
      <c r="Q4" s="233">
        <f t="shared" ref="Q4:Q22" si="1">(-(32*COS(P4*2))/720)*POWER(P4,6)</f>
        <v>-2.8421691922801149E-12</v>
      </c>
    </row>
    <row r="5" spans="1:17" ht="15" thickBot="1" x14ac:dyDescent="0.35">
      <c r="A5" s="194" t="s">
        <v>19</v>
      </c>
      <c r="B5" s="189"/>
      <c r="C5" s="200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2"/>
      <c r="P5" s="233">
        <f t="shared" si="0"/>
        <v>0.03</v>
      </c>
      <c r="Q5" s="233">
        <f t="shared" si="1"/>
        <v>-3.2341697493900612E-11</v>
      </c>
    </row>
    <row r="6" spans="1:17" ht="15" thickTop="1" x14ac:dyDescent="0.3"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 t="s">
        <v>96</v>
      </c>
      <c r="N6" s="202"/>
      <c r="P6" s="233">
        <f t="shared" si="0"/>
        <v>0.04</v>
      </c>
      <c r="Q6" s="233">
        <f t="shared" si="1"/>
        <v>-1.8146221284513464E-10</v>
      </c>
    </row>
    <row r="7" spans="1:17" x14ac:dyDescent="0.3">
      <c r="C7" s="200"/>
      <c r="D7" s="201"/>
      <c r="E7" s="201"/>
      <c r="F7" s="201"/>
      <c r="G7" s="201"/>
      <c r="H7" s="201"/>
      <c r="I7" s="201"/>
      <c r="J7" s="201"/>
      <c r="K7" s="201"/>
      <c r="L7" s="227"/>
      <c r="M7" s="228"/>
      <c r="N7" s="229"/>
      <c r="P7" s="233">
        <f t="shared" si="0"/>
        <v>0.05</v>
      </c>
      <c r="Q7" s="233">
        <f t="shared" si="1"/>
        <v>-6.9097511477640727E-10</v>
      </c>
    </row>
    <row r="8" spans="1:17" ht="15" thickBot="1" x14ac:dyDescent="0.35">
      <c r="C8" s="203"/>
      <c r="D8" s="204"/>
      <c r="E8" s="204"/>
      <c r="F8" s="204"/>
      <c r="G8" s="204"/>
      <c r="H8" s="204"/>
      <c r="I8" s="204"/>
      <c r="J8" s="204"/>
      <c r="K8" s="204"/>
      <c r="L8" s="230"/>
      <c r="M8" s="204"/>
      <c r="N8" s="205"/>
      <c r="P8" s="233">
        <f t="shared" si="0"/>
        <v>6.0000000000000005E-2</v>
      </c>
      <c r="Q8" s="233">
        <f t="shared" si="1"/>
        <v>-2.0586879873065783E-9</v>
      </c>
    </row>
    <row r="9" spans="1:17" ht="15.6" thickTop="1" thickBot="1" x14ac:dyDescent="0.35">
      <c r="P9" s="233">
        <f t="shared" si="0"/>
        <v>7.0000000000000007E-2</v>
      </c>
      <c r="Q9" s="233">
        <f t="shared" si="1"/>
        <v>-5.1776854105964706E-9</v>
      </c>
    </row>
    <row r="10" spans="1:17" ht="15" thickTop="1" x14ac:dyDescent="0.3">
      <c r="C10" s="206" t="s">
        <v>91</v>
      </c>
      <c r="D10" s="207">
        <f>SUM(0.5,-POWER(0.2,2),(1/3)*POWER(0.2,4))</f>
        <v>0.46053333333333329</v>
      </c>
      <c r="F10" s="210"/>
      <c r="G10" s="243"/>
      <c r="H10" s="243"/>
      <c r="I10" s="243"/>
      <c r="J10" s="211"/>
      <c r="L10" s="234" t="s">
        <v>102</v>
      </c>
      <c r="M10" s="235">
        <f>TRUNC(0.5*COS(0.4),8)</f>
        <v>0.46053049000000001</v>
      </c>
      <c r="N10" s="236"/>
      <c r="P10" s="233">
        <f t="shared" si="0"/>
        <v>0.08</v>
      </c>
      <c r="Q10" s="233">
        <f t="shared" si="1"/>
        <v>-1.1502031509920904E-8</v>
      </c>
    </row>
    <row r="11" spans="1:17" ht="15" thickBot="1" x14ac:dyDescent="0.35">
      <c r="C11" s="208" t="s">
        <v>92</v>
      </c>
      <c r="D11" s="209">
        <f>TRUNC(D10,8)</f>
        <v>0.46053333000000002</v>
      </c>
      <c r="F11" s="213"/>
      <c r="G11" s="244"/>
      <c r="H11" s="244"/>
      <c r="I11" s="244"/>
      <c r="J11" s="212"/>
      <c r="L11" s="237" t="s">
        <v>103</v>
      </c>
      <c r="M11" s="246">
        <f>D11</f>
        <v>0.46053333000000002</v>
      </c>
      <c r="N11" s="239"/>
      <c r="P11" s="233">
        <f t="shared" si="0"/>
        <v>0.09</v>
      </c>
      <c r="Q11" s="233">
        <f t="shared" si="1"/>
        <v>-2.3237994486178308E-8</v>
      </c>
    </row>
    <row r="12" spans="1:17" ht="15" thickTop="1" x14ac:dyDescent="0.3">
      <c r="F12" s="213"/>
      <c r="G12" s="244"/>
      <c r="H12" s="244"/>
      <c r="I12" s="244"/>
      <c r="J12" s="212"/>
      <c r="L12" s="237" t="s">
        <v>104</v>
      </c>
      <c r="M12" s="246">
        <f>TRUNC(M11-M10,8)</f>
        <v>2.8399999999999999E-6</v>
      </c>
      <c r="N12" s="239" t="s">
        <v>105</v>
      </c>
      <c r="P12" s="233">
        <f t="shared" si="0"/>
        <v>9.9999999999999992E-2</v>
      </c>
      <c r="Q12" s="233">
        <f t="shared" si="1"/>
        <v>-4.355851457072183E-8</v>
      </c>
    </row>
    <row r="13" spans="1:17" x14ac:dyDescent="0.3">
      <c r="F13" s="213"/>
      <c r="G13" s="244"/>
      <c r="H13" s="244"/>
      <c r="I13" s="244"/>
      <c r="J13" s="212"/>
      <c r="L13" s="237" t="s">
        <v>106</v>
      </c>
      <c r="M13" s="246">
        <f>TRUNC(G22,8)</f>
        <v>2.8399999999999999E-6</v>
      </c>
      <c r="N13" s="239" t="s">
        <v>105</v>
      </c>
      <c r="P13" s="233">
        <f t="shared" si="0"/>
        <v>0.10999999999999999</v>
      </c>
      <c r="Q13" s="233">
        <f t="shared" si="1"/>
        <v>-7.6838304943714486E-8</v>
      </c>
    </row>
    <row r="14" spans="1:17" x14ac:dyDescent="0.3">
      <c r="F14" s="213"/>
      <c r="G14" s="244"/>
      <c r="H14" s="244"/>
      <c r="I14" s="244"/>
      <c r="J14" s="212"/>
      <c r="L14" s="237" t="s">
        <v>107</v>
      </c>
      <c r="M14" s="238">
        <f>M12/M13</f>
        <v>1</v>
      </c>
      <c r="N14" s="248">
        <f>M14</f>
        <v>1</v>
      </c>
      <c r="P14" s="233">
        <f>P13+0.01</f>
        <v>0.11999999999999998</v>
      </c>
      <c r="Q14" s="233">
        <f t="shared" si="1"/>
        <v>-1.2890665117780271E-7</v>
      </c>
    </row>
    <row r="15" spans="1:17" x14ac:dyDescent="0.3">
      <c r="A15" s="226"/>
      <c r="F15" s="213"/>
      <c r="G15" s="244"/>
      <c r="H15" s="244"/>
      <c r="I15" s="244"/>
      <c r="J15" s="212"/>
      <c r="L15" s="237"/>
      <c r="M15" s="238"/>
      <c r="N15" s="239"/>
      <c r="P15" s="233">
        <f t="shared" si="0"/>
        <v>0.12999999999999998</v>
      </c>
      <c r="Q15" s="233">
        <f t="shared" si="1"/>
        <v>-2.0731465973197631E-7</v>
      </c>
    </row>
    <row r="16" spans="1:17" x14ac:dyDescent="0.3">
      <c r="F16" s="213"/>
      <c r="G16" s="244"/>
      <c r="H16" s="244"/>
      <c r="I16" s="244"/>
      <c r="J16" s="212"/>
      <c r="L16" s="237"/>
      <c r="M16" s="238"/>
      <c r="N16" s="239"/>
      <c r="P16" s="233">
        <f t="shared" si="0"/>
        <v>0.13999999999999999</v>
      </c>
      <c r="Q16" s="233">
        <f t="shared" si="1"/>
        <v>-3.2161340092252108E-7</v>
      </c>
    </row>
    <row r="17" spans="6:17" x14ac:dyDescent="0.3">
      <c r="F17" s="213"/>
      <c r="G17" s="244"/>
      <c r="H17" s="244"/>
      <c r="I17" s="244" t="s">
        <v>99</v>
      </c>
      <c r="J17" s="212"/>
      <c r="L17" s="237"/>
      <c r="M17" s="238"/>
      <c r="N17" s="239"/>
      <c r="P17" s="233">
        <f t="shared" si="0"/>
        <v>0.15</v>
      </c>
      <c r="Q17" s="233">
        <f t="shared" si="1"/>
        <v>-4.8363909761983803E-7</v>
      </c>
    </row>
    <row r="18" spans="6:17" x14ac:dyDescent="0.3">
      <c r="F18" s="213"/>
      <c r="G18" s="244"/>
      <c r="H18" s="244"/>
      <c r="I18" s="244"/>
      <c r="J18" s="212"/>
      <c r="L18" s="237"/>
      <c r="M18" s="238"/>
      <c r="N18" s="239"/>
      <c r="P18" s="233">
        <f t="shared" si="0"/>
        <v>0.16</v>
      </c>
      <c r="Q18" s="233">
        <f t="shared" si="1"/>
        <v>-7.078012286230852E-7</v>
      </c>
    </row>
    <row r="19" spans="6:17" x14ac:dyDescent="0.3">
      <c r="F19" s="213"/>
      <c r="G19" s="244"/>
      <c r="H19" s="244"/>
      <c r="I19" s="244"/>
      <c r="J19" s="212"/>
      <c r="L19" s="237"/>
      <c r="M19" s="238"/>
      <c r="N19" s="239"/>
      <c r="P19" s="233">
        <f t="shared" si="0"/>
        <v>0.17</v>
      </c>
      <c r="Q19" s="233">
        <f t="shared" si="1"/>
        <v>-1.0113691461894394E-6</v>
      </c>
    </row>
    <row r="20" spans="6:17" x14ac:dyDescent="0.3">
      <c r="F20" s="213"/>
      <c r="G20" s="249"/>
      <c r="H20" s="249"/>
      <c r="I20" s="249"/>
      <c r="J20" s="212"/>
      <c r="L20" s="237"/>
      <c r="M20" s="238"/>
      <c r="N20" s="239"/>
      <c r="P20" s="233">
        <f t="shared" si="0"/>
        <v>0.18000000000000002</v>
      </c>
      <c r="Q20" s="233">
        <f t="shared" si="1"/>
        <v>-1.414752551458775E-6</v>
      </c>
    </row>
    <row r="21" spans="6:17" x14ac:dyDescent="0.3">
      <c r="F21" s="213"/>
      <c r="G21" s="249"/>
      <c r="H21" s="249"/>
      <c r="I21" s="249"/>
      <c r="J21" s="212"/>
      <c r="L21" s="237"/>
      <c r="M21" s="238"/>
      <c r="N21" s="239"/>
      <c r="P21" s="233">
        <f>P20+0.01</f>
        <v>0.19000000000000003</v>
      </c>
      <c r="Q21" s="233">
        <f t="shared" si="1"/>
        <v>-1.9417709304107076E-6</v>
      </c>
    </row>
    <row r="22" spans="6:17" x14ac:dyDescent="0.3">
      <c r="F22" s="213" t="s">
        <v>101</v>
      </c>
      <c r="G22" s="244">
        <f>((32/720)*POWER(0.2,6))</f>
        <v>2.8444444444444463E-6</v>
      </c>
      <c r="H22" s="250"/>
      <c r="I22" s="244"/>
      <c r="J22" s="212"/>
      <c r="L22" s="237"/>
      <c r="M22" s="238"/>
      <c r="N22" s="239"/>
      <c r="P22" s="233">
        <f t="shared" si="0"/>
        <v>0.20000000000000004</v>
      </c>
      <c r="Q22" s="233">
        <f t="shared" si="1"/>
        <v>-2.619906827385987E-6</v>
      </c>
    </row>
    <row r="23" spans="6:17" ht="15" thickBot="1" x14ac:dyDescent="0.35">
      <c r="F23" s="213"/>
      <c r="G23" s="244"/>
      <c r="H23" s="244"/>
      <c r="I23" s="247"/>
      <c r="J23" s="212"/>
      <c r="L23" s="240"/>
      <c r="M23" s="241"/>
      <c r="N23" s="242"/>
    </row>
    <row r="24" spans="6:17" ht="15" thickTop="1" x14ac:dyDescent="0.3">
      <c r="F24" s="261">
        <f>TRUNC(D11-G22,8)</f>
        <v>0.46053048000000002</v>
      </c>
      <c r="G24" s="103" t="s">
        <v>108</v>
      </c>
      <c r="H24" s="99" t="s">
        <v>109</v>
      </c>
      <c r="I24" s="103" t="s">
        <v>108</v>
      </c>
      <c r="J24" s="262">
        <f>TRUNC(G22+D11,8)</f>
        <v>0.46053617000000002</v>
      </c>
    </row>
    <row r="25" spans="6:17" x14ac:dyDescent="0.3">
      <c r="F25" s="213"/>
      <c r="G25" s="244"/>
      <c r="H25" s="244"/>
      <c r="I25" s="244"/>
      <c r="J25" s="212"/>
    </row>
    <row r="26" spans="6:17" x14ac:dyDescent="0.3">
      <c r="F26" s="213"/>
      <c r="G26" s="244"/>
      <c r="H26" s="244"/>
      <c r="I26" s="244"/>
      <c r="J26" s="212"/>
    </row>
    <row r="27" spans="6:17" x14ac:dyDescent="0.3">
      <c r="F27" s="213"/>
      <c r="G27" s="244"/>
      <c r="H27" s="244"/>
      <c r="I27" s="244"/>
      <c r="J27" s="212"/>
    </row>
    <row r="28" spans="6:17" x14ac:dyDescent="0.3">
      <c r="F28" s="213"/>
      <c r="G28" s="244"/>
      <c r="H28" s="244"/>
      <c r="I28" s="244"/>
      <c r="J28" s="212"/>
    </row>
    <row r="29" spans="6:17" x14ac:dyDescent="0.3">
      <c r="F29" s="213"/>
      <c r="G29" s="244"/>
      <c r="H29" s="244"/>
      <c r="I29" s="244"/>
      <c r="J29" s="212"/>
    </row>
    <row r="30" spans="6:17" x14ac:dyDescent="0.3">
      <c r="F30" s="213"/>
      <c r="G30" s="244"/>
      <c r="H30" s="244"/>
      <c r="I30" s="244"/>
      <c r="J30" s="212"/>
    </row>
    <row r="31" spans="6:17" x14ac:dyDescent="0.3">
      <c r="F31" s="213"/>
      <c r="G31" s="244"/>
      <c r="H31" s="244"/>
      <c r="I31" s="244"/>
      <c r="J31" s="212"/>
    </row>
    <row r="32" spans="6:17" x14ac:dyDescent="0.3">
      <c r="F32" s="213"/>
      <c r="G32" s="244"/>
      <c r="H32" s="244"/>
      <c r="I32" s="244"/>
      <c r="J32" s="212"/>
    </row>
    <row r="33" spans="6:10" x14ac:dyDescent="0.3">
      <c r="F33" s="213"/>
      <c r="G33" s="244"/>
      <c r="H33" s="244"/>
      <c r="I33" s="244"/>
      <c r="J33" s="212"/>
    </row>
    <row r="34" spans="6:10" x14ac:dyDescent="0.3">
      <c r="F34" s="213"/>
      <c r="G34" s="244"/>
      <c r="H34" s="244"/>
      <c r="I34" s="244"/>
      <c r="J34" s="212"/>
    </row>
    <row r="35" spans="6:10" x14ac:dyDescent="0.3">
      <c r="F35" s="213"/>
      <c r="G35" s="244"/>
      <c r="H35" s="244"/>
      <c r="I35" s="244"/>
      <c r="J35" s="212"/>
    </row>
    <row r="36" spans="6:10" ht="15" thickBot="1" x14ac:dyDescent="0.35">
      <c r="F36" s="214"/>
      <c r="G36" s="245"/>
      <c r="H36" s="245"/>
      <c r="I36" s="245"/>
      <c r="J36" s="215"/>
    </row>
    <row r="37" spans="6:10" ht="15" thickTop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F26" sqref="F26"/>
    </sheetView>
  </sheetViews>
  <sheetFormatPr defaultColWidth="9.33203125" defaultRowHeight="14.4" x14ac:dyDescent="0.3"/>
  <cols>
    <col min="1" max="1" width="9.33203125" style="2"/>
    <col min="2" max="2" width="9.33203125" style="55"/>
    <col min="3" max="8" width="9.33203125" style="2"/>
    <col min="9" max="9" width="9.33203125" style="2" customWidth="1"/>
    <col min="10" max="11" width="9.33203125" style="3" customWidth="1"/>
    <col min="12" max="12" width="9.33203125" style="2" customWidth="1"/>
    <col min="13" max="16384" width="9.33203125" style="2"/>
  </cols>
  <sheetData>
    <row r="1" spans="1:21" ht="15.6" thickTop="1" thickBot="1" x14ac:dyDescent="0.35">
      <c r="A1" s="106" t="s">
        <v>15</v>
      </c>
      <c r="B1" s="57"/>
      <c r="L1" s="268" t="s">
        <v>83</v>
      </c>
      <c r="M1" s="268"/>
      <c r="P1" s="265" t="s">
        <v>68</v>
      </c>
      <c r="Q1" s="266"/>
      <c r="R1" s="181"/>
      <c r="S1" s="266" t="s">
        <v>69</v>
      </c>
      <c r="T1" s="267"/>
    </row>
    <row r="2" spans="1:21" ht="15.6" thickTop="1" thickBot="1" x14ac:dyDescent="0.35">
      <c r="A2" s="109" t="s">
        <v>4</v>
      </c>
      <c r="B2" s="137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  <c r="O2" s="251" t="s">
        <v>25</v>
      </c>
      <c r="P2" s="178" t="s">
        <v>22</v>
      </c>
      <c r="Q2" s="179" t="s">
        <v>23</v>
      </c>
      <c r="R2" s="180" t="s">
        <v>25</v>
      </c>
      <c r="S2" s="178" t="s">
        <v>22</v>
      </c>
      <c r="T2" s="178" t="s">
        <v>26</v>
      </c>
      <c r="U2" s="4" t="s">
        <v>27</v>
      </c>
    </row>
    <row r="3" spans="1:21" x14ac:dyDescent="0.3">
      <c r="A3" s="110" t="s">
        <v>5</v>
      </c>
      <c r="B3" s="137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  <c r="O3" s="252">
        <v>0</v>
      </c>
      <c r="P3" s="87">
        <v>2</v>
      </c>
      <c r="Q3" s="86">
        <f>POWER((4*SIN(P3))+4,1/3)</f>
        <v>1.9692968800947126</v>
      </c>
      <c r="R3" s="87">
        <v>0</v>
      </c>
      <c r="S3" s="7">
        <v>2</v>
      </c>
      <c r="T3" s="7">
        <f>SIN(S3)-((S3^3)/4)+1</f>
        <v>-9.0702573174318291E-2</v>
      </c>
      <c r="U3" s="8">
        <f>COS(S3)-(3*(S3^2))/4</f>
        <v>-3.4161468365471426</v>
      </c>
    </row>
    <row r="4" spans="1:21" x14ac:dyDescent="0.3">
      <c r="A4" s="111" t="s">
        <v>6</v>
      </c>
      <c r="B4" s="137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  <c r="O4" s="253">
        <f>O3+1</f>
        <v>1</v>
      </c>
      <c r="P4" s="89">
        <f>Q3</f>
        <v>1.9692968800947126</v>
      </c>
      <c r="Q4" s="88">
        <f t="shared" ref="Q4:Q8" si="2">POWER((4*SIN(P4))+4,1/3)</f>
        <v>1.9735325728756814</v>
      </c>
      <c r="R4" s="89">
        <f>R3+1</f>
        <v>1</v>
      </c>
      <c r="S4" s="10">
        <f>S3-(T3/U3)</f>
        <v>1.973448865779436</v>
      </c>
      <c r="T4" s="10">
        <f>SIN(S4)-((S4^3)/4)+1</f>
        <v>-1.3745544346543959E-3</v>
      </c>
      <c r="U4" s="11">
        <f>COS(S4)-(3*(S4^2))/4</f>
        <v>-3.3127354390562704</v>
      </c>
    </row>
    <row r="5" spans="1:21" x14ac:dyDescent="0.3">
      <c r="A5" s="112" t="s">
        <v>19</v>
      </c>
      <c r="B5" s="137"/>
      <c r="C5" s="9">
        <f t="shared" ref="C5:C16" si="3">C4+1</f>
        <v>2</v>
      </c>
      <c r="D5" s="62">
        <f t="shared" ref="D5:D6" si="4">IF(I4&gt;0,D4,F4)</f>
        <v>1.875</v>
      </c>
      <c r="E5" s="63">
        <f t="shared" ref="E5:E6" si="5">IF(I4&gt;0,F4,E4)</f>
        <v>2</v>
      </c>
      <c r="F5" s="63">
        <f t="shared" ref="F5:F6" si="6">SUM(E5,D5)/2</f>
        <v>1.9375</v>
      </c>
      <c r="G5" s="63">
        <f t="shared" ref="G5:G17" si="7">SIN(F5)</f>
        <v>0.9335142808623762</v>
      </c>
      <c r="H5" s="63">
        <f t="shared" si="0"/>
        <v>0.81829833984375</v>
      </c>
      <c r="I5" s="64">
        <f t="shared" ref="I5:I6" si="8">H5-G5</f>
        <v>-0.1152159410186262</v>
      </c>
      <c r="L5" s="73">
        <v>2</v>
      </c>
      <c r="M5" s="75">
        <f t="shared" si="1"/>
        <v>0.1152159410186262</v>
      </c>
      <c r="O5" s="253">
        <f t="shared" ref="O5:O8" si="9">O4+1</f>
        <v>2</v>
      </c>
      <c r="P5" s="89">
        <f t="shared" ref="P5:P8" si="10">Q4</f>
        <v>1.9735325728756814</v>
      </c>
      <c r="Q5" s="88">
        <f t="shared" si="2"/>
        <v>1.9729669202217917</v>
      </c>
      <c r="R5" s="89">
        <f t="shared" ref="R5:R8" si="11">R4+1</f>
        <v>2</v>
      </c>
      <c r="S5" s="10">
        <f>S4-(T4/U4)</f>
        <v>1.9730339354416708</v>
      </c>
      <c r="T5" s="10">
        <f t="shared" ref="T5:T8" si="12">SIN(S5)-((S5^3)/4)+1</f>
        <v>-3.3400819843265594E-7</v>
      </c>
      <c r="U5" s="11">
        <f t="shared" ref="U5:U8" si="13">COS(S5)-(3*(S5^2))/4</f>
        <v>-3.3111255225490543</v>
      </c>
    </row>
    <row r="6" spans="1:21" ht="15" thickBot="1" x14ac:dyDescent="0.35">
      <c r="A6" s="113" t="s">
        <v>20</v>
      </c>
      <c r="B6" s="138"/>
      <c r="C6" s="9">
        <f t="shared" si="3"/>
        <v>3</v>
      </c>
      <c r="D6" s="62">
        <f t="shared" si="4"/>
        <v>1.9375</v>
      </c>
      <c r="E6" s="63">
        <f t="shared" si="5"/>
        <v>2</v>
      </c>
      <c r="F6" s="63">
        <f t="shared" si="6"/>
        <v>1.96875</v>
      </c>
      <c r="G6" s="63">
        <f t="shared" si="7"/>
        <v>0.92185594218572775</v>
      </c>
      <c r="H6" s="63">
        <f t="shared" si="0"/>
        <v>0.90770721435546875</v>
      </c>
      <c r="I6" s="64">
        <f t="shared" si="8"/>
        <v>-1.4148727830259E-2</v>
      </c>
      <c r="L6" s="73">
        <v>3</v>
      </c>
      <c r="M6" s="75">
        <f t="shared" si="1"/>
        <v>1.4148727830259E-2</v>
      </c>
      <c r="O6" s="253">
        <f t="shared" si="9"/>
        <v>3</v>
      </c>
      <c r="P6" s="89">
        <f t="shared" si="10"/>
        <v>1.9729669202217917</v>
      </c>
      <c r="Q6" s="88">
        <f t="shared" si="2"/>
        <v>1.9730428059710325</v>
      </c>
      <c r="R6" s="89">
        <f t="shared" si="11"/>
        <v>3</v>
      </c>
      <c r="S6" s="10">
        <f>S5-(T5/U5)</f>
        <v>1.9730338345671505</v>
      </c>
      <c r="T6" s="10">
        <f t="shared" si="12"/>
        <v>-1.9095836023552692E-14</v>
      </c>
      <c r="U6" s="11">
        <f t="shared" si="13"/>
        <v>-3.3111251311823273</v>
      </c>
    </row>
    <row r="7" spans="1:21" ht="15.6" thickTop="1" thickBot="1" x14ac:dyDescent="0.35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14">SUM(E7,D7)/2</f>
        <v>1.984375</v>
      </c>
      <c r="G7" s="66">
        <f t="shared" si="7"/>
        <v>0.91568846060812537</v>
      </c>
      <c r="H7" s="66">
        <f t="shared" ref="H7" si="15">((F7^3)/4)-1</f>
        <v>0.95349025726318359</v>
      </c>
      <c r="I7" s="67">
        <f t="shared" ref="I7" si="16">H7-G7</f>
        <v>3.7801796655058229E-2</v>
      </c>
      <c r="J7" s="141"/>
      <c r="L7" s="76">
        <v>4</v>
      </c>
      <c r="M7" s="77">
        <f t="shared" si="1"/>
        <v>3.7801796655058229E-2</v>
      </c>
      <c r="O7" s="253">
        <f>O6+1</f>
        <v>4</v>
      </c>
      <c r="P7" s="89">
        <f>Q6</f>
        <v>1.9730428059710325</v>
      </c>
      <c r="Q7" s="88">
        <f t="shared" si="2"/>
        <v>1.9730326316310438</v>
      </c>
      <c r="R7" s="89">
        <f>R6+1</f>
        <v>4</v>
      </c>
      <c r="S7" s="10">
        <f>S6-(T6/U6)</f>
        <v>1.9730338345671448</v>
      </c>
      <c r="T7" s="10">
        <f t="shared" si="12"/>
        <v>0</v>
      </c>
      <c r="U7" s="11">
        <f t="shared" si="13"/>
        <v>-3.3111251311823051</v>
      </c>
    </row>
    <row r="8" spans="1:21" ht="14.25" customHeight="1" thickTop="1" thickBot="1" x14ac:dyDescent="0.35">
      <c r="C8" s="68">
        <f t="shared" si="3"/>
        <v>5</v>
      </c>
      <c r="D8" s="69">
        <f t="shared" ref="D8:D16" si="17">IF(I7&gt;0,D7,F7)</f>
        <v>1.96875</v>
      </c>
      <c r="E8" s="70">
        <f t="shared" ref="E8:E16" si="18">IF(I7&gt;0,F7,E7)</f>
        <v>1.984375</v>
      </c>
      <c r="F8" s="70">
        <f t="shared" ref="F8:F16" si="19">SUM(E8,D8)/2</f>
        <v>1.9765625</v>
      </c>
      <c r="G8" s="70">
        <f t="shared" si="7"/>
        <v>0.91880024081244061</v>
      </c>
      <c r="H8" s="70">
        <f t="shared" ref="H8:H16" si="20">((F8^3)/4)-1</f>
        <v>0.93050825595855713</v>
      </c>
      <c r="I8" s="71">
        <f t="shared" ref="I8:I15" si="21">H8-G8</f>
        <v>1.1708015146116524E-2</v>
      </c>
      <c r="J8" s="140" t="s">
        <v>75</v>
      </c>
      <c r="L8" s="78">
        <v>5</v>
      </c>
      <c r="M8" s="79">
        <f t="shared" si="1"/>
        <v>1.1708015146116524E-2</v>
      </c>
      <c r="O8" s="254">
        <f t="shared" si="9"/>
        <v>5</v>
      </c>
      <c r="P8" s="91">
        <f t="shared" si="10"/>
        <v>1.9730326316310438</v>
      </c>
      <c r="Q8" s="90">
        <f t="shared" si="2"/>
        <v>1.9730339958615171</v>
      </c>
      <c r="R8" s="91">
        <f t="shared" si="11"/>
        <v>5</v>
      </c>
      <c r="S8" s="12">
        <f>S7-(T7/U7)</f>
        <v>1.9730338345671448</v>
      </c>
      <c r="T8" s="12">
        <f t="shared" si="12"/>
        <v>0</v>
      </c>
      <c r="U8" s="13">
        <f t="shared" si="13"/>
        <v>-3.3111251311823051</v>
      </c>
    </row>
    <row r="9" spans="1:21" ht="15" customHeight="1" thickTop="1" thickBot="1" x14ac:dyDescent="0.35">
      <c r="C9" s="32">
        <f t="shared" si="3"/>
        <v>6</v>
      </c>
      <c r="D9" s="33">
        <f t="shared" si="17"/>
        <v>1.96875</v>
      </c>
      <c r="E9" s="33">
        <f t="shared" si="18"/>
        <v>1.9765625</v>
      </c>
      <c r="F9" s="33">
        <f t="shared" si="19"/>
        <v>1.97265625</v>
      </c>
      <c r="G9" s="33">
        <f t="shared" si="7"/>
        <v>0.9203351130898344</v>
      </c>
      <c r="H9" s="33">
        <f t="shared" si="20"/>
        <v>0.91908515989780426</v>
      </c>
      <c r="I9" s="34">
        <f t="shared" si="21"/>
        <v>-1.2499531920301399E-3</v>
      </c>
      <c r="J9" s="24" t="str">
        <f t="shared" ref="J9:J18" si="22">IF(ABS(I9)&lt;0.000001,"Less","More")</f>
        <v>More</v>
      </c>
      <c r="L9" s="80" t="s">
        <v>24</v>
      </c>
      <c r="M9" s="81">
        <f>MAX(M3:M7)</f>
        <v>0.30613656285969382</v>
      </c>
    </row>
    <row r="10" spans="1:21" ht="15.6" thickTop="1" thickBot="1" x14ac:dyDescent="0.35">
      <c r="C10" s="14">
        <f t="shared" si="3"/>
        <v>7</v>
      </c>
      <c r="D10" s="15">
        <f t="shared" si="17"/>
        <v>1.97265625</v>
      </c>
      <c r="E10" s="15">
        <f t="shared" si="18"/>
        <v>1.9765625</v>
      </c>
      <c r="F10" s="15">
        <f t="shared" si="19"/>
        <v>1.974609375</v>
      </c>
      <c r="G10" s="15">
        <f t="shared" si="7"/>
        <v>0.9195694308900767</v>
      </c>
      <c r="H10" s="15">
        <f t="shared" si="20"/>
        <v>0.92479105852544308</v>
      </c>
      <c r="I10" s="16">
        <f t="shared" si="21"/>
        <v>5.2216276353663771E-3</v>
      </c>
      <c r="J10" s="24" t="str">
        <f t="shared" si="22"/>
        <v>More</v>
      </c>
      <c r="L10" s="3"/>
    </row>
    <row r="11" spans="1:21" ht="15.6" thickTop="1" thickBot="1" x14ac:dyDescent="0.35">
      <c r="C11" s="14">
        <f t="shared" si="3"/>
        <v>8</v>
      </c>
      <c r="D11" s="15">
        <f t="shared" si="17"/>
        <v>1.97265625</v>
      </c>
      <c r="E11" s="15">
        <f t="shared" si="18"/>
        <v>1.974609375</v>
      </c>
      <c r="F11" s="15">
        <f t="shared" si="19"/>
        <v>1.9736328125</v>
      </c>
      <c r="G11" s="15">
        <f t="shared" si="7"/>
        <v>0.9199527106575569</v>
      </c>
      <c r="H11" s="15">
        <f t="shared" si="20"/>
        <v>0.9219366975594312</v>
      </c>
      <c r="I11" s="16">
        <f t="shared" si="21"/>
        <v>1.9839869018742906E-3</v>
      </c>
      <c r="J11" s="24" t="str">
        <f t="shared" si="22"/>
        <v>More</v>
      </c>
      <c r="L11" s="256" t="s">
        <v>28</v>
      </c>
      <c r="M11" s="43" t="s">
        <v>34</v>
      </c>
      <c r="N11" s="43" t="s">
        <v>35</v>
      </c>
      <c r="O11" s="43" t="s">
        <v>29</v>
      </c>
      <c r="P11" s="44" t="s">
        <v>30</v>
      </c>
      <c r="Q11" s="128"/>
      <c r="R11" s="128"/>
      <c r="S11" s="128"/>
      <c r="T11" s="128"/>
      <c r="U11" s="129"/>
    </row>
    <row r="12" spans="1:21" x14ac:dyDescent="0.3">
      <c r="C12" s="14">
        <f t="shared" si="3"/>
        <v>9</v>
      </c>
      <c r="D12" s="15">
        <f t="shared" si="17"/>
        <v>1.97265625</v>
      </c>
      <c r="E12" s="15">
        <f t="shared" si="18"/>
        <v>1.9736328125</v>
      </c>
      <c r="F12" s="15">
        <f t="shared" si="19"/>
        <v>1.97314453125</v>
      </c>
      <c r="G12" s="15">
        <f t="shared" si="7"/>
        <v>0.92014402156340858</v>
      </c>
      <c r="H12" s="15">
        <f t="shared" si="20"/>
        <v>0.9205105759028811</v>
      </c>
      <c r="I12" s="16">
        <f t="shared" si="21"/>
        <v>3.6655433947252458E-4</v>
      </c>
      <c r="J12" s="24" t="str">
        <f t="shared" si="22"/>
        <v>More</v>
      </c>
      <c r="L12" s="255" t="s">
        <v>31</v>
      </c>
      <c r="M12" s="41">
        <v>1.75</v>
      </c>
      <c r="N12" s="41">
        <f t="shared" ref="N12" si="23">1.97303383-M12</f>
        <v>0.2230338300000001</v>
      </c>
      <c r="O12" s="41">
        <f>F8</f>
        <v>1.9765625</v>
      </c>
      <c r="P12" s="42">
        <f>1.97303383-O12</f>
        <v>-3.5286699999999005E-3</v>
      </c>
      <c r="Q12" s="131"/>
      <c r="R12" s="131"/>
      <c r="S12" s="131"/>
      <c r="T12" s="131"/>
      <c r="U12" s="133"/>
    </row>
    <row r="13" spans="1:21" x14ac:dyDescent="0.3">
      <c r="C13" s="14">
        <f t="shared" si="3"/>
        <v>10</v>
      </c>
      <c r="D13" s="15">
        <f t="shared" si="17"/>
        <v>1.97265625</v>
      </c>
      <c r="E13" s="15">
        <f t="shared" si="18"/>
        <v>1.97314453125</v>
      </c>
      <c r="F13" s="15">
        <f t="shared" si="19"/>
        <v>1.972900390625</v>
      </c>
      <c r="G13" s="15">
        <f t="shared" si="7"/>
        <v>0.92023959475189843</v>
      </c>
      <c r="H13" s="15">
        <f t="shared" si="20"/>
        <v>0.91979777970482246</v>
      </c>
      <c r="I13" s="16">
        <f t="shared" si="21"/>
        <v>-4.4181504707596631E-4</v>
      </c>
      <c r="J13" s="24" t="str">
        <f t="shared" si="22"/>
        <v>More</v>
      </c>
      <c r="L13" s="35" t="s">
        <v>32</v>
      </c>
      <c r="M13" s="39">
        <f>P4</f>
        <v>1.9692968800947126</v>
      </c>
      <c r="N13" s="39">
        <f t="shared" ref="N13" si="24">1.97303383-M13</f>
        <v>3.736949905287501E-3</v>
      </c>
      <c r="O13" s="39">
        <f>P8</f>
        <v>1.9730326316310438</v>
      </c>
      <c r="P13" s="36">
        <f t="shared" ref="P13:P14" si="25">1.97303383-O13</f>
        <v>1.1983689562899968E-6</v>
      </c>
      <c r="Q13" s="131"/>
      <c r="R13" s="131"/>
      <c r="S13" s="131"/>
      <c r="T13" s="131"/>
      <c r="U13" s="133"/>
    </row>
    <row r="14" spans="1:21" ht="15" thickBot="1" x14ac:dyDescent="0.35">
      <c r="C14" s="14">
        <f t="shared" si="3"/>
        <v>11</v>
      </c>
      <c r="D14" s="15">
        <f t="shared" si="17"/>
        <v>1.972900390625</v>
      </c>
      <c r="E14" s="15">
        <f t="shared" si="18"/>
        <v>1.97314453125</v>
      </c>
      <c r="F14" s="15">
        <f t="shared" si="19"/>
        <v>1.9730224609375</v>
      </c>
      <c r="G14" s="15">
        <f t="shared" si="7"/>
        <v>0.9201918150136168</v>
      </c>
      <c r="H14" s="15">
        <f t="shared" si="20"/>
        <v>0.92015415575360748</v>
      </c>
      <c r="I14" s="16">
        <f t="shared" si="21"/>
        <v>-3.7659260009315076E-5</v>
      </c>
      <c r="J14" s="24" t="str">
        <f t="shared" si="22"/>
        <v>More</v>
      </c>
      <c r="L14" s="37" t="s">
        <v>33</v>
      </c>
      <c r="M14" s="40">
        <f>S4</f>
        <v>1.973448865779436</v>
      </c>
      <c r="N14" s="40">
        <f t="shared" ref="N14" si="26">1.97303383-M14</f>
        <v>-4.1503577943591274E-4</v>
      </c>
      <c r="O14" s="40">
        <f>S8</f>
        <v>1.9730338345671448</v>
      </c>
      <c r="P14" s="38">
        <f t="shared" si="25"/>
        <v>-4.5671446624595546E-9</v>
      </c>
      <c r="Q14" s="131"/>
      <c r="R14" s="131"/>
      <c r="S14" s="131"/>
      <c r="T14" s="131"/>
      <c r="U14" s="133"/>
    </row>
    <row r="15" spans="1:21" ht="15" thickTop="1" x14ac:dyDescent="0.3">
      <c r="C15" s="14">
        <f t="shared" si="3"/>
        <v>12</v>
      </c>
      <c r="D15" s="15">
        <f t="shared" si="17"/>
        <v>1.9730224609375</v>
      </c>
      <c r="E15" s="15">
        <f t="shared" si="18"/>
        <v>1.97314453125</v>
      </c>
      <c r="F15" s="15">
        <f t="shared" si="19"/>
        <v>1.97308349609375</v>
      </c>
      <c r="G15" s="15">
        <f t="shared" si="7"/>
        <v>0.92016792000245906</v>
      </c>
      <c r="H15" s="15">
        <f t="shared" si="20"/>
        <v>0.92033236031551269</v>
      </c>
      <c r="I15" s="16">
        <f t="shared" si="21"/>
        <v>1.644403130536265E-4</v>
      </c>
      <c r="J15" s="24" t="str">
        <f t="shared" si="22"/>
        <v>More</v>
      </c>
      <c r="L15" s="130"/>
      <c r="M15" s="131"/>
      <c r="N15" s="131"/>
      <c r="O15" s="131"/>
      <c r="P15" s="131"/>
      <c r="Q15" s="131"/>
      <c r="R15" s="131"/>
      <c r="S15" s="131"/>
      <c r="T15" s="131"/>
      <c r="U15" s="133"/>
    </row>
    <row r="16" spans="1:21" x14ac:dyDescent="0.3">
      <c r="C16" s="19">
        <f t="shared" si="3"/>
        <v>13</v>
      </c>
      <c r="D16" s="20">
        <f t="shared" si="17"/>
        <v>1.9730224609375</v>
      </c>
      <c r="E16" s="20">
        <f t="shared" si="18"/>
        <v>1.97308349609375</v>
      </c>
      <c r="F16" s="20">
        <f t="shared" si="19"/>
        <v>1.973052978515625</v>
      </c>
      <c r="G16" s="20">
        <f t="shared" si="7"/>
        <v>0.92017986793653006</v>
      </c>
      <c r="H16" s="20">
        <f t="shared" si="20"/>
        <v>0.9202432566563985</v>
      </c>
      <c r="I16" s="21">
        <f>H16-G16</f>
        <v>6.3388719868440191E-5</v>
      </c>
      <c r="J16" s="24" t="str">
        <f t="shared" si="22"/>
        <v>More</v>
      </c>
      <c r="L16" s="130"/>
      <c r="M16" s="131"/>
      <c r="N16" s="131"/>
      <c r="O16" s="131"/>
      <c r="P16" s="131"/>
      <c r="Q16" s="131"/>
      <c r="R16" s="131"/>
      <c r="S16" s="131"/>
      <c r="T16" s="131"/>
      <c r="U16" s="133"/>
    </row>
    <row r="17" spans="3:21" x14ac:dyDescent="0.3">
      <c r="C17" s="22">
        <f t="shared" ref="C17:C19" si="27">C16+1</f>
        <v>14</v>
      </c>
      <c r="D17" s="15">
        <f t="shared" ref="D17" si="28">IF(I16&gt;0,D16,F16)</f>
        <v>1.9730224609375</v>
      </c>
      <c r="E17" s="15">
        <f t="shared" ref="E17" si="29">IF(I16&gt;0,F16,E16)</f>
        <v>1.973052978515625</v>
      </c>
      <c r="F17" s="15">
        <f t="shared" ref="F17" si="30">SUM(E17,D17)/2</f>
        <v>1.9730377197265625</v>
      </c>
      <c r="G17" s="15">
        <f t="shared" si="7"/>
        <v>0.92018584158219718</v>
      </c>
      <c r="H17" s="15">
        <f t="shared" ref="H17" si="31">((F17^3)/4)-1</f>
        <v>0.92019870586046526</v>
      </c>
      <c r="I17" s="16">
        <f t="shared" ref="I17" si="32">H17-G17</f>
        <v>1.2864278268076568E-5</v>
      </c>
      <c r="J17" s="24" t="str">
        <f t="shared" si="22"/>
        <v>More</v>
      </c>
      <c r="L17" s="130"/>
      <c r="M17" s="131"/>
      <c r="N17" s="131"/>
      <c r="O17" s="131"/>
      <c r="P17" s="131"/>
      <c r="Q17" s="131"/>
      <c r="R17" s="131"/>
      <c r="S17" s="131"/>
      <c r="T17" s="131"/>
      <c r="U17" s="133"/>
    </row>
    <row r="18" spans="3:21" ht="15" thickBot="1" x14ac:dyDescent="0.35">
      <c r="C18" s="23">
        <f t="shared" si="27"/>
        <v>15</v>
      </c>
      <c r="D18" s="17">
        <f t="shared" ref="D18" si="33">IF(I17&gt;0,D17,F17)</f>
        <v>1.9730224609375</v>
      </c>
      <c r="E18" s="17">
        <f t="shared" ref="E18" si="34">IF(I17&gt;0,F17,E17)</f>
        <v>1.9730377197265625</v>
      </c>
      <c r="F18" s="17">
        <f t="shared" ref="F18" si="35">SUM(E18,D18)/2</f>
        <v>1.9730300903320313</v>
      </c>
      <c r="G18" s="17">
        <f t="shared" ref="G18" si="36">SIN(F18)</f>
        <v>0.92018882832468807</v>
      </c>
      <c r="H18" s="17">
        <f t="shared" ref="H18" si="37">((F18^3)/4)-1</f>
        <v>0.92017643072090216</v>
      </c>
      <c r="I18" s="18">
        <f t="shared" ref="I18" si="38">H18-G18</f>
        <v>-1.2397603785907485E-5</v>
      </c>
      <c r="J18" s="25" t="str">
        <f t="shared" si="22"/>
        <v>More</v>
      </c>
      <c r="L18" s="130"/>
      <c r="M18" s="131"/>
      <c r="N18" s="131"/>
      <c r="O18" s="131"/>
      <c r="P18" s="131"/>
      <c r="Q18" s="131"/>
      <c r="R18" s="131"/>
      <c r="S18" s="131"/>
      <c r="T18" s="131"/>
      <c r="U18" s="133"/>
    </row>
    <row r="19" spans="3:21" ht="15.6" thickTop="1" thickBot="1" x14ac:dyDescent="0.35">
      <c r="C19" s="82">
        <f t="shared" si="27"/>
        <v>16</v>
      </c>
      <c r="D19" s="83">
        <f t="shared" ref="D19" si="39">IF(I18&gt;0,D18,F18)</f>
        <v>1.9730300903320313</v>
      </c>
      <c r="E19" s="83">
        <f t="shared" ref="E19" si="40">IF(I18&gt;0,F18,E18)</f>
        <v>1.9730377197265625</v>
      </c>
      <c r="F19" s="83">
        <f t="shared" ref="F19" si="41">SUM(E19,D19)/2</f>
        <v>1.9730339050292969</v>
      </c>
      <c r="G19" s="83">
        <f t="shared" ref="G19" si="42">SIN(F19)</f>
        <v>0.92018733496013783</v>
      </c>
      <c r="H19" s="83">
        <f t="shared" ref="H19" si="43">((F19^3)/4)-1</f>
        <v>0.92018756826915027</v>
      </c>
      <c r="I19" s="84">
        <f t="shared" ref="I19" si="44">H19-G19</f>
        <v>2.3330901244289493E-7</v>
      </c>
      <c r="J19" s="85" t="str">
        <f>IF(ABS(I19)&lt;0.000001,"Less","More")</f>
        <v>Less</v>
      </c>
      <c r="L19" s="130"/>
      <c r="M19" s="131"/>
      <c r="N19" s="131"/>
      <c r="O19" s="131"/>
      <c r="P19" s="131"/>
      <c r="Q19" s="131"/>
      <c r="R19" s="131"/>
      <c r="S19" s="131"/>
      <c r="T19" s="131"/>
      <c r="U19" s="133"/>
    </row>
    <row r="20" spans="3:21" ht="15" thickTop="1" x14ac:dyDescent="0.3">
      <c r="L20" s="130"/>
      <c r="M20" s="131"/>
      <c r="N20" s="131"/>
      <c r="O20" s="131"/>
      <c r="P20" s="131"/>
      <c r="Q20" s="131"/>
      <c r="R20" s="131"/>
      <c r="S20" s="131"/>
      <c r="T20" s="131"/>
      <c r="U20" s="133"/>
    </row>
    <row r="21" spans="3:21" x14ac:dyDescent="0.3">
      <c r="L21" s="130"/>
      <c r="M21" s="131"/>
      <c r="N21" s="131"/>
      <c r="O21" s="131"/>
      <c r="P21" s="131"/>
      <c r="Q21" s="131"/>
      <c r="R21" s="131"/>
      <c r="S21" s="131"/>
      <c r="T21" s="131"/>
      <c r="U21" s="133"/>
    </row>
    <row r="22" spans="3:21" x14ac:dyDescent="0.3">
      <c r="L22" s="130"/>
      <c r="M22" s="131"/>
      <c r="N22" s="131"/>
      <c r="O22" s="131"/>
      <c r="P22" s="131"/>
      <c r="Q22" s="131"/>
      <c r="R22" s="131"/>
      <c r="S22" s="131"/>
      <c r="T22" s="131"/>
      <c r="U22" s="133"/>
    </row>
    <row r="23" spans="3:21" x14ac:dyDescent="0.3">
      <c r="L23" s="130"/>
      <c r="M23" s="131"/>
      <c r="N23" s="131"/>
      <c r="O23" s="131"/>
      <c r="P23" s="131"/>
      <c r="Q23" s="131"/>
      <c r="R23" s="131"/>
      <c r="S23" s="131"/>
      <c r="T23" s="131"/>
      <c r="U23" s="133"/>
    </row>
    <row r="24" spans="3:21" x14ac:dyDescent="0.3">
      <c r="L24" s="130"/>
      <c r="M24" s="131"/>
      <c r="N24" s="131"/>
      <c r="O24" s="131"/>
      <c r="P24" s="131"/>
      <c r="Q24" s="131"/>
      <c r="R24" s="131"/>
      <c r="S24" s="131"/>
      <c r="T24" s="131"/>
      <c r="U24" s="133"/>
    </row>
    <row r="25" spans="3:21" ht="15" thickBot="1" x14ac:dyDescent="0.35">
      <c r="L25" s="134"/>
      <c r="M25" s="135"/>
      <c r="N25" s="135"/>
      <c r="O25" s="135"/>
      <c r="P25" s="135"/>
      <c r="Q25" s="135"/>
      <c r="R25" s="135"/>
      <c r="S25" s="135"/>
      <c r="T25" s="135"/>
      <c r="U25" s="136"/>
    </row>
    <row r="26" spans="3:21" ht="15" thickTop="1" x14ac:dyDescent="0.3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048576"/>
  <sheetViews>
    <sheetView zoomScaleNormal="100" workbookViewId="0">
      <selection activeCell="L47" sqref="L47"/>
    </sheetView>
  </sheetViews>
  <sheetFormatPr defaultColWidth="9.33203125" defaultRowHeight="14.4" x14ac:dyDescent="0.3"/>
  <cols>
    <col min="1" max="13" width="9.33203125" style="56"/>
    <col min="14" max="14" width="9.33203125" style="3"/>
    <col min="15" max="16384" width="9.33203125" style="56"/>
  </cols>
  <sheetData>
    <row r="1" spans="1:28" ht="15.6" thickTop="1" thickBot="1" x14ac:dyDescent="0.35">
      <c r="A1" s="108" t="s">
        <v>16</v>
      </c>
      <c r="F1" s="3"/>
      <c r="G1" s="3"/>
      <c r="H1" s="3"/>
      <c r="I1" s="3"/>
      <c r="J1" s="3"/>
      <c r="K1" s="3"/>
      <c r="L1" s="3"/>
      <c r="M1" s="3"/>
      <c r="O1" s="143"/>
      <c r="P1" s="144" t="s">
        <v>48</v>
      </c>
      <c r="Q1" s="145" t="s">
        <v>49</v>
      </c>
    </row>
    <row r="2" spans="1:28" x14ac:dyDescent="0.3">
      <c r="A2" s="109" t="s">
        <v>4</v>
      </c>
      <c r="F2" s="3"/>
      <c r="G2" s="3"/>
      <c r="H2" s="3"/>
      <c r="I2" s="3"/>
      <c r="J2" s="3"/>
      <c r="K2" s="3"/>
      <c r="L2" s="3"/>
      <c r="M2" s="3"/>
      <c r="O2" s="146" t="s">
        <v>47</v>
      </c>
      <c r="P2" s="147">
        <v>2</v>
      </c>
      <c r="Q2" s="148">
        <v>4</v>
      </c>
    </row>
    <row r="3" spans="1:28" x14ac:dyDescent="0.3">
      <c r="A3" s="110" t="s">
        <v>5</v>
      </c>
      <c r="F3" s="3"/>
      <c r="G3" s="3"/>
      <c r="H3" s="3"/>
      <c r="I3" s="3"/>
      <c r="J3" s="3"/>
      <c r="K3" s="3"/>
      <c r="L3" s="3"/>
      <c r="M3" s="3"/>
      <c r="O3" s="146"/>
      <c r="P3" s="147">
        <v>2</v>
      </c>
      <c r="Q3" s="148">
        <v>8</v>
      </c>
    </row>
    <row r="4" spans="1:28" x14ac:dyDescent="0.3">
      <c r="A4" s="111" t="s">
        <v>6</v>
      </c>
      <c r="F4" s="3"/>
      <c r="G4" s="3"/>
      <c r="H4" s="3"/>
      <c r="I4" s="3"/>
      <c r="J4" s="3"/>
      <c r="K4" s="3"/>
      <c r="L4" s="3"/>
      <c r="M4" s="3"/>
      <c r="O4" s="146"/>
      <c r="P4" s="147">
        <v>5</v>
      </c>
      <c r="Q4" s="148">
        <v>6</v>
      </c>
    </row>
    <row r="5" spans="1:28" x14ac:dyDescent="0.3">
      <c r="A5" s="112" t="s">
        <v>19</v>
      </c>
      <c r="F5" s="3"/>
      <c r="G5" s="3"/>
      <c r="H5" s="3"/>
      <c r="I5" s="3"/>
      <c r="J5" s="3"/>
      <c r="K5" s="3"/>
      <c r="L5" s="3"/>
      <c r="M5" s="3"/>
      <c r="O5" s="149"/>
      <c r="P5" s="150"/>
      <c r="Q5" s="151"/>
      <c r="AA5" s="3"/>
      <c r="AB5" s="3"/>
    </row>
    <row r="6" spans="1:28" ht="15" thickBot="1" x14ac:dyDescent="0.35">
      <c r="A6" s="113" t="s">
        <v>20</v>
      </c>
      <c r="F6" s="3"/>
      <c r="G6" s="3"/>
      <c r="H6" s="3"/>
      <c r="I6" s="3"/>
      <c r="J6" s="3"/>
      <c r="K6" s="3"/>
      <c r="L6" s="3"/>
      <c r="M6" s="3"/>
      <c r="O6" s="146" t="s">
        <v>50</v>
      </c>
      <c r="P6" s="147">
        <v>5</v>
      </c>
      <c r="Q6" s="148">
        <v>6</v>
      </c>
    </row>
    <row r="7" spans="1:28" ht="15" thickTop="1" x14ac:dyDescent="0.3">
      <c r="F7" s="3"/>
      <c r="G7" s="3"/>
      <c r="H7" s="3"/>
      <c r="I7" s="3"/>
      <c r="J7" s="3"/>
      <c r="K7" s="3"/>
      <c r="L7" s="3"/>
      <c r="M7" s="3"/>
      <c r="O7" s="146"/>
      <c r="P7" s="147">
        <v>8</v>
      </c>
      <c r="Q7" s="148">
        <v>6</v>
      </c>
    </row>
    <row r="8" spans="1:28" x14ac:dyDescent="0.3">
      <c r="F8" s="3"/>
      <c r="G8" s="3"/>
      <c r="H8" s="3"/>
      <c r="I8" s="3"/>
      <c r="J8" s="3"/>
      <c r="K8" s="3"/>
      <c r="L8" s="3"/>
      <c r="M8" s="3"/>
      <c r="O8" s="146"/>
      <c r="P8" s="147">
        <v>8</v>
      </c>
      <c r="Q8" s="148">
        <v>8</v>
      </c>
    </row>
    <row r="9" spans="1:28" x14ac:dyDescent="0.3">
      <c r="F9" s="3"/>
      <c r="G9" s="3"/>
      <c r="H9" s="3"/>
      <c r="I9" s="3"/>
      <c r="J9" s="3"/>
      <c r="K9" s="3"/>
      <c r="L9" s="3"/>
      <c r="M9" s="3"/>
      <c r="O9" s="146"/>
      <c r="P9" s="147">
        <v>2</v>
      </c>
      <c r="Q9" s="148">
        <v>8</v>
      </c>
    </row>
    <row r="10" spans="1:28" x14ac:dyDescent="0.3">
      <c r="F10" s="3"/>
      <c r="G10" s="3"/>
      <c r="H10" s="3"/>
      <c r="I10" s="3"/>
      <c r="J10" s="3"/>
      <c r="K10" s="3"/>
      <c r="L10" s="3"/>
      <c r="M10" s="3"/>
      <c r="O10" s="149"/>
      <c r="P10" s="150"/>
      <c r="Q10" s="151"/>
    </row>
    <row r="11" spans="1:28" x14ac:dyDescent="0.3">
      <c r="F11" s="3"/>
      <c r="G11" s="3"/>
      <c r="H11" s="3"/>
      <c r="I11" s="3"/>
      <c r="J11" s="3"/>
      <c r="K11" s="3"/>
      <c r="L11" s="3"/>
      <c r="M11" s="3"/>
      <c r="O11" s="146" t="s">
        <v>51</v>
      </c>
      <c r="P11" s="147">
        <v>5</v>
      </c>
      <c r="Q11" s="148">
        <v>6</v>
      </c>
    </row>
    <row r="12" spans="1:28" x14ac:dyDescent="0.3">
      <c r="F12" s="3"/>
      <c r="G12" s="3"/>
      <c r="H12" s="3"/>
      <c r="I12" s="3"/>
      <c r="J12" s="3"/>
      <c r="K12" s="3"/>
      <c r="L12" s="3"/>
      <c r="M12" s="3"/>
      <c r="O12" s="146"/>
      <c r="P12" s="147">
        <v>8</v>
      </c>
      <c r="Q12" s="148">
        <v>6</v>
      </c>
    </row>
    <row r="13" spans="1:28" x14ac:dyDescent="0.3">
      <c r="F13" s="3"/>
      <c r="G13" s="3"/>
      <c r="H13" s="3"/>
      <c r="I13" s="3"/>
      <c r="J13" s="3"/>
      <c r="K13" s="3"/>
      <c r="L13" s="3"/>
      <c r="M13" s="3"/>
      <c r="O13" s="146"/>
      <c r="P13" s="147">
        <v>8</v>
      </c>
      <c r="Q13" s="148">
        <v>4</v>
      </c>
    </row>
    <row r="14" spans="1:28" x14ac:dyDescent="0.3">
      <c r="F14" s="3"/>
      <c r="G14" s="3"/>
      <c r="H14" s="3"/>
      <c r="I14" s="3"/>
      <c r="J14" s="3"/>
      <c r="K14" s="3"/>
      <c r="L14" s="3"/>
      <c r="M14" s="3"/>
      <c r="O14" s="146"/>
      <c r="P14" s="147">
        <v>2</v>
      </c>
      <c r="Q14" s="148">
        <v>4</v>
      </c>
    </row>
    <row r="15" spans="1:28" ht="15" thickBot="1" x14ac:dyDescent="0.35">
      <c r="F15" s="3"/>
      <c r="G15" s="3"/>
      <c r="H15" s="3"/>
      <c r="I15" s="3"/>
      <c r="J15" s="3"/>
      <c r="K15" s="3"/>
      <c r="L15" s="3"/>
      <c r="M15" s="3"/>
      <c r="O15" s="152"/>
      <c r="P15" s="153"/>
      <c r="Q15" s="154"/>
    </row>
    <row r="16" spans="1:28" ht="15.6" thickTop="1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" thickTop="1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4"/>
      <c r="P17" s="271" t="s">
        <v>47</v>
      </c>
      <c r="Q17" s="269"/>
      <c r="R17" s="269"/>
      <c r="S17" s="269" t="s">
        <v>54</v>
      </c>
      <c r="T17" s="269"/>
      <c r="U17" s="269"/>
      <c r="V17" s="269"/>
      <c r="W17" s="269" t="s">
        <v>51</v>
      </c>
      <c r="X17" s="269"/>
      <c r="Y17" s="269"/>
      <c r="Z17" s="270"/>
      <c r="AA17" s="177"/>
    </row>
    <row r="18" spans="3:27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5" t="s">
        <v>22</v>
      </c>
      <c r="P18" s="116">
        <v>2</v>
      </c>
      <c r="Q18" s="116">
        <v>2</v>
      </c>
      <c r="R18" s="116">
        <v>5</v>
      </c>
      <c r="S18" s="182">
        <v>5</v>
      </c>
      <c r="T18" s="116">
        <v>8</v>
      </c>
      <c r="U18" s="116">
        <v>8</v>
      </c>
      <c r="V18" s="183">
        <v>2</v>
      </c>
      <c r="W18" s="116">
        <v>5</v>
      </c>
      <c r="X18" s="116">
        <v>8</v>
      </c>
      <c r="Y18" s="116">
        <v>8</v>
      </c>
      <c r="Z18" s="116">
        <v>2</v>
      </c>
      <c r="AA18" s="117"/>
    </row>
    <row r="19" spans="3:27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5" t="s">
        <v>52</v>
      </c>
      <c r="P19" s="116">
        <v>4</v>
      </c>
      <c r="Q19" s="116">
        <v>8</v>
      </c>
      <c r="R19" s="116">
        <v>6</v>
      </c>
      <c r="S19" s="182">
        <v>6</v>
      </c>
      <c r="T19" s="116">
        <v>6</v>
      </c>
      <c r="U19" s="116">
        <v>8</v>
      </c>
      <c r="V19" s="183">
        <v>8</v>
      </c>
      <c r="W19" s="116">
        <v>6</v>
      </c>
      <c r="X19" s="116">
        <v>6</v>
      </c>
      <c r="Y19" s="116">
        <v>4</v>
      </c>
      <c r="Z19" s="116">
        <v>4</v>
      </c>
      <c r="AA19" s="117"/>
    </row>
    <row r="20" spans="3:27" ht="15" thickBo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8">
        <v>1</v>
      </c>
      <c r="Q20" s="118">
        <v>1</v>
      </c>
      <c r="R20" s="118">
        <v>1</v>
      </c>
      <c r="S20" s="184">
        <v>1</v>
      </c>
      <c r="T20" s="118">
        <v>1</v>
      </c>
      <c r="U20" s="118">
        <v>1</v>
      </c>
      <c r="V20" s="185">
        <v>1</v>
      </c>
      <c r="W20" s="118">
        <v>1</v>
      </c>
      <c r="X20" s="118">
        <v>1</v>
      </c>
      <c r="Y20" s="118">
        <v>1</v>
      </c>
      <c r="Z20" s="118">
        <v>1</v>
      </c>
      <c r="AA20" s="119"/>
    </row>
    <row r="21" spans="3:27" ht="15.6" thickTop="1" thickBo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" thickTop="1" x14ac:dyDescent="0.3">
      <c r="C22" s="3"/>
      <c r="D22" s="3"/>
      <c r="E22" s="3"/>
      <c r="O22" s="120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1"/>
    </row>
    <row r="23" spans="3:27" x14ac:dyDescent="0.3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3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3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3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3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" thickBot="1" x14ac:dyDescent="0.35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2"/>
    </row>
    <row r="29" spans="3:27" ht="15.6" thickTop="1" thickBot="1" x14ac:dyDescent="0.35">
      <c r="C29" s="3"/>
      <c r="D29" s="3"/>
      <c r="E29" s="3"/>
    </row>
    <row r="30" spans="3:27" ht="15" thickTop="1" x14ac:dyDescent="0.3">
      <c r="O30" s="123" t="s">
        <v>60</v>
      </c>
      <c r="P30" s="49"/>
      <c r="Q30" s="49"/>
      <c r="R30" s="49" t="s">
        <v>61</v>
      </c>
      <c r="S30" s="124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5"/>
    </row>
    <row r="31" spans="3:27" x14ac:dyDescent="0.3">
      <c r="O31" s="52"/>
      <c r="P31" s="50"/>
      <c r="Q31" s="50"/>
      <c r="R31" s="126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3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2:27" x14ac:dyDescent="0.3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2:27" x14ac:dyDescent="0.3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2:27" x14ac:dyDescent="0.3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2:27" ht="15" thickBot="1" x14ac:dyDescent="0.35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7"/>
    </row>
    <row r="37" spans="12:27" ht="15.6" thickTop="1" thickBot="1" x14ac:dyDescent="0.35"/>
    <row r="38" spans="12:27" ht="15" thickTop="1" x14ac:dyDescent="0.3">
      <c r="O38" s="216"/>
      <c r="P38" s="217">
        <v>1</v>
      </c>
      <c r="Q38" s="217">
        <v>0</v>
      </c>
      <c r="R38" s="217">
        <v>-12</v>
      </c>
      <c r="S38" s="217"/>
      <c r="T38" s="217"/>
      <c r="U38" s="217"/>
      <c r="V38" s="217">
        <v>-1</v>
      </c>
      <c r="W38" s="217">
        <v>0</v>
      </c>
      <c r="X38" s="217">
        <v>0</v>
      </c>
      <c r="Y38" s="217"/>
      <c r="Z38" s="217"/>
      <c r="AA38" s="218"/>
    </row>
    <row r="39" spans="12:27" x14ac:dyDescent="0.3">
      <c r="O39" s="219"/>
      <c r="P39" s="220">
        <v>0</v>
      </c>
      <c r="Q39" s="220">
        <v>1</v>
      </c>
      <c r="R39" s="220">
        <v>-3</v>
      </c>
      <c r="S39" s="220"/>
      <c r="T39" s="132" t="s">
        <v>66</v>
      </c>
      <c r="U39" s="220"/>
      <c r="V39" s="220">
        <v>0</v>
      </c>
      <c r="W39" s="220">
        <v>-1</v>
      </c>
      <c r="X39" s="220">
        <v>0</v>
      </c>
      <c r="Y39" s="220"/>
      <c r="Z39" s="220"/>
      <c r="AA39" s="221"/>
    </row>
    <row r="40" spans="12:27" x14ac:dyDescent="0.3">
      <c r="O40" s="219"/>
      <c r="P40" s="220">
        <v>0</v>
      </c>
      <c r="Q40" s="220">
        <v>0</v>
      </c>
      <c r="R40" s="220">
        <v>1</v>
      </c>
      <c r="S40" s="220"/>
      <c r="T40" s="220"/>
      <c r="U40" s="220"/>
      <c r="V40" s="220">
        <v>0</v>
      </c>
      <c r="W40" s="220">
        <v>0</v>
      </c>
      <c r="X40" s="220">
        <v>1</v>
      </c>
      <c r="Y40" s="220"/>
      <c r="Z40" s="220"/>
      <c r="AA40" s="221"/>
    </row>
    <row r="41" spans="12:27" x14ac:dyDescent="0.3">
      <c r="O41" s="219"/>
      <c r="P41" s="220"/>
      <c r="Q41" s="220" t="s">
        <v>55</v>
      </c>
      <c r="R41" s="220"/>
      <c r="S41" s="220"/>
      <c r="T41" s="220"/>
      <c r="U41" s="220"/>
      <c r="V41" s="220"/>
      <c r="W41" s="220" t="s">
        <v>64</v>
      </c>
      <c r="X41" s="220"/>
      <c r="Y41" s="220"/>
      <c r="Z41" s="220"/>
      <c r="AA41" s="221"/>
    </row>
    <row r="42" spans="12:27" x14ac:dyDescent="0.3">
      <c r="L42" s="272" t="s">
        <v>110</v>
      </c>
      <c r="M42" s="272"/>
      <c r="N42" s="273"/>
      <c r="O42" s="21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1"/>
    </row>
    <row r="43" spans="12:27" x14ac:dyDescent="0.3">
      <c r="O43" s="219"/>
      <c r="P43" s="220"/>
      <c r="Q43" s="220"/>
      <c r="R43" s="220"/>
      <c r="S43" s="220">
        <f>SUM(P$38*$V38,P$39*$W38,P$40*$X38)</f>
        <v>-1</v>
      </c>
      <c r="T43" s="220">
        <f t="shared" ref="T43:U43" si="6">SUM(Q$38*$V38,Q$39*$W38,Q$40*$X38)</f>
        <v>0</v>
      </c>
      <c r="U43" s="220">
        <f t="shared" si="6"/>
        <v>12</v>
      </c>
      <c r="V43" s="220"/>
      <c r="W43" s="220"/>
      <c r="X43" s="220"/>
      <c r="Y43" s="220"/>
      <c r="Z43" s="220"/>
      <c r="AA43" s="221"/>
    </row>
    <row r="44" spans="12:27" x14ac:dyDescent="0.3">
      <c r="O44" s="219"/>
      <c r="P44" s="220"/>
      <c r="Q44" s="222" t="s">
        <v>37</v>
      </c>
      <c r="R44" s="220"/>
      <c r="S44" s="220">
        <f t="shared" ref="S44:S45" si="7">SUM(P$38*$V39,P$39*$W39,P$40*$X39)</f>
        <v>0</v>
      </c>
      <c r="T44" s="220">
        <f t="shared" ref="T44:T45" si="8">SUM(Q$38*$V39,Q$39*$W39,Q$40*$X39)</f>
        <v>-1</v>
      </c>
      <c r="U44" s="220">
        <f t="shared" ref="U44:U45" si="9">SUM(R$38*$V39,R$39*$W39,R$40*$X39)</f>
        <v>3</v>
      </c>
      <c r="V44" s="220"/>
      <c r="W44" s="220"/>
      <c r="X44" s="220"/>
      <c r="Y44" s="220"/>
      <c r="Z44" s="220"/>
      <c r="AA44" s="221"/>
    </row>
    <row r="45" spans="12:27" x14ac:dyDescent="0.3">
      <c r="O45" s="219"/>
      <c r="P45" s="220"/>
      <c r="Q45" s="220"/>
      <c r="R45" s="220"/>
      <c r="S45" s="220">
        <f t="shared" si="7"/>
        <v>0</v>
      </c>
      <c r="T45" s="220">
        <f t="shared" si="8"/>
        <v>0</v>
      </c>
      <c r="U45" s="220">
        <f t="shared" si="9"/>
        <v>1</v>
      </c>
      <c r="V45" s="220"/>
      <c r="W45" s="220"/>
      <c r="X45" s="220"/>
      <c r="Y45" s="220"/>
      <c r="Z45" s="220"/>
      <c r="AA45" s="221"/>
    </row>
    <row r="46" spans="12:27" x14ac:dyDescent="0.3">
      <c r="O46" s="219"/>
      <c r="P46" s="220"/>
      <c r="Q46" s="220"/>
      <c r="R46" s="220"/>
      <c r="S46" s="220"/>
      <c r="T46" s="220" t="s">
        <v>65</v>
      </c>
      <c r="U46" s="220"/>
      <c r="V46" s="220"/>
      <c r="W46" s="220"/>
      <c r="X46" s="220"/>
      <c r="Y46" s="220"/>
      <c r="Z46" s="220"/>
      <c r="AA46" s="221"/>
    </row>
    <row r="47" spans="12:27" x14ac:dyDescent="0.3">
      <c r="O47" s="21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1"/>
    </row>
    <row r="48" spans="12:27" x14ac:dyDescent="0.3">
      <c r="O48" s="219"/>
      <c r="P48" s="220">
        <f>SUM($S43*P$18,P$19*$T43,P$20*$U43)</f>
        <v>10</v>
      </c>
      <c r="Q48" s="220">
        <f t="shared" ref="Q48:Z48" si="10">SUM($S43*Q$18,Q$19*$T43,Q$20*$U43)</f>
        <v>10</v>
      </c>
      <c r="R48" s="220">
        <f t="shared" si="10"/>
        <v>7</v>
      </c>
      <c r="S48" s="220">
        <f t="shared" si="10"/>
        <v>7</v>
      </c>
      <c r="T48" s="220">
        <f t="shared" si="10"/>
        <v>4</v>
      </c>
      <c r="U48" s="220">
        <f t="shared" si="10"/>
        <v>4</v>
      </c>
      <c r="V48" s="220">
        <f t="shared" si="10"/>
        <v>10</v>
      </c>
      <c r="W48" s="220">
        <f t="shared" si="10"/>
        <v>7</v>
      </c>
      <c r="X48" s="220">
        <f t="shared" si="10"/>
        <v>4</v>
      </c>
      <c r="Y48" s="220">
        <f t="shared" si="10"/>
        <v>4</v>
      </c>
      <c r="Z48" s="220">
        <f t="shared" si="10"/>
        <v>10</v>
      </c>
      <c r="AA48" s="221"/>
    </row>
    <row r="49" spans="15:27" x14ac:dyDescent="0.3">
      <c r="O49" s="219"/>
      <c r="P49" s="220">
        <f t="shared" ref="P49:Z50" si="11">SUM($S44*P$18,P$19*$T44,P$20*$U44)</f>
        <v>-1</v>
      </c>
      <c r="Q49" s="220">
        <f t="shared" si="11"/>
        <v>-5</v>
      </c>
      <c r="R49" s="220">
        <f t="shared" si="11"/>
        <v>-3</v>
      </c>
      <c r="S49" s="220">
        <f t="shared" si="11"/>
        <v>-3</v>
      </c>
      <c r="T49" s="220">
        <f t="shared" si="11"/>
        <v>-3</v>
      </c>
      <c r="U49" s="220">
        <f t="shared" si="11"/>
        <v>-5</v>
      </c>
      <c r="V49" s="220">
        <f t="shared" si="11"/>
        <v>-5</v>
      </c>
      <c r="W49" s="220">
        <f t="shared" si="11"/>
        <v>-3</v>
      </c>
      <c r="X49" s="220">
        <f t="shared" si="11"/>
        <v>-3</v>
      </c>
      <c r="Y49" s="220">
        <f t="shared" si="11"/>
        <v>-1</v>
      </c>
      <c r="Z49" s="220">
        <f t="shared" si="11"/>
        <v>-1</v>
      </c>
      <c r="AA49" s="221"/>
    </row>
    <row r="50" spans="15:27" x14ac:dyDescent="0.3">
      <c r="O50" s="219"/>
      <c r="P50" s="220">
        <f t="shared" si="11"/>
        <v>1</v>
      </c>
      <c r="Q50" s="220">
        <f t="shared" si="11"/>
        <v>1</v>
      </c>
      <c r="R50" s="220">
        <f t="shared" si="11"/>
        <v>1</v>
      </c>
      <c r="S50" s="220">
        <f t="shared" si="11"/>
        <v>1</v>
      </c>
      <c r="T50" s="220">
        <f t="shared" si="11"/>
        <v>1</v>
      </c>
      <c r="U50" s="220">
        <f t="shared" si="11"/>
        <v>1</v>
      </c>
      <c r="V50" s="220">
        <f t="shared" si="11"/>
        <v>1</v>
      </c>
      <c r="W50" s="220">
        <f t="shared" si="11"/>
        <v>1</v>
      </c>
      <c r="X50" s="220">
        <f t="shared" si="11"/>
        <v>1</v>
      </c>
      <c r="Y50" s="220">
        <f t="shared" si="11"/>
        <v>1</v>
      </c>
      <c r="Z50" s="220">
        <f t="shared" si="11"/>
        <v>1</v>
      </c>
      <c r="AA50" s="221"/>
    </row>
    <row r="51" spans="15:27" ht="15" thickBot="1" x14ac:dyDescent="0.35">
      <c r="O51" s="223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5"/>
    </row>
    <row r="52" spans="15:27" ht="15" thickTop="1" x14ac:dyDescent="0.3"/>
    <row r="1048576" spans="16384:16384" x14ac:dyDescent="0.3">
      <c r="XFD1048576" s="56" t="s">
        <v>84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Normal="100" workbookViewId="0">
      <selection activeCell="A9" sqref="A9"/>
    </sheetView>
  </sheetViews>
  <sheetFormatPr defaultColWidth="9.33203125" defaultRowHeight="14.4" x14ac:dyDescent="0.3"/>
  <cols>
    <col min="1" max="1" width="9.33203125" style="55"/>
    <col min="2" max="16384" width="9.33203125" style="2"/>
  </cols>
  <sheetData>
    <row r="1" spans="1:20" ht="15.6" thickTop="1" thickBot="1" x14ac:dyDescent="0.35">
      <c r="A1" s="106" t="s">
        <v>17</v>
      </c>
    </row>
    <row r="2" spans="1:20" ht="15" thickTop="1" x14ac:dyDescent="0.3">
      <c r="A2" s="175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23" t="s">
        <v>85</v>
      </c>
      <c r="P2" s="49" t="s">
        <v>86</v>
      </c>
      <c r="Q2" s="49" t="s">
        <v>87</v>
      </c>
      <c r="R2" s="49" t="s">
        <v>88</v>
      </c>
      <c r="S2" s="49" t="s">
        <v>89</v>
      </c>
      <c r="T2" s="125" t="s">
        <v>90</v>
      </c>
    </row>
    <row r="3" spans="1:20" x14ac:dyDescent="0.3">
      <c r="A3" s="139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52">
        <f>G13</f>
        <v>9.5445347916737688</v>
      </c>
      <c r="P3" s="50">
        <f>M21</f>
        <v>9.5444692358250851</v>
      </c>
      <c r="Q3" s="50">
        <f>G23</f>
        <v>9.5444648487902306</v>
      </c>
      <c r="R3" s="50">
        <f>Q3-O3</f>
        <v>-6.9942883538232081E-5</v>
      </c>
      <c r="S3" s="50">
        <f>Q3-P3</f>
        <v>-4.3870348545027582E-6</v>
      </c>
      <c r="T3" s="51">
        <v>0.1</v>
      </c>
    </row>
    <row r="4" spans="1:20" x14ac:dyDescent="0.3">
      <c r="A4" s="107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52"/>
      <c r="P4" s="50"/>
      <c r="Q4" s="50"/>
      <c r="R4" s="50"/>
      <c r="S4" s="50"/>
      <c r="T4" s="51"/>
    </row>
    <row r="5" spans="1:20" ht="15" thickBot="1" x14ac:dyDescent="0.35">
      <c r="A5" s="176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52"/>
      <c r="P5" s="50"/>
      <c r="Q5" s="50"/>
      <c r="R5" s="50"/>
      <c r="S5" s="50"/>
      <c r="T5" s="51"/>
    </row>
    <row r="6" spans="1:20" ht="15" thickTop="1" x14ac:dyDescent="0.3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52"/>
      <c r="P6" s="50"/>
      <c r="Q6" s="50"/>
      <c r="R6" s="50"/>
      <c r="S6" s="50"/>
      <c r="T6" s="51"/>
    </row>
    <row r="7" spans="1:20" x14ac:dyDescent="0.3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52"/>
      <c r="P7" s="50"/>
      <c r="Q7" s="50"/>
      <c r="R7" s="50"/>
      <c r="S7" s="50"/>
      <c r="T7" s="51"/>
    </row>
    <row r="8" spans="1:20" x14ac:dyDescent="0.3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52"/>
      <c r="P8" s="50"/>
      <c r="Q8" s="50"/>
      <c r="R8" s="50"/>
      <c r="S8" s="50"/>
      <c r="T8" s="51"/>
    </row>
    <row r="9" spans="1:20" x14ac:dyDescent="0.3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52"/>
      <c r="P9" s="50"/>
      <c r="Q9" s="50"/>
      <c r="R9" s="50"/>
      <c r="S9" s="50"/>
      <c r="T9" s="51"/>
    </row>
    <row r="10" spans="1:20" x14ac:dyDescent="0.3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52"/>
      <c r="P10" s="50"/>
      <c r="Q10" s="50"/>
      <c r="R10" s="50"/>
      <c r="S10" s="50"/>
      <c r="T10" s="51"/>
    </row>
    <row r="11" spans="1:20" ht="15" thickBot="1" x14ac:dyDescent="0.35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52"/>
      <c r="P11" s="50"/>
      <c r="Q11" s="50"/>
      <c r="R11" s="50"/>
      <c r="S11" s="50"/>
      <c r="T11" s="51"/>
    </row>
    <row r="12" spans="1:20" ht="15" thickTop="1" x14ac:dyDescent="0.3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52"/>
      <c r="P12" s="50"/>
      <c r="Q12" s="50"/>
      <c r="R12" s="50"/>
      <c r="S12" s="50"/>
      <c r="T12" s="51"/>
    </row>
    <row r="13" spans="1:20" ht="15" thickBot="1" x14ac:dyDescent="0.35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52"/>
      <c r="P13" s="50"/>
      <c r="Q13" s="50"/>
      <c r="R13" s="50"/>
      <c r="S13" s="50"/>
      <c r="T13" s="51"/>
    </row>
    <row r="14" spans="1:20" ht="15.6" thickTop="1" thickBot="1" x14ac:dyDescent="0.35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52"/>
      <c r="P14" s="50"/>
      <c r="Q14" s="50"/>
      <c r="R14" s="50"/>
      <c r="S14" s="50"/>
      <c r="T14" s="51"/>
    </row>
    <row r="15" spans="1:20" ht="15" thickTop="1" x14ac:dyDescent="0.3">
      <c r="C15" s="96"/>
      <c r="D15" s="97"/>
      <c r="E15" s="231"/>
      <c r="F15" s="97"/>
      <c r="G15" s="121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52"/>
      <c r="P15" s="50"/>
      <c r="Q15" s="50"/>
      <c r="R15" s="50"/>
      <c r="S15" s="50"/>
      <c r="T15" s="51"/>
    </row>
    <row r="16" spans="1:20" x14ac:dyDescent="0.3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52"/>
      <c r="P16" s="50"/>
      <c r="Q16" s="50"/>
      <c r="R16" s="50"/>
      <c r="S16" s="50"/>
      <c r="T16" s="51"/>
    </row>
    <row r="17" spans="3:20" x14ac:dyDescent="0.3">
      <c r="C17" s="101"/>
      <c r="D17" s="99"/>
      <c r="E17" s="232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52"/>
      <c r="P17" s="50"/>
      <c r="Q17" s="50"/>
      <c r="R17" s="50"/>
      <c r="S17" s="50"/>
      <c r="T17" s="51"/>
    </row>
    <row r="18" spans="3:20" x14ac:dyDescent="0.3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52"/>
      <c r="P18" s="50"/>
      <c r="Q18" s="50"/>
      <c r="R18" s="50"/>
      <c r="S18" s="50"/>
      <c r="T18" s="51"/>
    </row>
    <row r="19" spans="3:20" ht="15" thickBot="1" x14ac:dyDescent="0.35">
      <c r="C19" s="102" t="s">
        <v>22</v>
      </c>
      <c r="D19" s="103" t="s">
        <v>100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52"/>
      <c r="P19" s="50"/>
      <c r="Q19" s="50"/>
      <c r="R19" s="50"/>
      <c r="S19" s="50"/>
      <c r="T19" s="51"/>
    </row>
    <row r="20" spans="3:20" ht="15" thickTop="1" x14ac:dyDescent="0.3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52"/>
      <c r="P20" s="50"/>
      <c r="Q20" s="50"/>
      <c r="R20" s="50"/>
      <c r="S20" s="50"/>
      <c r="T20" s="51"/>
    </row>
    <row r="21" spans="3:20" ht="15" thickBot="1" x14ac:dyDescent="0.35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52"/>
      <c r="P21" s="50"/>
      <c r="Q21" s="50"/>
      <c r="R21" s="50"/>
      <c r="S21" s="50"/>
      <c r="T21" s="51"/>
    </row>
    <row r="22" spans="3:20" ht="15" thickTop="1" x14ac:dyDescent="0.3">
      <c r="C22" s="102"/>
      <c r="D22" s="99"/>
      <c r="E22" s="99"/>
      <c r="F22" s="99"/>
      <c r="G22" s="100"/>
      <c r="O22" s="52"/>
      <c r="P22" s="50"/>
      <c r="Q22" s="50"/>
      <c r="R22" s="50"/>
      <c r="S22" s="50"/>
      <c r="T22" s="51"/>
    </row>
    <row r="23" spans="3:20" ht="15" thickBot="1" x14ac:dyDescent="0.35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2">
        <f>C23-E23</f>
        <v>9.5444648487902306</v>
      </c>
      <c r="O23" s="52"/>
      <c r="P23" s="50"/>
      <c r="Q23" s="50"/>
      <c r="R23" s="50"/>
      <c r="S23" s="50"/>
      <c r="T23" s="51"/>
    </row>
    <row r="24" spans="3:20" ht="15.6" thickTop="1" thickBot="1" x14ac:dyDescent="0.35">
      <c r="O24" s="53"/>
      <c r="P24" s="54"/>
      <c r="Q24" s="54"/>
      <c r="R24" s="54"/>
      <c r="S24" s="54"/>
      <c r="T24" s="127"/>
    </row>
    <row r="25" spans="3:20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topLeftCell="A7" zoomScaleNormal="100" workbookViewId="0">
      <selection activeCell="O19" sqref="O19"/>
    </sheetView>
  </sheetViews>
  <sheetFormatPr defaultColWidth="9.33203125" defaultRowHeight="14.4" x14ac:dyDescent="0.3"/>
  <cols>
    <col min="1" max="16384" width="9.33203125" style="56"/>
  </cols>
  <sheetData>
    <row r="1" spans="1:25" ht="15.6" thickTop="1" thickBot="1" x14ac:dyDescent="0.35">
      <c r="A1" s="190" t="s">
        <v>18</v>
      </c>
      <c r="C1" s="143" t="s">
        <v>38</v>
      </c>
      <c r="D1" s="144" t="s">
        <v>22</v>
      </c>
      <c r="E1" s="144" t="s">
        <v>26</v>
      </c>
      <c r="F1" s="144"/>
      <c r="G1" s="144"/>
      <c r="H1" s="144"/>
      <c r="I1" s="144"/>
      <c r="J1" s="144"/>
      <c r="K1" s="144"/>
      <c r="L1" s="144"/>
      <c r="M1" s="145"/>
      <c r="O1" s="114" t="s">
        <v>111</v>
      </c>
      <c r="P1" s="275"/>
      <c r="Q1" s="275"/>
      <c r="R1" s="275"/>
      <c r="S1" s="275"/>
      <c r="T1" s="275"/>
      <c r="U1" s="275"/>
      <c r="V1" s="275"/>
      <c r="W1" s="275"/>
      <c r="X1" s="275"/>
      <c r="Y1" s="177"/>
    </row>
    <row r="2" spans="1:25" x14ac:dyDescent="0.3">
      <c r="A2" s="258" t="s">
        <v>4</v>
      </c>
      <c r="C2" s="146">
        <v>0</v>
      </c>
      <c r="D2" s="147">
        <v>0.8</v>
      </c>
      <c r="E2" s="147">
        <v>-0.22309999999999999</v>
      </c>
      <c r="F2" s="147"/>
      <c r="G2" s="147"/>
      <c r="H2" s="147"/>
      <c r="I2" s="147"/>
      <c r="J2" s="147"/>
      <c r="K2" s="147"/>
      <c r="L2" s="147"/>
      <c r="M2" s="148"/>
      <c r="O2" s="115">
        <v>0</v>
      </c>
      <c r="P2" s="116">
        <v>0.6</v>
      </c>
      <c r="Q2" s="116">
        <v>-0.51080000000000003</v>
      </c>
      <c r="R2" s="116"/>
      <c r="S2" s="116"/>
      <c r="T2" s="116"/>
      <c r="U2" s="116"/>
      <c r="V2" s="116"/>
      <c r="W2" s="116"/>
      <c r="X2" s="116"/>
      <c r="Y2" s="117"/>
    </row>
    <row r="3" spans="1:25" x14ac:dyDescent="0.3">
      <c r="A3" s="192" t="s">
        <v>5</v>
      </c>
      <c r="C3" s="146">
        <v>1</v>
      </c>
      <c r="D3" s="147">
        <v>1</v>
      </c>
      <c r="E3" s="147">
        <v>0</v>
      </c>
      <c r="F3" s="147"/>
      <c r="G3" s="147"/>
      <c r="H3" s="147"/>
      <c r="I3" s="147"/>
      <c r="J3" s="147"/>
      <c r="K3" s="147"/>
      <c r="L3" s="147"/>
      <c r="M3" s="148"/>
      <c r="O3" s="115"/>
      <c r="P3" s="116"/>
      <c r="Q3" s="116"/>
      <c r="R3" s="116">
        <f>(Q4-Q2)/(P4-P2)</f>
        <v>1.4384999999999999</v>
      </c>
      <c r="S3" s="116"/>
      <c r="T3" s="116"/>
      <c r="U3" s="116"/>
      <c r="V3" s="116"/>
      <c r="W3" s="116"/>
      <c r="X3" s="116"/>
      <c r="Y3" s="117"/>
    </row>
    <row r="4" spans="1:25" x14ac:dyDescent="0.3">
      <c r="A4" s="193" t="s">
        <v>6</v>
      </c>
      <c r="C4" s="146">
        <v>2</v>
      </c>
      <c r="D4" s="147">
        <v>1.4</v>
      </c>
      <c r="E4" s="147">
        <v>0.33650000000000002</v>
      </c>
      <c r="F4" s="147"/>
      <c r="G4" s="147"/>
      <c r="H4" s="147"/>
      <c r="I4" s="147"/>
      <c r="J4" s="147"/>
      <c r="K4" s="147"/>
      <c r="L4" s="147"/>
      <c r="M4" s="148"/>
      <c r="O4" s="115">
        <v>1</v>
      </c>
      <c r="P4" s="116">
        <v>0.8</v>
      </c>
      <c r="Q4" s="116">
        <v>-0.22309999999999999</v>
      </c>
      <c r="R4" s="116"/>
      <c r="S4" s="116">
        <f>(R5-R3)/(P6-P2)</f>
        <v>-0.80749999999999933</v>
      </c>
      <c r="T4" s="116"/>
      <c r="U4" s="116"/>
      <c r="V4" s="116"/>
      <c r="W4" s="116"/>
      <c r="X4" s="116"/>
      <c r="Y4" s="117"/>
    </row>
    <row r="5" spans="1:25" ht="15" thickBot="1" x14ac:dyDescent="0.35">
      <c r="A5" s="194" t="s">
        <v>19</v>
      </c>
      <c r="B5" s="257"/>
      <c r="C5" s="146"/>
      <c r="D5" s="147"/>
      <c r="E5" s="147"/>
      <c r="F5" s="147"/>
      <c r="G5" s="147"/>
      <c r="H5" s="147"/>
      <c r="I5" s="147"/>
      <c r="J5" s="147"/>
      <c r="K5" s="147"/>
      <c r="L5" s="147"/>
      <c r="M5" s="148"/>
      <c r="O5" s="115"/>
      <c r="P5" s="116"/>
      <c r="Q5" s="116"/>
      <c r="R5" s="116">
        <f>(Q6-Q4)/(P6-P4)</f>
        <v>1.1155000000000002</v>
      </c>
      <c r="S5" s="116"/>
      <c r="T5" s="116">
        <f>(S6-S4)/(P8-P2)</f>
        <v>0.43802083333333264</v>
      </c>
      <c r="U5" s="116"/>
      <c r="V5" s="116"/>
      <c r="W5" s="116"/>
      <c r="X5" s="116"/>
      <c r="Y5" s="117"/>
    </row>
    <row r="6" spans="1:25" ht="15" thickTop="1" x14ac:dyDescent="0.3">
      <c r="C6" s="146"/>
      <c r="D6" s="147"/>
      <c r="E6" s="147"/>
      <c r="F6" s="147"/>
      <c r="G6" s="147"/>
      <c r="H6" s="147"/>
      <c r="I6" s="147"/>
      <c r="J6" s="147"/>
      <c r="K6" s="147"/>
      <c r="L6" s="147"/>
      <c r="M6" s="148"/>
      <c r="O6" s="115">
        <v>2</v>
      </c>
      <c r="P6" s="116">
        <v>1</v>
      </c>
      <c r="Q6" s="116">
        <v>0</v>
      </c>
      <c r="R6" s="116"/>
      <c r="S6" s="116">
        <f>(R7-R5)/(P8-P4)</f>
        <v>-0.45708333333333323</v>
      </c>
      <c r="T6" s="116"/>
      <c r="U6" s="116"/>
      <c r="V6" s="116"/>
      <c r="W6" s="116"/>
      <c r="X6" s="116"/>
      <c r="Y6" s="117"/>
    </row>
    <row r="7" spans="1:25" x14ac:dyDescent="0.3"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8"/>
      <c r="O7" s="115"/>
      <c r="P7" s="116"/>
      <c r="Q7" s="116"/>
      <c r="R7" s="116">
        <f>(Q8-Q6)/(P8-P6)</f>
        <v>0.84125000000000028</v>
      </c>
      <c r="S7" s="116"/>
      <c r="T7" s="116"/>
      <c r="U7" s="116"/>
      <c r="V7" s="116"/>
      <c r="W7" s="116"/>
      <c r="X7" s="116"/>
      <c r="Y7" s="117"/>
    </row>
    <row r="8" spans="1:25" x14ac:dyDescent="0.3">
      <c r="C8" s="146"/>
      <c r="D8" s="147"/>
      <c r="E8" s="147"/>
      <c r="F8" s="147"/>
      <c r="G8" s="147"/>
      <c r="H8" s="147"/>
      <c r="I8" s="147"/>
      <c r="J8" s="147"/>
      <c r="K8" s="147"/>
      <c r="L8" s="147"/>
      <c r="M8" s="148"/>
      <c r="O8" s="115">
        <v>3</v>
      </c>
      <c r="P8" s="116">
        <v>1.4</v>
      </c>
      <c r="Q8" s="116">
        <v>0.33650000000000002</v>
      </c>
      <c r="R8" s="116"/>
      <c r="S8" s="116"/>
      <c r="T8" s="116"/>
      <c r="U8" s="116"/>
      <c r="V8" s="116"/>
      <c r="W8" s="116"/>
      <c r="X8" s="116"/>
      <c r="Y8" s="117"/>
    </row>
    <row r="9" spans="1:25" x14ac:dyDescent="0.3">
      <c r="C9" s="146"/>
      <c r="D9" s="147"/>
      <c r="E9" s="147"/>
      <c r="F9" s="147"/>
      <c r="G9" s="147"/>
      <c r="H9" s="147"/>
      <c r="I9" s="147"/>
      <c r="J9" s="147"/>
      <c r="K9" s="147"/>
      <c r="L9" s="147"/>
      <c r="M9" s="148"/>
      <c r="O9" s="115"/>
      <c r="P9" s="116"/>
      <c r="Q9" s="116"/>
      <c r="R9" s="116"/>
      <c r="S9" s="116"/>
      <c r="T9" s="116"/>
      <c r="U9" s="116"/>
      <c r="V9" s="116"/>
      <c r="W9" s="116"/>
      <c r="X9" s="116"/>
      <c r="Y9" s="117"/>
    </row>
    <row r="10" spans="1:25" x14ac:dyDescent="0.3">
      <c r="C10" s="146"/>
      <c r="D10" s="147"/>
      <c r="E10" s="147"/>
      <c r="F10" s="147"/>
      <c r="G10" s="147"/>
      <c r="H10" s="147"/>
      <c r="I10" s="147"/>
      <c r="J10" s="147"/>
      <c r="K10" s="147"/>
      <c r="L10" s="147"/>
      <c r="M10" s="148"/>
      <c r="O10" s="115"/>
      <c r="P10" s="116"/>
      <c r="Q10" s="116"/>
      <c r="R10" s="116"/>
      <c r="S10" s="116"/>
      <c r="T10" s="116"/>
      <c r="U10" s="116"/>
      <c r="V10" s="116"/>
      <c r="W10" s="116"/>
      <c r="X10" s="116"/>
      <c r="Y10" s="117"/>
    </row>
    <row r="11" spans="1:25" x14ac:dyDescent="0.3">
      <c r="C11" s="146"/>
      <c r="D11" s="147"/>
      <c r="E11" s="147"/>
      <c r="F11" s="147"/>
      <c r="G11" s="147"/>
      <c r="H11" s="147"/>
      <c r="I11" s="147"/>
      <c r="J11" s="147"/>
      <c r="K11" s="147"/>
      <c r="L11" s="147"/>
      <c r="M11" s="148"/>
      <c r="O11" s="115"/>
      <c r="P11" s="116"/>
      <c r="Q11" s="116"/>
      <c r="R11" s="116"/>
      <c r="S11" s="116"/>
      <c r="T11" s="116"/>
      <c r="U11" s="116"/>
      <c r="V11" s="116"/>
      <c r="W11" s="116"/>
      <c r="X11" s="116"/>
      <c r="Y11" s="117"/>
    </row>
    <row r="12" spans="1:25" x14ac:dyDescent="0.3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8"/>
      <c r="O12" s="276"/>
      <c r="P12" s="116">
        <v>0.9</v>
      </c>
      <c r="Q12" s="277">
        <f>SUM(Q2,(P12-P2)*R3,(P12-P2)*(P12-P4)*S4,(P12-P2)*(P12-P4)*(P12-P6)*T5)</f>
        <v>-0.10478906249999997</v>
      </c>
      <c r="R12" s="116"/>
      <c r="S12" s="116"/>
      <c r="T12" s="116"/>
      <c r="U12" s="116"/>
      <c r="V12" s="116"/>
      <c r="W12" s="116"/>
      <c r="X12" s="116"/>
      <c r="Y12" s="117"/>
    </row>
    <row r="13" spans="1:25" ht="15" thickBot="1" x14ac:dyDescent="0.35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8"/>
      <c r="O13" s="80"/>
      <c r="P13" s="118"/>
      <c r="Q13" s="118"/>
      <c r="R13" s="118"/>
      <c r="S13" s="118"/>
      <c r="T13" s="118"/>
      <c r="U13" s="118"/>
      <c r="V13" s="118"/>
      <c r="W13" s="118"/>
      <c r="X13" s="118"/>
      <c r="Y13" s="119"/>
    </row>
    <row r="14" spans="1:25" ht="15" thickTop="1" x14ac:dyDescent="0.3">
      <c r="C14" s="146"/>
      <c r="D14" s="147"/>
      <c r="E14" s="147"/>
      <c r="F14" s="147"/>
      <c r="G14" s="147"/>
      <c r="H14" s="147"/>
      <c r="I14" s="147"/>
      <c r="J14" s="147"/>
      <c r="K14" s="147"/>
      <c r="L14" s="147"/>
      <c r="M14" s="148"/>
    </row>
    <row r="15" spans="1:25" ht="15" thickBot="1" x14ac:dyDescent="0.35">
      <c r="C15" s="146"/>
      <c r="D15" s="147"/>
      <c r="E15" s="147"/>
      <c r="F15" s="147"/>
      <c r="G15" s="147"/>
      <c r="H15" s="147"/>
      <c r="I15" s="147"/>
      <c r="J15" s="147"/>
      <c r="K15" s="147"/>
      <c r="L15" s="147"/>
      <c r="M15" s="148"/>
    </row>
    <row r="16" spans="1:25" ht="15" thickTop="1" x14ac:dyDescent="0.3">
      <c r="C16" s="146"/>
      <c r="D16" s="147"/>
      <c r="E16" s="147"/>
      <c r="F16" s="147"/>
      <c r="G16" s="147"/>
      <c r="H16" s="147"/>
      <c r="I16" s="147"/>
      <c r="J16" s="147"/>
      <c r="K16" s="147"/>
      <c r="L16" s="147"/>
      <c r="M16" s="148"/>
      <c r="O16" s="120" t="s">
        <v>112</v>
      </c>
      <c r="P16" s="97" t="s">
        <v>113</v>
      </c>
      <c r="Q16" s="97" t="s">
        <v>114</v>
      </c>
      <c r="R16" s="97" t="s">
        <v>115</v>
      </c>
      <c r="S16" s="121" t="s">
        <v>116</v>
      </c>
    </row>
    <row r="17" spans="3:19" ht="15" thickBot="1" x14ac:dyDescent="0.35">
      <c r="C17" s="146"/>
      <c r="D17" s="147"/>
      <c r="E17" s="147"/>
      <c r="F17" s="147"/>
      <c r="G17" s="147"/>
      <c r="H17" s="147"/>
      <c r="I17" s="147"/>
      <c r="J17" s="147"/>
      <c r="K17" s="147"/>
      <c r="L17" s="147"/>
      <c r="M17" s="148"/>
      <c r="O17" s="104">
        <f>D31</f>
        <v>-0.10697916666666707</v>
      </c>
      <c r="P17" s="105">
        <f>Q12</f>
        <v>-0.10478906249999997</v>
      </c>
      <c r="Q17" s="105">
        <f>LN(0.9)</f>
        <v>-0.10536051565782628</v>
      </c>
      <c r="R17" s="105">
        <f>ABS(Q17-O17)</f>
        <v>1.6186510088407879E-3</v>
      </c>
      <c r="S17" s="122">
        <f>ABS(Q17-P17)</f>
        <v>5.7145315782630712E-4</v>
      </c>
    </row>
    <row r="18" spans="3:19" ht="15" thickTop="1" x14ac:dyDescent="0.3">
      <c r="C18" s="146"/>
      <c r="D18" s="147"/>
      <c r="E18" s="147"/>
      <c r="F18" s="147"/>
      <c r="G18" s="147"/>
      <c r="H18" s="147"/>
      <c r="I18" s="147"/>
      <c r="J18" s="147"/>
      <c r="K18" s="147"/>
      <c r="L18" s="147"/>
      <c r="M18" s="148"/>
    </row>
    <row r="19" spans="3:19" x14ac:dyDescent="0.3">
      <c r="C19" s="146"/>
      <c r="D19" s="147"/>
      <c r="E19" s="147"/>
      <c r="F19" s="147"/>
      <c r="G19" s="147"/>
      <c r="H19" s="147"/>
      <c r="I19" s="147"/>
      <c r="J19" s="147"/>
      <c r="K19" s="147"/>
      <c r="L19" s="147"/>
      <c r="M19" s="148"/>
    </row>
    <row r="20" spans="3:19" x14ac:dyDescent="0.3"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8"/>
    </row>
    <row r="21" spans="3:19" x14ac:dyDescent="0.3">
      <c r="C21" s="146"/>
      <c r="D21" s="147"/>
      <c r="E21" s="147"/>
      <c r="F21" s="147"/>
      <c r="G21" s="147"/>
      <c r="H21" s="147"/>
      <c r="I21" s="147"/>
      <c r="J21" s="147"/>
      <c r="K21" s="147"/>
      <c r="L21" s="147"/>
      <c r="M21" s="148"/>
    </row>
    <row r="22" spans="3:19" x14ac:dyDescent="0.3">
      <c r="C22" s="146"/>
      <c r="D22" s="147"/>
      <c r="E22" s="147"/>
      <c r="F22" s="147"/>
      <c r="G22" s="147"/>
      <c r="H22" s="147"/>
      <c r="I22" s="147"/>
      <c r="J22" s="147"/>
      <c r="K22" s="147"/>
      <c r="L22" s="147"/>
      <c r="M22" s="148"/>
    </row>
    <row r="23" spans="3:19" x14ac:dyDescent="0.3">
      <c r="C23" s="146"/>
      <c r="D23" s="147"/>
      <c r="E23" s="147"/>
      <c r="F23" s="147"/>
      <c r="G23" s="147"/>
      <c r="H23" s="147"/>
      <c r="I23" s="147"/>
      <c r="J23" s="147"/>
      <c r="K23" s="147"/>
      <c r="L23" s="147"/>
      <c r="M23" s="148"/>
    </row>
    <row r="24" spans="3:19" x14ac:dyDescent="0.3">
      <c r="C24" s="146"/>
      <c r="D24" s="147"/>
      <c r="E24" s="147"/>
      <c r="F24" s="147"/>
      <c r="G24" s="147"/>
      <c r="H24" s="147"/>
      <c r="I24" s="147"/>
      <c r="J24" s="147"/>
      <c r="K24" s="147"/>
      <c r="L24" s="147"/>
      <c r="M24" s="148"/>
    </row>
    <row r="25" spans="3:19" x14ac:dyDescent="0.3"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8"/>
    </row>
    <row r="26" spans="3:19" x14ac:dyDescent="0.3"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8"/>
    </row>
    <row r="27" spans="3:19" x14ac:dyDescent="0.3">
      <c r="C27" s="146"/>
      <c r="D27" s="147"/>
      <c r="E27" s="147"/>
      <c r="F27" s="147"/>
      <c r="G27" s="147"/>
      <c r="H27" s="147"/>
      <c r="I27" s="147"/>
      <c r="J27" s="147"/>
      <c r="K27" s="147"/>
      <c r="L27" s="147"/>
      <c r="M27" s="148"/>
    </row>
    <row r="28" spans="3:19" x14ac:dyDescent="0.3">
      <c r="C28" s="146"/>
      <c r="D28" s="147"/>
      <c r="E28" s="147"/>
      <c r="F28" s="147"/>
      <c r="G28" s="147"/>
      <c r="H28" s="147"/>
      <c r="I28" s="147"/>
      <c r="J28" s="147"/>
      <c r="K28" s="278" t="s">
        <v>117</v>
      </c>
      <c r="L28" s="272"/>
      <c r="M28" s="273"/>
    </row>
    <row r="29" spans="3:19" x14ac:dyDescent="0.3">
      <c r="C29" s="146"/>
      <c r="D29" s="147"/>
      <c r="E29" s="147"/>
      <c r="F29" s="147"/>
      <c r="G29" s="147"/>
      <c r="H29" s="147"/>
      <c r="I29" s="147"/>
      <c r="J29" s="147"/>
      <c r="K29" s="147">
        <f>-0.2231/0.12</f>
        <v>-1.8591666666666666</v>
      </c>
      <c r="L29" s="147">
        <f>K29*(-2.4)</f>
        <v>4.4619999999999997</v>
      </c>
      <c r="M29" s="148">
        <f>K29*1.4</f>
        <v>-2.6028333333333333</v>
      </c>
    </row>
    <row r="30" spans="3:19" x14ac:dyDescent="0.3">
      <c r="C30" s="146"/>
      <c r="D30" s="147"/>
      <c r="E30" s="147"/>
      <c r="F30" s="147"/>
      <c r="G30" s="147"/>
      <c r="H30" s="147"/>
      <c r="I30" s="147"/>
      <c r="J30" s="147"/>
      <c r="K30" s="147">
        <f>0.3365/0.24</f>
        <v>1.4020833333333336</v>
      </c>
      <c r="L30" s="147">
        <f>K30*-1.8</f>
        <v>-2.5237500000000006</v>
      </c>
      <c r="M30" s="148">
        <f>K30*0.8</f>
        <v>1.1216666666666668</v>
      </c>
    </row>
    <row r="31" spans="3:19" ht="15" thickBot="1" x14ac:dyDescent="0.35">
      <c r="C31" s="152">
        <v>0.9</v>
      </c>
      <c r="D31" s="259">
        <f>SUM(K31*(C31^2),L31*C31,M31)</f>
        <v>-0.10697916666666707</v>
      </c>
      <c r="E31" s="259"/>
      <c r="F31" s="259"/>
      <c r="G31" s="259"/>
      <c r="H31" s="259"/>
      <c r="I31" s="259"/>
      <c r="J31" s="259"/>
      <c r="K31" s="259">
        <f>K30+K29</f>
        <v>-0.45708333333333306</v>
      </c>
      <c r="L31" s="259">
        <f t="shared" ref="L31:M31" si="0">L30+L29</f>
        <v>1.9382499999999991</v>
      </c>
      <c r="M31" s="260">
        <f t="shared" si="0"/>
        <v>-1.4811666666666665</v>
      </c>
    </row>
    <row r="32" spans="3:19" ht="15" thickTop="1" x14ac:dyDescent="0.3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2018-02-13T20:13:08Z</dcterms:modified>
</cp:coreProperties>
</file>