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630" activeTab="1"/>
  </bookViews>
  <sheets>
    <sheet name="Cover" sheetId="1" r:id="rId1"/>
    <sheet name="Question 1" sheetId="4" r:id="rId2"/>
    <sheet name="Question 2" sheetId="3" r:id="rId3"/>
    <sheet name="Question 3" sheetId="2" r:id="rId4"/>
    <sheet name="Question 4" sheetId="5" r:id="rId5"/>
    <sheet name="Question 5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4"/>
  <c r="M14"/>
  <c r="M13"/>
  <c r="I22" l="1"/>
  <c r="E3" i="5"/>
  <c r="D10" i="4" l="1"/>
  <c r="D11" l="1"/>
  <c r="M11" s="1"/>
  <c r="M12" s="1"/>
  <c r="P28" i="2" l="1"/>
  <c r="P27"/>
  <c r="P26"/>
  <c r="P34" s="1"/>
  <c r="V26"/>
  <c r="S44"/>
  <c r="T44"/>
  <c r="U44"/>
  <c r="S45"/>
  <c r="T45"/>
  <c r="U45"/>
  <c r="T43"/>
  <c r="U43"/>
  <c r="S43"/>
  <c r="Q26"/>
  <c r="R26"/>
  <c r="S26"/>
  <c r="T26"/>
  <c r="U26"/>
  <c r="W26"/>
  <c r="X26"/>
  <c r="Y26"/>
  <c r="Z26"/>
  <c r="Q27"/>
  <c r="R27"/>
  <c r="S27"/>
  <c r="T27"/>
  <c r="U27"/>
  <c r="V27"/>
  <c r="W27"/>
  <c r="X27"/>
  <c r="Y27"/>
  <c r="Z27"/>
  <c r="Q28"/>
  <c r="R28"/>
  <c r="S28"/>
  <c r="T28"/>
  <c r="U28"/>
  <c r="V28"/>
  <c r="W28"/>
  <c r="X28"/>
  <c r="Y28"/>
  <c r="Z28"/>
  <c r="W49" l="1"/>
  <c r="X49"/>
  <c r="R49"/>
  <c r="Z49"/>
  <c r="T49"/>
  <c r="U49"/>
  <c r="P49"/>
  <c r="V49"/>
  <c r="Q49"/>
  <c r="Y49"/>
  <c r="S49"/>
  <c r="Q48"/>
  <c r="Y48"/>
  <c r="P48"/>
  <c r="Z48"/>
  <c r="R48"/>
  <c r="S48"/>
  <c r="T48"/>
  <c r="U48"/>
  <c r="V48"/>
  <c r="W48"/>
  <c r="X48"/>
  <c r="U50"/>
  <c r="V50"/>
  <c r="Q50"/>
  <c r="Z50"/>
  <c r="S50"/>
  <c r="T50"/>
  <c r="P50"/>
  <c r="W50"/>
  <c r="Y50"/>
  <c r="R50"/>
  <c r="X50"/>
  <c r="S34"/>
  <c r="Z36"/>
  <c r="V36"/>
  <c r="R36"/>
  <c r="Z35"/>
  <c r="V35"/>
  <c r="R35"/>
  <c r="W35"/>
  <c r="S35"/>
  <c r="Y35"/>
  <c r="U35"/>
  <c r="Q35"/>
  <c r="X36"/>
  <c r="T36"/>
  <c r="P36"/>
  <c r="Y34"/>
  <c r="U34"/>
  <c r="Q34"/>
  <c r="T34"/>
  <c r="X34"/>
  <c r="Y36"/>
  <c r="U36"/>
  <c r="Q36"/>
  <c r="X35"/>
  <c r="T35"/>
  <c r="P35"/>
  <c r="W34"/>
  <c r="R34"/>
  <c r="V34"/>
  <c r="Z34"/>
  <c r="W36"/>
  <c r="S36"/>
  <c r="E21" i="5"/>
  <c r="E23" s="1"/>
  <c r="E20"/>
  <c r="C23" s="1"/>
  <c r="J4"/>
  <c r="J5" s="1"/>
  <c r="J6" s="1"/>
  <c r="J7" s="1"/>
  <c r="J8" s="1"/>
  <c r="J9" s="1"/>
  <c r="J10" s="1"/>
  <c r="J11" s="1"/>
  <c r="J12" s="1"/>
  <c r="I4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K3"/>
  <c r="M3" s="1"/>
  <c r="G3"/>
  <c r="D4"/>
  <c r="E4" s="1"/>
  <c r="G4" s="1"/>
  <c r="C4"/>
  <c r="C5" s="1"/>
  <c r="C6" s="1"/>
  <c r="C7" s="1"/>
  <c r="C8" s="1"/>
  <c r="C9" s="1"/>
  <c r="C10" s="1"/>
  <c r="C11" s="1"/>
  <c r="G23" l="1"/>
  <c r="Q3" s="1"/>
  <c r="D5"/>
  <c r="J13"/>
  <c r="K12"/>
  <c r="M12" s="1"/>
  <c r="K5"/>
  <c r="M5" s="1"/>
  <c r="K4"/>
  <c r="M4" s="1"/>
  <c r="P12" i="3"/>
  <c r="R4"/>
  <c r="R5" s="1"/>
  <c r="R6" s="1"/>
  <c r="R7" s="1"/>
  <c r="R8" s="1"/>
  <c r="T3"/>
  <c r="U3"/>
  <c r="Q3"/>
  <c r="P4" s="1"/>
  <c r="O4"/>
  <c r="O5" s="1"/>
  <c r="O6" s="1"/>
  <c r="O7" s="1"/>
  <c r="O8" s="1"/>
  <c r="E5" i="5" l="1"/>
  <c r="G5" s="1"/>
  <c r="D6"/>
  <c r="S4" i="3"/>
  <c r="U4" s="1"/>
  <c r="J14" i="5"/>
  <c r="K13"/>
  <c r="M13" s="1"/>
  <c r="K6"/>
  <c r="M6" s="1"/>
  <c r="Q4" i="3"/>
  <c r="P5" s="1"/>
  <c r="Q5" s="1"/>
  <c r="P6" s="1"/>
  <c r="Q6" s="1"/>
  <c r="P7" s="1"/>
  <c r="Q7" s="1"/>
  <c r="P8" s="1"/>
  <c r="O13"/>
  <c r="P13" s="1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F3"/>
  <c r="G3" s="1"/>
  <c r="O14" l="1"/>
  <c r="P14" s="1"/>
  <c r="T4"/>
  <c r="D7" i="5"/>
  <c r="E6"/>
  <c r="G6" s="1"/>
  <c r="J15"/>
  <c r="K14"/>
  <c r="M14" s="1"/>
  <c r="S5" i="3"/>
  <c r="U5" s="1"/>
  <c r="K7" i="5"/>
  <c r="M7" s="1"/>
  <c r="Q8" i="3"/>
  <c r="M13"/>
  <c r="N13" s="1"/>
  <c r="H3"/>
  <c r="I3" s="1"/>
  <c r="D8" i="5" l="1"/>
  <c r="E7"/>
  <c r="G7" s="1"/>
  <c r="J16"/>
  <c r="K15"/>
  <c r="M15" s="1"/>
  <c r="T5" i="3"/>
  <c r="S6" s="1"/>
  <c r="T6" s="1"/>
  <c r="K8" i="5"/>
  <c r="M8" s="1"/>
  <c r="D4" i="3"/>
  <c r="E4"/>
  <c r="M3"/>
  <c r="F4" l="1"/>
  <c r="H4" s="1"/>
  <c r="D9" i="5"/>
  <c r="E8"/>
  <c r="G8" s="1"/>
  <c r="J17"/>
  <c r="K16"/>
  <c r="M16" s="1"/>
  <c r="U6" i="3"/>
  <c r="S7" s="1"/>
  <c r="K9" i="5"/>
  <c r="M9" s="1"/>
  <c r="G4" i="3"/>
  <c r="I4" s="1"/>
  <c r="D5" s="1"/>
  <c r="D10" i="5" l="1"/>
  <c r="E9"/>
  <c r="G9" s="1"/>
  <c r="J18"/>
  <c r="K17"/>
  <c r="M17" s="1"/>
  <c r="U7" i="3"/>
  <c r="T7"/>
  <c r="K10" i="5"/>
  <c r="M10" s="1"/>
  <c r="K11"/>
  <c r="M11" s="1"/>
  <c r="E5" i="3"/>
  <c r="F5" s="1"/>
  <c r="H5" s="1"/>
  <c r="M4"/>
  <c r="D11" i="5" l="1"/>
  <c r="E11" s="1"/>
  <c r="G11" s="1"/>
  <c r="E10"/>
  <c r="G10" s="1"/>
  <c r="J19"/>
  <c r="K19" s="1"/>
  <c r="M19" s="1"/>
  <c r="K18"/>
  <c r="M18" s="1"/>
  <c r="S8" i="3"/>
  <c r="G5"/>
  <c r="I5" s="1"/>
  <c r="M5" s="1"/>
  <c r="G12" i="5" l="1"/>
  <c r="G13" s="1"/>
  <c r="O3" s="1"/>
  <c r="R3" s="1"/>
  <c r="M20"/>
  <c r="M21" s="1"/>
  <c r="P3" s="1"/>
  <c r="S3" s="1"/>
  <c r="U8" i="3"/>
  <c r="M14"/>
  <c r="N14" s="1"/>
  <c r="T8"/>
  <c r="D6"/>
  <c r="E6"/>
  <c r="F6" l="1"/>
  <c r="H6" s="1"/>
  <c r="G6" l="1"/>
  <c r="I6" s="1"/>
  <c r="M6" s="1"/>
  <c r="D7" l="1"/>
  <c r="E7"/>
  <c r="F7" l="1"/>
  <c r="G7" s="1"/>
  <c r="H7" l="1"/>
  <c r="I7" s="1"/>
  <c r="M7" s="1"/>
  <c r="M9" s="1"/>
  <c r="E8" l="1"/>
  <c r="D8"/>
  <c r="F8" l="1"/>
  <c r="G8"/>
  <c r="M12"/>
  <c r="N12" s="1"/>
  <c r="H8"/>
  <c r="I8" l="1"/>
  <c r="D9" s="1"/>
  <c r="E9" l="1"/>
  <c r="F9" s="1"/>
  <c r="M8"/>
  <c r="G9" l="1"/>
  <c r="H9"/>
  <c r="I9" l="1"/>
  <c r="J9" s="1"/>
  <c r="E10" l="1"/>
  <c r="D10"/>
  <c r="F10" l="1"/>
  <c r="G10" s="1"/>
  <c r="H10" l="1"/>
  <c r="I10" s="1"/>
  <c r="J10" s="1"/>
  <c r="E11" l="1"/>
  <c r="D11"/>
  <c r="F11" l="1"/>
  <c r="H11" s="1"/>
  <c r="G11" l="1"/>
  <c r="I11" s="1"/>
  <c r="J11" s="1"/>
  <c r="E12" l="1"/>
  <c r="D12"/>
  <c r="F12" s="1"/>
  <c r="G12" s="1"/>
  <c r="H12" l="1"/>
  <c r="I12" s="1"/>
  <c r="J12" s="1"/>
  <c r="D13" l="1"/>
  <c r="E13"/>
  <c r="F13" l="1"/>
  <c r="G13" s="1"/>
  <c r="H13" l="1"/>
  <c r="I13" s="1"/>
  <c r="J13" s="1"/>
  <c r="E14" l="1"/>
  <c r="D14"/>
  <c r="F14" l="1"/>
  <c r="G14" s="1"/>
  <c r="H14" l="1"/>
  <c r="I14"/>
  <c r="D15" l="1"/>
  <c r="J14"/>
  <c r="E15"/>
  <c r="F15" l="1"/>
  <c r="H15" s="1"/>
  <c r="G15" l="1"/>
  <c r="I15"/>
  <c r="J15" s="1"/>
  <c r="D16" l="1"/>
  <c r="E16"/>
  <c r="F16" l="1"/>
  <c r="H16" s="1"/>
  <c r="G16" l="1"/>
  <c r="I16" s="1"/>
  <c r="J16" l="1"/>
  <c r="D17"/>
  <c r="E17"/>
  <c r="F17" l="1"/>
  <c r="H17" s="1"/>
  <c r="G17"/>
  <c r="I17" l="1"/>
  <c r="D18" s="1"/>
  <c r="E18" l="1"/>
  <c r="F18" s="1"/>
  <c r="H18" s="1"/>
  <c r="J17"/>
  <c r="G18" l="1"/>
  <c r="I18" s="1"/>
  <c r="D19" s="1"/>
  <c r="E19" l="1"/>
  <c r="F19" s="1"/>
  <c r="H19" s="1"/>
  <c r="J18"/>
  <c r="G19" l="1"/>
  <c r="I19" s="1"/>
  <c r="J19" s="1"/>
</calcChain>
</file>

<file path=xl/comments1.xml><?xml version="1.0" encoding="utf-8"?>
<comments xmlns="http://schemas.openxmlformats.org/spreadsheetml/2006/main">
  <authors>
    <author>O.L.Sheard U1664298</author>
  </authors>
  <commentList>
    <comment ref="M9" author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Shows the greatest difference from the 5 iterations completed to be from the first iteration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16th Iteration provides a difference between sin(n) and f(n) less than 0.000001</t>
        </r>
      </text>
    </comment>
  </commentList>
</comments>
</file>

<file path=xl/comments2.xml><?xml version="1.0" encoding="utf-8"?>
<comments xmlns="http://schemas.openxmlformats.org/spreadsheetml/2006/main">
  <authors>
    <author>O.L.Sheard U1664298</author>
  </authors>
  <commentList>
    <comment ref="V22" author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Each value in the matrix below contains the formula to calculate the correct value, change the translation matrix as proof</t>
        </r>
      </text>
    </comment>
  </commentList>
</comments>
</file>

<file path=xl/sharedStrings.xml><?xml version="1.0" encoding="utf-8"?>
<sst xmlns="http://schemas.openxmlformats.org/spreadsheetml/2006/main" count="167" uniqueCount="109">
  <si>
    <t>Oliver Sheard</t>
  </si>
  <si>
    <t>U1664298</t>
  </si>
  <si>
    <t>CIM2130</t>
  </si>
  <si>
    <t>Computational Mathematics</t>
  </si>
  <si>
    <t>A</t>
  </si>
  <si>
    <t>B</t>
  </si>
  <si>
    <t>C</t>
  </si>
  <si>
    <t>Upper</t>
  </si>
  <si>
    <t>Lower</t>
  </si>
  <si>
    <t>Centre (n)</t>
  </si>
  <si>
    <t>sin(n)</t>
  </si>
  <si>
    <t>f(n)</t>
  </si>
  <si>
    <t>f(n)-sin(n)</t>
  </si>
  <si>
    <t>Iteration (I)</t>
  </si>
  <si>
    <t>Question 1</t>
  </si>
  <si>
    <t>Question 2</t>
  </si>
  <si>
    <t>Question 3</t>
  </si>
  <si>
    <t>Question 4</t>
  </si>
  <si>
    <t>Question 5</t>
  </si>
  <si>
    <t>D</t>
  </si>
  <si>
    <t>E</t>
  </si>
  <si>
    <t>Iteration</t>
  </si>
  <si>
    <t>x</t>
  </si>
  <si>
    <t>g(x)</t>
  </si>
  <si>
    <t>MAX(Iteration 1-5)</t>
  </si>
  <si>
    <t>Iteration(I)</t>
  </si>
  <si>
    <t>f(x)</t>
  </si>
  <si>
    <t>f'(x)</t>
  </si>
  <si>
    <t>Method</t>
  </si>
  <si>
    <t>5th Iteration</t>
  </si>
  <si>
    <t>Delta from given</t>
  </si>
  <si>
    <t>Bi-section</t>
  </si>
  <si>
    <t>Fixed Point</t>
  </si>
  <si>
    <t>Newton-Raphson</t>
  </si>
  <si>
    <t>1st Iteration</t>
  </si>
  <si>
    <t>Delta from Given</t>
  </si>
  <si>
    <t>Difference</t>
  </si>
  <si>
    <t>=</t>
  </si>
  <si>
    <t>n</t>
  </si>
  <si>
    <t>Simpsons Rule Multiplier</t>
  </si>
  <si>
    <t>Simpson Rule Value</t>
  </si>
  <si>
    <t>Total</t>
  </si>
  <si>
    <t>[2e^1.6 + (1.6^4)/4]</t>
  </si>
  <si>
    <t>∫f(x)∙dx</t>
  </si>
  <si>
    <t>[2e^0 + (0^4)/4]</t>
  </si>
  <si>
    <t>-</t>
  </si>
  <si>
    <t>Multiplied by h/3</t>
  </si>
  <si>
    <t>Triangle</t>
  </si>
  <si>
    <t>X</t>
  </si>
  <si>
    <t>Y</t>
  </si>
  <si>
    <t>Trapezium 1</t>
  </si>
  <si>
    <t>Trapezium 2</t>
  </si>
  <si>
    <t>y</t>
  </si>
  <si>
    <t>w</t>
  </si>
  <si>
    <t>Trappezium 1</t>
  </si>
  <si>
    <t>Translation</t>
  </si>
  <si>
    <t>x - 12</t>
  </si>
  <si>
    <t>Translation 1</t>
  </si>
  <si>
    <t>Translation 2</t>
  </si>
  <si>
    <t>y - 3</t>
  </si>
  <si>
    <t>Rotation (180)</t>
  </si>
  <si>
    <t>cos(180)</t>
  </si>
  <si>
    <t>-sin(180)</t>
  </si>
  <si>
    <t>sin(180)</t>
  </si>
  <si>
    <t>Rotation</t>
  </si>
  <si>
    <t>Combined</t>
  </si>
  <si>
    <t>●</t>
  </si>
  <si>
    <t>Semester 2 Logbook</t>
  </si>
  <si>
    <t>g(x)=(4*sin(x)+4)^1/3</t>
  </si>
  <si>
    <t>f(x)=sin(x)-((x^3)/4)+1</t>
  </si>
  <si>
    <t>Student:</t>
  </si>
  <si>
    <t>University ID:</t>
  </si>
  <si>
    <t>Course Code:</t>
  </si>
  <si>
    <t>Course Title:</t>
  </si>
  <si>
    <t>Assignment:</t>
  </si>
  <si>
    <t>&lt;0.000001?</t>
  </si>
  <si>
    <t>f(x) =</t>
  </si>
  <si>
    <t>0.5cos(2x)</t>
  </si>
  <si>
    <t>f'(x) =</t>
  </si>
  <si>
    <t>-sin(2x)</t>
  </si>
  <si>
    <t>f''(x) =</t>
  </si>
  <si>
    <t>f'''(x) =</t>
  </si>
  <si>
    <t>8cos(2x)</t>
  </si>
  <si>
    <t>Max error for part a)</t>
  </si>
  <si>
    <t xml:space="preserve"> </t>
  </si>
  <si>
    <t>Estimate A</t>
  </si>
  <si>
    <t>Estimate B</t>
  </si>
  <si>
    <t>Defined Integral</t>
  </si>
  <si>
    <t>Delta A</t>
  </si>
  <si>
    <t>Delta B</t>
  </si>
  <si>
    <t>A-B h Delta</t>
  </si>
  <si>
    <t>f(0.2) =</t>
  </si>
  <si>
    <t>to 8dp</t>
  </si>
  <si>
    <r>
      <t>f</t>
    </r>
    <r>
      <rPr>
        <sz val="11"/>
        <color theme="1"/>
        <rFont val="Calibri"/>
        <family val="2"/>
      </rPr>
      <t>⁴</t>
    </r>
    <r>
      <rPr>
        <sz val="11"/>
        <color theme="1"/>
        <rFont val="Calibri"/>
        <family val="2"/>
        <scheme val="minor"/>
      </rPr>
      <t>(x) =</t>
    </r>
  </si>
  <si>
    <r>
      <t>f</t>
    </r>
    <r>
      <rPr>
        <sz val="11"/>
        <color theme="1"/>
        <rFont val="Calibri"/>
        <family val="2"/>
      </rPr>
      <t>⁵</t>
    </r>
    <r>
      <rPr>
        <sz val="11"/>
        <color theme="1"/>
        <rFont val="Calibri"/>
        <family val="2"/>
        <scheme val="minor"/>
      </rPr>
      <t>(x) =</t>
    </r>
  </si>
  <si>
    <t>-16sin(2x)</t>
  </si>
  <si>
    <t xml:space="preserve"> -0.457083x^2 + 1.93825x - 1.48117</t>
  </si>
  <si>
    <r>
      <t>L</t>
    </r>
    <r>
      <rPr>
        <sz val="11"/>
        <color theme="1"/>
        <rFont val="Calibri"/>
        <family val="2"/>
      </rPr>
      <t>₂</t>
    </r>
    <r>
      <rPr>
        <sz val="11"/>
        <color theme="1"/>
        <rFont val="Calibri"/>
        <family val="2"/>
        <scheme val="minor"/>
      </rPr>
      <t>(x)=</t>
    </r>
  </si>
  <si>
    <t>Simplified</t>
  </si>
  <si>
    <t>-2cos(2x)</t>
  </si>
  <si>
    <t>4sin(2x)</t>
  </si>
  <si>
    <t>for</t>
  </si>
  <si>
    <t>Equation</t>
  </si>
  <si>
    <t>𝜀=</t>
  </si>
  <si>
    <t>Actual Value</t>
  </si>
  <si>
    <t>Calculated</t>
  </si>
  <si>
    <t>Actual Error</t>
  </si>
  <si>
    <t>to 8 d.p</t>
  </si>
  <si>
    <t>Upper Bound</t>
  </si>
</sst>
</file>

<file path=xl/styles.xml><?xml version="1.0" encoding="utf-8"?>
<styleSheet xmlns="http://schemas.openxmlformats.org/spreadsheetml/2006/main">
  <numFmts count="1">
    <numFmt numFmtId="164" formatCode="0.00000000"/>
  </numFmts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ck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0" fillId="2" borderId="17" xfId="0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2" borderId="15" xfId="0" applyFill="1" applyBorder="1" applyAlignment="1">
      <alignment horizontal="center" vertical="center" shrinkToFit="1"/>
    </xf>
    <xf numFmtId="0" fontId="0" fillId="2" borderId="28" xfId="0" applyFill="1" applyBorder="1" applyAlignment="1">
      <alignment horizontal="center" vertical="center" shrinkToFit="1"/>
    </xf>
    <xf numFmtId="0" fontId="0" fillId="2" borderId="29" xfId="0" applyFill="1" applyBorder="1" applyAlignment="1">
      <alignment horizontal="center" vertical="center" shrinkToFit="1"/>
    </xf>
    <xf numFmtId="0" fontId="0" fillId="2" borderId="30" xfId="0" applyFill="1" applyBorder="1" applyAlignment="1">
      <alignment horizontal="center" vertical="center" shrinkToFit="1"/>
    </xf>
    <xf numFmtId="0" fontId="0" fillId="3" borderId="15" xfId="0" applyFill="1" applyBorder="1" applyAlignment="1">
      <alignment horizontal="center" vertical="center" shrinkToFit="1"/>
    </xf>
    <xf numFmtId="0" fontId="0" fillId="2" borderId="31" xfId="0" applyFill="1" applyBorder="1" applyAlignment="1">
      <alignment horizontal="center" vertical="center" shrinkToFit="1"/>
    </xf>
    <xf numFmtId="0" fontId="0" fillId="2" borderId="4" xfId="0" applyFill="1" applyBorder="1" applyAlignment="1">
      <alignment horizontal="center" vertical="center" shrinkToFit="1"/>
    </xf>
    <xf numFmtId="0" fontId="0" fillId="2" borderId="5" xfId="0" applyFill="1" applyBorder="1" applyAlignment="1">
      <alignment horizontal="center" vertical="center" shrinkToFit="1"/>
    </xf>
    <xf numFmtId="0" fontId="0" fillId="2" borderId="16" xfId="0" applyFill="1" applyBorder="1" applyAlignment="1">
      <alignment horizontal="center" vertical="center" shrinkToFit="1"/>
    </xf>
    <xf numFmtId="0" fontId="0" fillId="2" borderId="32" xfId="0" applyFill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37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38" xfId="0" applyFill="1" applyBorder="1" applyAlignment="1">
      <alignment horizontal="center" vertical="center" shrinkToFit="1"/>
    </xf>
    <xf numFmtId="0" fontId="0" fillId="0" borderId="39" xfId="0" applyBorder="1" applyAlignment="1">
      <alignment horizontal="center" vertical="center" shrinkToFit="1"/>
    </xf>
    <xf numFmtId="0" fontId="0" fillId="0" borderId="40" xfId="0" applyFill="1" applyBorder="1" applyAlignment="1">
      <alignment horizontal="center" vertical="center" shrinkToFit="1"/>
    </xf>
    <xf numFmtId="0" fontId="0" fillId="0" borderId="41" xfId="0" applyFill="1" applyBorder="1" applyAlignment="1">
      <alignment horizontal="center" vertical="center" shrinkToFit="1"/>
    </xf>
    <xf numFmtId="0" fontId="0" fillId="0" borderId="31" xfId="0" applyFill="1" applyBorder="1" applyAlignment="1">
      <alignment horizontal="center" vertical="center" shrinkToFit="1"/>
    </xf>
    <xf numFmtId="0" fontId="0" fillId="0" borderId="32" xfId="0" applyFill="1" applyBorder="1" applyAlignment="1">
      <alignment horizontal="center" vertical="center" shrinkToFit="1"/>
    </xf>
    <xf numFmtId="0" fontId="0" fillId="0" borderId="42" xfId="0" applyFill="1" applyBorder="1" applyAlignment="1">
      <alignment horizontal="center" vertical="center" shrinkToFit="1"/>
    </xf>
    <xf numFmtId="0" fontId="0" fillId="0" borderId="43" xfId="0" applyFill="1" applyBorder="1" applyAlignment="1">
      <alignment horizontal="center" vertical="center" shrinkToFit="1"/>
    </xf>
    <xf numFmtId="0" fontId="0" fillId="3" borderId="44" xfId="0" applyFill="1" applyBorder="1" applyAlignment="1">
      <alignment horizontal="center" vertical="center" shrinkToFit="1"/>
    </xf>
    <xf numFmtId="0" fontId="0" fillId="6" borderId="1" xfId="0" applyFill="1" applyBorder="1" applyAlignment="1">
      <alignment horizontal="center" vertical="center" shrinkToFit="1"/>
    </xf>
    <xf numFmtId="0" fontId="0" fillId="6" borderId="4" xfId="0" applyFill="1" applyBorder="1" applyAlignment="1">
      <alignment horizontal="center" vertical="center" shrinkToFit="1"/>
    </xf>
    <xf numFmtId="0" fontId="0" fillId="6" borderId="5" xfId="0" applyFill="1" applyBorder="1" applyAlignment="1">
      <alignment horizontal="center" vertical="center" shrinkToFit="1"/>
    </xf>
    <xf numFmtId="0" fontId="0" fillId="6" borderId="7" xfId="0" applyFill="1" applyBorder="1" applyAlignment="1">
      <alignment horizontal="center" vertical="center" shrinkToFit="1"/>
    </xf>
    <xf numFmtId="0" fontId="0" fillId="6" borderId="8" xfId="0" applyFill="1" applyBorder="1" applyAlignment="1">
      <alignment horizontal="center" vertical="center" shrinkToFit="1"/>
    </xf>
    <xf numFmtId="0" fontId="0" fillId="0" borderId="47" xfId="0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48" xfId="0" applyFill="1" applyBorder="1" applyAlignment="1">
      <alignment horizontal="center" vertical="center" shrinkToFit="1"/>
    </xf>
    <xf numFmtId="0" fontId="0" fillId="7" borderId="1" xfId="0" applyFill="1" applyBorder="1" applyAlignment="1">
      <alignment horizontal="center" vertical="center" shrinkToFit="1"/>
    </xf>
    <xf numFmtId="0" fontId="0" fillId="7" borderId="27" xfId="0" applyFill="1" applyBorder="1" applyAlignment="1">
      <alignment horizontal="center" vertical="center" shrinkToFit="1"/>
    </xf>
    <xf numFmtId="0" fontId="0" fillId="7" borderId="15" xfId="0" applyFill="1" applyBorder="1" applyAlignment="1">
      <alignment horizontal="center" vertical="center" shrinkToFit="1"/>
    </xf>
    <xf numFmtId="0" fontId="0" fillId="7" borderId="28" xfId="0" applyFill="1" applyBorder="1" applyAlignment="1">
      <alignment horizontal="center" vertical="center" shrinkToFit="1"/>
    </xf>
    <xf numFmtId="0" fontId="0" fillId="7" borderId="31" xfId="0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 vertical="center" shrinkToFit="1"/>
    </xf>
    <xf numFmtId="0" fontId="0" fillId="7" borderId="16" xfId="0" applyFill="1" applyBorder="1" applyAlignment="1">
      <alignment horizontal="center" vertical="center" shrinkToFit="1"/>
    </xf>
    <xf numFmtId="0" fontId="0" fillId="7" borderId="32" xfId="0" applyFill="1" applyBorder="1" applyAlignment="1">
      <alignment horizontal="center" vertical="center" shrinkToFit="1"/>
    </xf>
    <xf numFmtId="0" fontId="0" fillId="7" borderId="8" xfId="0" applyFill="1" applyBorder="1" applyAlignment="1">
      <alignment horizontal="center" vertical="center" shrinkToFit="1"/>
    </xf>
    <xf numFmtId="0" fontId="0" fillId="7" borderId="49" xfId="0" applyFill="1" applyBorder="1" applyAlignment="1">
      <alignment horizontal="center" vertical="center" shrinkToFit="1"/>
    </xf>
    <xf numFmtId="0" fontId="0" fillId="7" borderId="50" xfId="0" applyFill="1" applyBorder="1" applyAlignment="1">
      <alignment horizontal="center" vertical="center" shrinkToFit="1"/>
    </xf>
    <xf numFmtId="0" fontId="0" fillId="7" borderId="34" xfId="0" applyFill="1" applyBorder="1" applyAlignment="1">
      <alignment horizontal="center" vertical="center" shrinkToFit="1"/>
    </xf>
    <xf numFmtId="0" fontId="0" fillId="7" borderId="36" xfId="0" applyFill="1" applyBorder="1" applyAlignment="1">
      <alignment horizontal="center" vertical="center" shrinkToFit="1"/>
    </xf>
    <xf numFmtId="0" fontId="0" fillId="7" borderId="4" xfId="0" applyFill="1" applyBorder="1" applyAlignment="1">
      <alignment horizontal="center" vertical="center" shrinkToFit="1"/>
    </xf>
    <xf numFmtId="0" fontId="0" fillId="7" borderId="7" xfId="0" applyFill="1" applyBorder="1" applyAlignment="1">
      <alignment horizontal="center" vertical="center" shrinkToFit="1"/>
    </xf>
    <xf numFmtId="0" fontId="0" fillId="7" borderId="10" xfId="0" applyFill="1" applyBorder="1" applyAlignment="1">
      <alignment horizontal="center" vertical="center" shrinkToFit="1"/>
    </xf>
    <xf numFmtId="0" fontId="0" fillId="7" borderId="11" xfId="0" applyFill="1" applyBorder="1" applyAlignment="1">
      <alignment horizontal="center" vertical="center" shrinkToFit="1"/>
    </xf>
    <xf numFmtId="0" fontId="0" fillId="7" borderId="13" xfId="0" applyFill="1" applyBorder="1" applyAlignment="1">
      <alignment horizontal="center" vertical="center" shrinkToFit="1"/>
    </xf>
    <xf numFmtId="0" fontId="0" fillId="7" borderId="14" xfId="0" applyFill="1" applyBorder="1" applyAlignment="1">
      <alignment horizontal="center" vertical="center" shrinkToFit="1"/>
    </xf>
    <xf numFmtId="0" fontId="0" fillId="6" borderId="54" xfId="0" applyFill="1" applyBorder="1" applyAlignment="1">
      <alignment horizontal="center" vertical="center" shrinkToFit="1"/>
    </xf>
    <xf numFmtId="0" fontId="0" fillId="6" borderId="55" xfId="0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0" fontId="0" fillId="6" borderId="6" xfId="0" applyFill="1" applyBorder="1" applyAlignment="1">
      <alignment horizontal="center" vertical="center" shrinkToFit="1"/>
    </xf>
    <xf numFmtId="0" fontId="0" fillId="2" borderId="57" xfId="0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vertical="center" shrinkToFit="1"/>
    </xf>
    <xf numFmtId="0" fontId="0" fillId="2" borderId="60" xfId="0" applyFill="1" applyBorder="1" applyAlignment="1">
      <alignment horizontal="center" vertical="center" shrinkToFit="1"/>
    </xf>
    <xf numFmtId="0" fontId="0" fillId="2" borderId="59" xfId="0" applyFill="1" applyBorder="1" applyAlignment="1">
      <alignment horizontal="center" vertical="center" shrinkToFit="1"/>
    </xf>
    <xf numFmtId="0" fontId="0" fillId="2" borderId="20" xfId="0" applyFill="1" applyBorder="1" applyAlignment="1">
      <alignment horizontal="center" vertical="center" shrinkToFit="1"/>
    </xf>
    <xf numFmtId="0" fontId="0" fillId="2" borderId="61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Border="1" applyAlignment="1">
      <alignment shrinkToFit="1"/>
    </xf>
    <xf numFmtId="0" fontId="0" fillId="3" borderId="27" xfId="0" applyFill="1" applyBorder="1" applyAlignment="1">
      <alignment horizontal="center" vertical="center" shrinkToFit="1"/>
    </xf>
    <xf numFmtId="0" fontId="0" fillId="3" borderId="28" xfId="0" applyFill="1" applyBorder="1" applyAlignment="1">
      <alignment horizontal="center" vertical="center" shrinkToFit="1"/>
    </xf>
    <xf numFmtId="0" fontId="0" fillId="3" borderId="29" xfId="0" applyFill="1" applyBorder="1" applyAlignment="1">
      <alignment horizontal="center" vertical="center" shrinkToFit="1"/>
    </xf>
    <xf numFmtId="0" fontId="0" fillId="3" borderId="30" xfId="0" applyFill="1" applyBorder="1" applyAlignment="1">
      <alignment horizontal="center" vertical="center" shrinkToFit="1"/>
    </xf>
    <xf numFmtId="0" fontId="0" fillId="3" borderId="31" xfId="0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0" fillId="3" borderId="39" xfId="0" applyFill="1" applyBorder="1" applyAlignment="1">
      <alignment horizontal="center" vertical="center" shrinkToFit="1"/>
    </xf>
    <xf numFmtId="0" fontId="0" fillId="3" borderId="40" xfId="0" applyFill="1" applyBorder="1" applyAlignment="1">
      <alignment horizontal="center" vertical="center" shrinkToFit="1"/>
    </xf>
    <xf numFmtId="0" fontId="0" fillId="3" borderId="46" xfId="0" applyFill="1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 shrinkToFit="1"/>
    </xf>
    <xf numFmtId="0" fontId="0" fillId="3" borderId="32" xfId="0" applyFill="1" applyBorder="1" applyAlignment="1">
      <alignment horizontal="center" vertical="center" shrinkToFit="1"/>
    </xf>
    <xf numFmtId="0" fontId="0" fillId="3" borderId="7" xfId="0" applyFill="1" applyBorder="1" applyAlignment="1">
      <alignment horizontal="center" vertical="center" shrinkToFit="1"/>
    </xf>
    <xf numFmtId="0" fontId="0" fillId="3" borderId="8" xfId="0" applyFill="1" applyBorder="1" applyAlignment="1">
      <alignment horizontal="center" vertical="center" shrinkToFit="1"/>
    </xf>
    <xf numFmtId="0" fontId="0" fillId="6" borderId="17" xfId="0" applyFill="1" applyBorder="1" applyAlignment="1">
      <alignment horizontal="center" vertical="center" shrinkToFit="1"/>
    </xf>
    <xf numFmtId="0" fontId="0" fillId="6" borderId="15" xfId="0" applyFill="1" applyBorder="1" applyAlignment="1">
      <alignment horizontal="center" vertical="center" shrinkToFit="1"/>
    </xf>
    <xf numFmtId="0" fontId="0" fillId="6" borderId="18" xfId="0" applyFill="1" applyBorder="1" applyAlignment="1">
      <alignment horizontal="center" vertical="center" shrinkToFit="1"/>
    </xf>
    <xf numFmtId="0" fontId="0" fillId="6" borderId="19" xfId="0" applyFill="1" applyBorder="1" applyAlignment="1">
      <alignment horizontal="center" vertical="center" shrinkToFit="1"/>
    </xf>
    <xf numFmtId="0" fontId="0" fillId="6" borderId="44" xfId="0" applyFill="1" applyBorder="1" applyAlignment="1">
      <alignment horizontal="center" vertical="center" shrinkToFit="1"/>
    </xf>
    <xf numFmtId="0" fontId="0" fillId="6" borderId="45" xfId="0" applyFill="1" applyBorder="1" applyAlignment="1">
      <alignment horizontal="center" vertical="center" shrinkToFit="1"/>
    </xf>
    <xf numFmtId="0" fontId="0" fillId="6" borderId="22" xfId="0" applyFill="1" applyBorder="1" applyAlignment="1">
      <alignment horizontal="center" vertical="center" shrinkToFit="1"/>
    </xf>
    <xf numFmtId="0" fontId="0" fillId="6" borderId="23" xfId="0" applyFill="1" applyBorder="1" applyAlignment="1">
      <alignment horizontal="center" vertical="center" shrinkToFit="1"/>
    </xf>
    <xf numFmtId="0" fontId="0" fillId="6" borderId="20" xfId="0" applyFill="1" applyBorder="1" applyAlignment="1">
      <alignment horizontal="center" vertical="center" shrinkToFit="1"/>
    </xf>
    <xf numFmtId="0" fontId="0" fillId="6" borderId="21" xfId="0" applyFill="1" applyBorder="1" applyAlignment="1">
      <alignment horizontal="center" vertical="center" shrinkToFit="1"/>
    </xf>
    <xf numFmtId="0" fontId="0" fillId="4" borderId="26" xfId="0" applyFill="1" applyBorder="1" applyAlignment="1">
      <alignment horizontal="center" vertical="center" shrinkToFit="1"/>
    </xf>
    <xf numFmtId="0" fontId="0" fillId="4" borderId="24" xfId="0" applyFill="1" applyBorder="1" applyAlignment="1">
      <alignment horizontal="center" vertical="center" shrinkToFit="1"/>
    </xf>
    <xf numFmtId="0" fontId="0" fillId="4" borderId="25" xfId="0" applyFill="1" applyBorder="1" applyAlignment="1">
      <alignment horizontal="center" vertical="center" shrinkToFit="1"/>
    </xf>
    <xf numFmtId="0" fontId="0" fillId="4" borderId="2" xfId="0" applyFill="1" applyBorder="1" applyAlignment="1">
      <alignment horizontal="center" vertical="center" shrinkToFit="1"/>
    </xf>
    <xf numFmtId="0" fontId="0" fillId="2" borderId="53" xfId="0" applyFill="1" applyBorder="1" applyAlignment="1">
      <alignment horizontal="center" vertical="center" shrinkToFit="1"/>
    </xf>
    <xf numFmtId="0" fontId="0" fillId="2" borderId="52" xfId="0" applyFill="1" applyBorder="1" applyAlignment="1">
      <alignment horizontal="center" vertical="center" shrinkToFit="1"/>
    </xf>
    <xf numFmtId="0" fontId="0" fillId="2" borderId="37" xfId="0" applyFill="1" applyBorder="1" applyAlignment="1">
      <alignment horizontal="center" vertical="center" shrinkToFit="1"/>
    </xf>
    <xf numFmtId="0" fontId="0" fillId="2" borderId="33" xfId="0" applyFill="1" applyBorder="1" applyAlignment="1">
      <alignment horizontal="center" vertical="center" shrinkToFit="1"/>
    </xf>
    <xf numFmtId="0" fontId="0" fillId="2" borderId="38" xfId="0" applyFill="1" applyBorder="1" applyAlignment="1">
      <alignment horizontal="center" vertical="center" shrinkToFit="1"/>
    </xf>
    <xf numFmtId="0" fontId="0" fillId="2" borderId="35" xfId="0" applyFill="1" applyBorder="1" applyAlignment="1">
      <alignment horizontal="center" vertical="center" shrinkToFit="1"/>
    </xf>
    <xf numFmtId="0" fontId="0" fillId="3" borderId="54" xfId="0" applyFill="1" applyBorder="1" applyAlignment="1">
      <alignment horizontal="center" vertical="center" shrinkToFit="1"/>
    </xf>
    <xf numFmtId="0" fontId="0" fillId="3" borderId="55" xfId="0" applyFill="1" applyBorder="1" applyAlignment="1">
      <alignment horizontal="center" vertical="center" shrinkToFit="1"/>
    </xf>
    <xf numFmtId="0" fontId="0" fillId="3" borderId="3" xfId="0" applyFill="1" applyBorder="1" applyAlignment="1">
      <alignment horizontal="center" vertical="center" shrinkToFit="1"/>
    </xf>
    <xf numFmtId="0" fontId="0" fillId="3" borderId="6" xfId="0" applyFill="1" applyBorder="1" applyAlignment="1">
      <alignment horizontal="center" vertical="center" shrinkToFit="1"/>
    </xf>
    <xf numFmtId="0" fontId="0" fillId="4" borderId="56" xfId="0" applyFill="1" applyBorder="1" applyAlignment="1">
      <alignment horizontal="left" vertical="center" shrinkToFit="1"/>
    </xf>
    <xf numFmtId="0" fontId="0" fillId="4" borderId="57" xfId="0" applyFill="1" applyBorder="1" applyAlignment="1">
      <alignment horizontal="center" vertical="center" shrinkToFit="1"/>
    </xf>
    <xf numFmtId="0" fontId="4" fillId="4" borderId="59" xfId="0" applyFont="1" applyFill="1" applyBorder="1" applyAlignment="1">
      <alignment horizontal="center" vertical="center" shrinkToFit="1"/>
    </xf>
    <xf numFmtId="0" fontId="0" fillId="4" borderId="0" xfId="0" applyFill="1" applyBorder="1" applyAlignment="1">
      <alignment horizontal="center" vertical="center" shrinkToFit="1"/>
    </xf>
    <xf numFmtId="0" fontId="0" fillId="4" borderId="60" xfId="0" applyFill="1" applyBorder="1" applyAlignment="1">
      <alignment horizontal="center" vertical="center" shrinkToFit="1"/>
    </xf>
    <xf numFmtId="0" fontId="0" fillId="4" borderId="59" xfId="0" applyFill="1" applyBorder="1" applyAlignment="1">
      <alignment horizontal="left" vertical="center" shrinkToFit="1"/>
    </xf>
    <xf numFmtId="0" fontId="0" fillId="4" borderId="59" xfId="0" applyFill="1" applyBorder="1" applyAlignment="1">
      <alignment horizontal="center" vertical="center" shrinkToFit="1"/>
    </xf>
    <xf numFmtId="0" fontId="4" fillId="4" borderId="0" xfId="0" applyFont="1" applyFill="1" applyBorder="1" applyAlignment="1">
      <alignment horizontal="center" vertical="center" shrinkToFit="1"/>
    </xf>
    <xf numFmtId="0" fontId="0" fillId="4" borderId="20" xfId="0" applyFill="1" applyBorder="1" applyAlignment="1">
      <alignment horizontal="center" vertical="center" shrinkToFit="1"/>
    </xf>
    <xf numFmtId="0" fontId="0" fillId="4" borderId="61" xfId="0" applyFill="1" applyBorder="1" applyAlignment="1">
      <alignment horizontal="center" vertical="center" shrinkToFit="1"/>
    </xf>
    <xf numFmtId="0" fontId="0" fillId="2" borderId="0" xfId="0" applyFill="1" applyAlignment="1">
      <alignment horizontal="center" vertical="center" shrinkToFit="1"/>
    </xf>
    <xf numFmtId="0" fontId="0" fillId="0" borderId="62" xfId="0" applyBorder="1" applyAlignment="1">
      <alignment shrinkToFit="1"/>
    </xf>
    <xf numFmtId="0" fontId="0" fillId="4" borderId="64" xfId="0" applyFill="1" applyBorder="1" applyAlignment="1">
      <alignment shrinkToFit="1"/>
    </xf>
    <xf numFmtId="0" fontId="0" fillId="0" borderId="62" xfId="0" applyBorder="1" applyAlignment="1">
      <alignment horizontal="center" vertical="center" shrinkToFit="1"/>
    </xf>
    <xf numFmtId="0" fontId="1" fillId="3" borderId="63" xfId="0" applyFont="1" applyFill="1" applyBorder="1" applyAlignment="1">
      <alignment horizontal="center" vertical="center" shrinkToFit="1"/>
    </xf>
    <xf numFmtId="0" fontId="0" fillId="6" borderId="64" xfId="0" applyFill="1" applyBorder="1" applyAlignment="1">
      <alignment horizontal="center" vertical="center" shrinkToFit="1"/>
    </xf>
    <xf numFmtId="0" fontId="0" fillId="4" borderId="64" xfId="0" applyFill="1" applyBorder="1" applyAlignment="1">
      <alignment horizontal="center" vertical="center" shrinkToFit="1"/>
    </xf>
    <xf numFmtId="0" fontId="0" fillId="2" borderId="64" xfId="0" applyFill="1" applyBorder="1" applyAlignment="1">
      <alignment horizontal="center" vertical="center" shrinkToFit="1"/>
    </xf>
    <xf numFmtId="0" fontId="0" fillId="7" borderId="65" xfId="0" applyFill="1" applyBorder="1" applyAlignment="1">
      <alignment horizontal="center" vertical="center" shrinkToFit="1"/>
    </xf>
    <xf numFmtId="0" fontId="0" fillId="6" borderId="56" xfId="0" applyFill="1" applyBorder="1" applyAlignment="1">
      <alignment horizontal="center" vertical="center" shrinkToFit="1"/>
    </xf>
    <xf numFmtId="0" fontId="0" fillId="6" borderId="59" xfId="0" applyFill="1" applyBorder="1" applyAlignment="1">
      <alignment horizontal="center" vertical="center" shrinkToFit="1"/>
    </xf>
    <xf numFmtId="0" fontId="0" fillId="6" borderId="0" xfId="0" applyFill="1" applyBorder="1" applyAlignment="1">
      <alignment horizontal="center" vertical="center" shrinkToFit="1"/>
    </xf>
    <xf numFmtId="0" fontId="0" fillId="6" borderId="60" xfId="0" applyFill="1" applyBorder="1" applyAlignment="1">
      <alignment horizontal="center" vertical="center" shrinkToFit="1"/>
    </xf>
    <xf numFmtId="0" fontId="0" fillId="6" borderId="61" xfId="0" applyFill="1" applyBorder="1" applyAlignment="1">
      <alignment horizontal="center" vertical="center" shrinkToFit="1"/>
    </xf>
    <xf numFmtId="0" fontId="0" fillId="6" borderId="66" xfId="0" applyFill="1" applyBorder="1" applyAlignment="1">
      <alignment horizontal="center" vertical="center" shrinkToFit="1"/>
    </xf>
    <xf numFmtId="0" fontId="0" fillId="4" borderId="56" xfId="0" applyFill="1" applyBorder="1" applyAlignment="1">
      <alignment horizontal="center" vertical="center" shrinkToFit="1"/>
    </xf>
    <xf numFmtId="0" fontId="0" fillId="4" borderId="58" xfId="0" applyFill="1" applyBorder="1" applyAlignment="1">
      <alignment horizontal="center" vertical="center" shrinkToFit="1"/>
    </xf>
    <xf numFmtId="0" fontId="0" fillId="4" borderId="66" xfId="0" applyFill="1" applyBorder="1" applyAlignment="1">
      <alignment horizontal="center" vertical="center" shrinkToFit="1"/>
    </xf>
    <xf numFmtId="0" fontId="0" fillId="2" borderId="56" xfId="0" applyFill="1" applyBorder="1" applyAlignment="1">
      <alignment horizontal="center" vertical="center" shrinkToFit="1"/>
    </xf>
    <xf numFmtId="0" fontId="0" fillId="2" borderId="57" xfId="0" quotePrefix="1" applyFill="1" applyBorder="1" applyAlignment="1">
      <alignment horizontal="center" vertical="center" shrinkToFit="1"/>
    </xf>
    <xf numFmtId="0" fontId="0" fillId="2" borderId="58" xfId="0" applyFill="1" applyBorder="1" applyAlignment="1">
      <alignment horizontal="center" vertical="center" shrinkToFit="1"/>
    </xf>
    <xf numFmtId="0" fontId="0" fillId="2" borderId="0" xfId="0" quotePrefix="1" applyFill="1" applyBorder="1" applyAlignment="1">
      <alignment horizontal="center" vertical="center" shrinkToFit="1"/>
    </xf>
    <xf numFmtId="0" fontId="0" fillId="2" borderId="66" xfId="0" applyFill="1" applyBorder="1" applyAlignment="1">
      <alignment horizontal="center" vertical="center" shrinkToFit="1"/>
    </xf>
    <xf numFmtId="0" fontId="0" fillId="7" borderId="57" xfId="0" applyFill="1" applyBorder="1" applyAlignment="1">
      <alignment horizontal="center" vertical="center" shrinkToFit="1"/>
    </xf>
    <xf numFmtId="0" fontId="0" fillId="7" borderId="58" xfId="0" applyFill="1" applyBorder="1" applyAlignment="1">
      <alignment horizontal="center" vertical="center" shrinkToFit="1"/>
    </xf>
    <xf numFmtId="0" fontId="0" fillId="7" borderId="59" xfId="0" applyFill="1" applyBorder="1" applyAlignment="1">
      <alignment horizontal="center" vertical="center" shrinkToFit="1"/>
    </xf>
    <xf numFmtId="0" fontId="0" fillId="7" borderId="0" xfId="0" applyFill="1" applyBorder="1" applyAlignment="1">
      <alignment horizontal="center" vertical="center" shrinkToFit="1"/>
    </xf>
    <xf numFmtId="0" fontId="4" fillId="7" borderId="0" xfId="0" applyFont="1" applyFill="1" applyBorder="1" applyAlignment="1">
      <alignment horizontal="center" vertical="center" shrinkToFit="1"/>
    </xf>
    <xf numFmtId="0" fontId="0" fillId="7" borderId="60" xfId="0" applyFill="1" applyBorder="1" applyAlignment="1">
      <alignment horizontal="center" vertical="center" shrinkToFit="1"/>
    </xf>
    <xf numFmtId="0" fontId="0" fillId="7" borderId="20" xfId="0" applyFill="1" applyBorder="1" applyAlignment="1">
      <alignment horizontal="center" vertical="center" shrinkToFit="1"/>
    </xf>
    <xf numFmtId="0" fontId="0" fillId="7" borderId="61" xfId="0" applyFill="1" applyBorder="1" applyAlignment="1">
      <alignment horizontal="center" vertical="center" shrinkToFit="1"/>
    </xf>
    <xf numFmtId="0" fontId="0" fillId="7" borderId="66" xfId="0" applyFill="1" applyBorder="1" applyAlignment="1">
      <alignment horizontal="center" vertical="center" shrinkToFit="1"/>
    </xf>
    <xf numFmtId="0" fontId="0" fillId="0" borderId="60" xfId="0" applyFill="1" applyBorder="1" applyAlignment="1">
      <alignment shrinkToFit="1"/>
    </xf>
    <xf numFmtId="0" fontId="1" fillId="0" borderId="60" xfId="0" applyFont="1" applyFill="1" applyBorder="1" applyAlignment="1">
      <alignment shrinkToFit="1"/>
    </xf>
    <xf numFmtId="0" fontId="0" fillId="6" borderId="64" xfId="0" applyFill="1" applyBorder="1" applyAlignment="1">
      <alignment shrinkToFit="1"/>
    </xf>
    <xf numFmtId="0" fontId="0" fillId="0" borderId="67" xfId="0" applyFill="1" applyBorder="1" applyAlignment="1">
      <alignment horizontal="center" vertical="center" shrinkToFit="1"/>
    </xf>
    <xf numFmtId="0" fontId="0" fillId="0" borderId="20" xfId="0" applyFill="1" applyBorder="1" applyAlignment="1">
      <alignment horizontal="center" vertical="center" shrinkToFit="1"/>
    </xf>
    <xf numFmtId="0" fontId="0" fillId="8" borderId="0" xfId="0" applyFill="1" applyAlignment="1">
      <alignment shrinkToFit="1"/>
    </xf>
    <xf numFmtId="0" fontId="0" fillId="3" borderId="56" xfId="0" applyFill="1" applyBorder="1" applyAlignment="1">
      <alignment horizontal="center" vertical="center" shrinkToFit="1"/>
    </xf>
    <xf numFmtId="0" fontId="0" fillId="3" borderId="57" xfId="0" applyFill="1" applyBorder="1" applyAlignment="1">
      <alignment horizontal="center" vertical="center" shrinkToFit="1"/>
    </xf>
    <xf numFmtId="0" fontId="0" fillId="3" borderId="58" xfId="0" applyFill="1" applyBorder="1" applyAlignment="1">
      <alignment horizontal="center" vertical="center" shrinkToFit="1"/>
    </xf>
    <xf numFmtId="0" fontId="0" fillId="3" borderId="59" xfId="0" applyFill="1" applyBorder="1" applyAlignment="1">
      <alignment horizontal="center" vertical="center" shrinkToFit="1"/>
    </xf>
    <xf numFmtId="0" fontId="0" fillId="3" borderId="0" xfId="0" applyFill="1" applyBorder="1" applyAlignment="1">
      <alignment horizontal="center" vertical="center" shrinkToFit="1"/>
    </xf>
    <xf numFmtId="0" fontId="0" fillId="3" borderId="60" xfId="0" applyFill="1" applyBorder="1" applyAlignment="1">
      <alignment horizontal="center" vertical="center" shrinkToFit="1"/>
    </xf>
    <xf numFmtId="0" fontId="5" fillId="3" borderId="59" xfId="0" applyFont="1" applyFill="1" applyBorder="1" applyAlignment="1">
      <alignment horizontal="center" vertical="center" shrinkToFit="1"/>
    </xf>
    <xf numFmtId="0" fontId="5" fillId="3" borderId="0" xfId="0" applyFont="1" applyFill="1" applyBorder="1" applyAlignment="1">
      <alignment horizontal="center" vertical="center" shrinkToFit="1"/>
    </xf>
    <xf numFmtId="0" fontId="5" fillId="3" borderId="60" xfId="0" applyFont="1" applyFill="1" applyBorder="1" applyAlignment="1">
      <alignment horizontal="center" vertical="center" shrinkToFit="1"/>
    </xf>
    <xf numFmtId="0" fontId="5" fillId="3" borderId="20" xfId="0" applyFont="1" applyFill="1" applyBorder="1" applyAlignment="1">
      <alignment horizontal="center" vertical="center" shrinkToFit="1"/>
    </xf>
    <xf numFmtId="0" fontId="5" fillId="3" borderId="61" xfId="0" applyFont="1" applyFill="1" applyBorder="1" applyAlignment="1">
      <alignment horizontal="center" vertical="center" shrinkToFit="1"/>
    </xf>
    <xf numFmtId="0" fontId="5" fillId="3" borderId="66" xfId="0" applyFont="1" applyFill="1" applyBorder="1" applyAlignment="1">
      <alignment horizontal="center" vertical="center" shrinkToFit="1"/>
    </xf>
    <xf numFmtId="0" fontId="0" fillId="0" borderId="12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0" fillId="0" borderId="14" xfId="0" applyBorder="1" applyAlignment="1">
      <alignment horizontal="center" shrinkToFit="1"/>
    </xf>
    <xf numFmtId="0" fontId="1" fillId="3" borderId="9" xfId="0" applyFont="1" applyFill="1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6" borderId="3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6" borderId="5" xfId="0" applyFill="1" applyBorder="1" applyAlignment="1">
      <alignment horizontal="center" shrinkToFit="1"/>
    </xf>
    <xf numFmtId="0" fontId="0" fillId="4" borderId="3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5" borderId="6" xfId="0" applyFill="1" applyBorder="1" applyAlignment="1">
      <alignment horizontal="center" shrinkToFit="1"/>
    </xf>
    <xf numFmtId="0" fontId="1" fillId="7" borderId="7" xfId="0" applyFont="1" applyFill="1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5" borderId="7" xfId="0" applyFill="1" applyBorder="1" applyAlignment="1">
      <alignment horizontal="center" shrinkToFit="1"/>
    </xf>
    <xf numFmtId="0" fontId="0" fillId="5" borderId="8" xfId="0" applyFill="1" applyBorder="1" applyAlignment="1">
      <alignment horizontal="center" shrinkToFit="1"/>
    </xf>
    <xf numFmtId="0" fontId="0" fillId="3" borderId="63" xfId="0" applyFill="1" applyBorder="1" applyAlignment="1">
      <alignment shrinkToFit="1"/>
    </xf>
    <xf numFmtId="0" fontId="0" fillId="2" borderId="65" xfId="0" applyFill="1" applyBorder="1" applyAlignment="1">
      <alignment shrinkToFit="1"/>
    </xf>
    <xf numFmtId="0" fontId="0" fillId="6" borderId="58" xfId="0" applyFill="1" applyBorder="1" applyAlignment="1">
      <alignment horizontal="center" vertical="center" shrinkToFit="1"/>
    </xf>
    <xf numFmtId="0" fontId="0" fillId="2" borderId="68" xfId="0" applyFill="1" applyBorder="1" applyAlignment="1">
      <alignment horizontal="center" vertical="center" shrinkToFit="1"/>
    </xf>
    <xf numFmtId="0" fontId="0" fillId="2" borderId="69" xfId="0" applyFill="1" applyBorder="1" applyAlignment="1">
      <alignment horizontal="center" vertical="center" shrinkToFit="1"/>
    </xf>
    <xf numFmtId="0" fontId="0" fillId="2" borderId="70" xfId="0" applyFill="1" applyBorder="1" applyAlignment="1">
      <alignment horizontal="center" vertical="center" shrinkToFit="1"/>
    </xf>
    <xf numFmtId="0" fontId="0" fillId="2" borderId="24" xfId="0" applyFill="1" applyBorder="1" applyAlignment="1">
      <alignment horizontal="center" vertical="center" shrinkToFit="1"/>
    </xf>
    <xf numFmtId="0" fontId="0" fillId="6" borderId="72" xfId="0" applyFill="1" applyBorder="1" applyAlignment="1">
      <alignment horizontal="center" vertical="center" shrinkToFit="1"/>
    </xf>
    <xf numFmtId="0" fontId="0" fillId="6" borderId="73" xfId="0" applyFill="1" applyBorder="1" applyAlignment="1">
      <alignment horizontal="center" vertical="center" shrinkToFit="1"/>
    </xf>
    <xf numFmtId="0" fontId="0" fillId="6" borderId="74" xfId="0" applyFill="1" applyBorder="1" applyAlignment="1">
      <alignment horizontal="center" vertical="center" shrinkToFit="1"/>
    </xf>
    <xf numFmtId="0" fontId="0" fillId="6" borderId="75" xfId="0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Border="1" applyAlignment="1">
      <alignment horizontal="center" shrinkToFit="1"/>
    </xf>
    <xf numFmtId="0" fontId="1" fillId="0" borderId="0" xfId="0" applyFont="1" applyFill="1" applyBorder="1" applyAlignment="1">
      <alignment horizontal="center" shrinkToFit="1"/>
    </xf>
    <xf numFmtId="0" fontId="0" fillId="0" borderId="0" xfId="0" applyFill="1" applyBorder="1" applyAlignment="1">
      <alignment horizontal="center" shrinkToFit="1"/>
    </xf>
    <xf numFmtId="0" fontId="0" fillId="0" borderId="62" xfId="0" applyBorder="1" applyAlignment="1">
      <alignment horizontal="center" shrinkToFit="1"/>
    </xf>
    <xf numFmtId="0" fontId="1" fillId="3" borderId="63" xfId="0" applyFont="1" applyFill="1" applyBorder="1" applyAlignment="1">
      <alignment horizontal="center" shrinkToFit="1"/>
    </xf>
    <xf numFmtId="0" fontId="0" fillId="6" borderId="64" xfId="0" applyFill="1" applyBorder="1" applyAlignment="1">
      <alignment horizontal="center" shrinkToFit="1"/>
    </xf>
    <xf numFmtId="0" fontId="0" fillId="4" borderId="64" xfId="0" applyFill="1" applyBorder="1" applyAlignment="1">
      <alignment horizontal="center" shrinkToFit="1"/>
    </xf>
    <xf numFmtId="0" fontId="0" fillId="2" borderId="65" xfId="0" applyFill="1" applyBorder="1" applyAlignment="1">
      <alignment horizontal="center" shrinkToFit="1"/>
    </xf>
    <xf numFmtId="0" fontId="0" fillId="3" borderId="56" xfId="0" applyFill="1" applyBorder="1" applyAlignment="1">
      <alignment horizontal="right" shrinkToFit="1"/>
    </xf>
    <xf numFmtId="0" fontId="0" fillId="3" borderId="57" xfId="0" applyFill="1" applyBorder="1" applyAlignment="1">
      <alignment shrinkToFit="1"/>
    </xf>
    <xf numFmtId="0" fontId="0" fillId="3" borderId="57" xfId="0" applyFill="1" applyBorder="1" applyAlignment="1">
      <alignment horizontal="right" shrinkToFit="1"/>
    </xf>
    <xf numFmtId="0" fontId="0" fillId="3" borderId="57" xfId="0" quotePrefix="1" applyFill="1" applyBorder="1" applyAlignment="1">
      <alignment shrinkToFit="1"/>
    </xf>
    <xf numFmtId="0" fontId="0" fillId="3" borderId="58" xfId="0" quotePrefix="1" applyFill="1" applyBorder="1" applyAlignment="1">
      <alignment shrinkToFit="1"/>
    </xf>
    <xf numFmtId="0" fontId="0" fillId="3" borderId="59" xfId="0" applyFill="1" applyBorder="1" applyAlignment="1">
      <alignment shrinkToFit="1"/>
    </xf>
    <xf numFmtId="0" fontId="0" fillId="3" borderId="0" xfId="0" applyFill="1" applyBorder="1" applyAlignment="1">
      <alignment shrinkToFit="1"/>
    </xf>
    <xf numFmtId="0" fontId="0" fillId="3" borderId="60" xfId="0" applyFill="1" applyBorder="1" applyAlignment="1">
      <alignment shrinkToFit="1"/>
    </xf>
    <xf numFmtId="0" fontId="0" fillId="3" borderId="20" xfId="0" applyFill="1" applyBorder="1" applyAlignment="1">
      <alignment shrinkToFit="1"/>
    </xf>
    <xf numFmtId="0" fontId="0" fillId="3" borderId="61" xfId="0" applyFill="1" applyBorder="1" applyAlignment="1">
      <alignment shrinkToFit="1"/>
    </xf>
    <xf numFmtId="0" fontId="0" fillId="3" borderId="66" xfId="0" applyFill="1" applyBorder="1" applyAlignment="1">
      <alignment shrinkToFit="1"/>
    </xf>
    <xf numFmtId="0" fontId="0" fillId="6" borderId="56" xfId="0" applyFill="1" applyBorder="1" applyAlignment="1">
      <alignment shrinkToFit="1"/>
    </xf>
    <xf numFmtId="0" fontId="0" fillId="6" borderId="58" xfId="0" applyFill="1" applyBorder="1" applyAlignment="1">
      <alignment shrinkToFit="1"/>
    </xf>
    <xf numFmtId="0" fontId="0" fillId="6" borderId="20" xfId="0" applyFill="1" applyBorder="1" applyAlignment="1">
      <alignment shrinkToFit="1"/>
    </xf>
    <xf numFmtId="164" fontId="0" fillId="6" borderId="66" xfId="0" applyNumberFormat="1" applyFill="1" applyBorder="1" applyAlignment="1">
      <alignment shrinkToFit="1"/>
    </xf>
    <xf numFmtId="0" fontId="0" fillId="4" borderId="56" xfId="0" applyFill="1" applyBorder="1" applyAlignment="1">
      <alignment shrinkToFit="1"/>
    </xf>
    <xf numFmtId="0" fontId="0" fillId="4" borderId="58" xfId="0" applyFill="1" applyBorder="1" applyAlignment="1">
      <alignment shrinkToFit="1"/>
    </xf>
    <xf numFmtId="0" fontId="0" fillId="4" borderId="60" xfId="0" applyFill="1" applyBorder="1" applyAlignment="1">
      <alignment shrinkToFit="1"/>
    </xf>
    <xf numFmtId="0" fontId="0" fillId="4" borderId="59" xfId="0" applyFill="1" applyBorder="1" applyAlignment="1">
      <alignment shrinkToFit="1"/>
    </xf>
    <xf numFmtId="0" fontId="0" fillId="4" borderId="20" xfId="0" applyFill="1" applyBorder="1" applyAlignment="1">
      <alignment shrinkToFit="1"/>
    </xf>
    <xf numFmtId="0" fontId="0" fillId="4" borderId="66" xfId="0" applyFill="1" applyBorder="1" applyAlignment="1">
      <alignment shrinkToFit="1"/>
    </xf>
    <xf numFmtId="0" fontId="0" fillId="7" borderId="56" xfId="0" applyFont="1" applyFill="1" applyBorder="1" applyAlignment="1">
      <alignment horizontal="center" vertical="center" shrinkToFit="1"/>
    </xf>
    <xf numFmtId="0" fontId="0" fillId="7" borderId="57" xfId="0" applyFont="1" applyFill="1" applyBorder="1" applyAlignment="1">
      <alignment horizontal="center" vertical="center" shrinkToFit="1"/>
    </xf>
    <xf numFmtId="0" fontId="0" fillId="7" borderId="58" xfId="0" applyFont="1" applyFill="1" applyBorder="1" applyAlignment="1">
      <alignment horizontal="center" vertical="center" shrinkToFit="1"/>
    </xf>
    <xf numFmtId="0" fontId="0" fillId="7" borderId="59" xfId="0" applyFont="1" applyFill="1" applyBorder="1" applyAlignment="1">
      <alignment horizontal="center" vertical="center" shrinkToFit="1"/>
    </xf>
    <xf numFmtId="0" fontId="0" fillId="7" borderId="0" xfId="0" applyFont="1" applyFill="1" applyBorder="1" applyAlignment="1">
      <alignment horizontal="center" vertical="center" shrinkToFit="1"/>
    </xf>
    <xf numFmtId="0" fontId="0" fillId="7" borderId="60" xfId="0" applyFont="1" applyFill="1" applyBorder="1" applyAlignment="1">
      <alignment horizontal="center" vertical="center" shrinkToFit="1"/>
    </xf>
    <xf numFmtId="0" fontId="0" fillId="7" borderId="0" xfId="0" quotePrefix="1" applyFont="1" applyFill="1" applyBorder="1" applyAlignment="1">
      <alignment horizontal="center" vertical="center" shrinkToFit="1"/>
    </xf>
    <xf numFmtId="0" fontId="0" fillId="7" borderId="20" xfId="0" applyFont="1" applyFill="1" applyBorder="1" applyAlignment="1">
      <alignment horizontal="center" vertical="center" shrinkToFit="1"/>
    </xf>
    <xf numFmtId="0" fontId="0" fillId="7" borderId="61" xfId="0" applyFont="1" applyFill="1" applyBorder="1" applyAlignment="1">
      <alignment horizontal="center" vertical="center" shrinkToFit="1"/>
    </xf>
    <xf numFmtId="0" fontId="0" fillId="7" borderId="66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3" borderId="76" xfId="0" applyFill="1" applyBorder="1" applyAlignment="1">
      <alignment shrinkToFit="1"/>
    </xf>
    <xf numFmtId="0" fontId="0" fillId="3" borderId="77" xfId="0" applyFill="1" applyBorder="1" applyAlignment="1">
      <alignment shrinkToFit="1"/>
    </xf>
    <xf numFmtId="0" fontId="0" fillId="3" borderId="78" xfId="0" applyFill="1" applyBorder="1" applyAlignment="1">
      <alignment shrinkToFit="1"/>
    </xf>
    <xf numFmtId="0" fontId="0" fillId="3" borderId="79" xfId="0" applyFill="1" applyBorder="1" applyAlignment="1">
      <alignment shrinkToFit="1"/>
    </xf>
    <xf numFmtId="0" fontId="0" fillId="4" borderId="57" xfId="0" applyFill="1" applyBorder="1" applyAlignment="1">
      <alignment horizontal="left" vertical="center" shrinkToFit="1"/>
    </xf>
    <xf numFmtId="0" fontId="0" fillId="4" borderId="0" xfId="0" applyFill="1" applyBorder="1" applyAlignment="1">
      <alignment horizontal="left" vertical="center" shrinkToFit="1"/>
    </xf>
    <xf numFmtId="0" fontId="0" fillId="8" borderId="0" xfId="0" applyFill="1" applyAlignment="1">
      <alignment horizontal="right" shrinkToFit="1"/>
    </xf>
    <xf numFmtId="0" fontId="0" fillId="8" borderId="0" xfId="0" applyFill="1" applyAlignment="1">
      <alignment shrinkToFit="1"/>
    </xf>
    <xf numFmtId="0" fontId="0" fillId="2" borderId="71" xfId="0" applyFill="1" applyBorder="1" applyAlignment="1">
      <alignment horizontal="center" vertical="center" shrinkToFit="1"/>
    </xf>
    <xf numFmtId="0" fontId="0" fillId="2" borderId="24" xfId="0" applyFill="1" applyBorder="1" applyAlignment="1">
      <alignment horizontal="center" vertical="center" shrinkToFit="1"/>
    </xf>
    <xf numFmtId="0" fontId="0" fillId="2" borderId="25" xfId="0" applyFill="1" applyBorder="1" applyAlignment="1">
      <alignment horizontal="center" vertical="center" shrinkToFit="1"/>
    </xf>
    <xf numFmtId="0" fontId="0" fillId="0" borderId="61" xfId="0" applyBorder="1" applyAlignment="1">
      <alignment horizontal="center" vertical="center" shrinkToFit="1"/>
    </xf>
    <xf numFmtId="0" fontId="0" fillId="6" borderId="27" xfId="0" applyFill="1" applyBorder="1" applyAlignment="1">
      <alignment horizontal="center" vertical="center" shrinkToFit="1"/>
    </xf>
    <xf numFmtId="0" fontId="0" fillId="6" borderId="49" xfId="0" applyFill="1" applyBorder="1" applyAlignment="1">
      <alignment horizontal="center" vertical="center" shrinkToFit="1"/>
    </xf>
    <xf numFmtId="0" fontId="0" fillId="6" borderId="51" xfId="0" applyFill="1" applyBorder="1" applyAlignment="1">
      <alignment horizontal="center" vertical="center" shrinkToFit="1"/>
    </xf>
    <xf numFmtId="0" fontId="0" fillId="0" borderId="0" xfId="0" quotePrefix="1" applyAlignment="1">
      <alignment shrinkToFit="1"/>
    </xf>
    <xf numFmtId="0" fontId="0" fillId="0" borderId="0" xfId="0" applyAlignment="1">
      <alignment shrinkToFit="1"/>
    </xf>
    <xf numFmtId="0" fontId="0" fillId="2" borderId="56" xfId="0" applyFill="1" applyBorder="1" applyAlignment="1">
      <alignment shrinkToFit="1"/>
    </xf>
    <xf numFmtId="0" fontId="0" fillId="2" borderId="57" xfId="0" applyFill="1" applyBorder="1" applyAlignment="1">
      <alignment shrinkToFit="1"/>
    </xf>
    <xf numFmtId="0" fontId="0" fillId="2" borderId="58" xfId="0" applyFill="1" applyBorder="1" applyAlignment="1">
      <alignment shrinkToFit="1"/>
    </xf>
    <xf numFmtId="0" fontId="0" fillId="2" borderId="59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2" borderId="60" xfId="0" applyFill="1" applyBorder="1" applyAlignment="1">
      <alignment shrinkToFit="1"/>
    </xf>
    <xf numFmtId="0" fontId="0" fillId="2" borderId="20" xfId="0" applyFill="1" applyBorder="1" applyAlignment="1">
      <alignment shrinkToFit="1"/>
    </xf>
    <xf numFmtId="0" fontId="0" fillId="2" borderId="61" xfId="0" applyFill="1" applyBorder="1" applyAlignment="1">
      <alignment shrinkToFit="1"/>
    </xf>
    <xf numFmtId="0" fontId="0" fillId="2" borderId="66" xfId="0" applyFill="1" applyBorder="1" applyAlignment="1">
      <alignment shrinkToFit="1"/>
    </xf>
    <xf numFmtId="0" fontId="0" fillId="4" borderId="57" xfId="0" applyFill="1" applyBorder="1" applyAlignment="1">
      <alignment shrinkToFit="1"/>
    </xf>
    <xf numFmtId="0" fontId="0" fillId="4" borderId="0" xfId="0" applyFill="1" applyBorder="1" applyAlignment="1">
      <alignment shrinkToFit="1"/>
    </xf>
    <xf numFmtId="0" fontId="0" fillId="4" borderId="61" xfId="0" applyFill="1" applyBorder="1" applyAlignment="1">
      <alignment shrinkToFit="1"/>
    </xf>
    <xf numFmtId="164" fontId="0" fillId="2" borderId="0" xfId="0" applyNumberFormat="1" applyFill="1" applyBorder="1" applyAlignment="1">
      <alignment shrinkToFit="1"/>
    </xf>
    <xf numFmtId="164" fontId="0" fillId="4" borderId="0" xfId="0" applyNumberFormat="1" applyFill="1" applyBorder="1" applyAlignment="1">
      <alignment shrinkToFit="1"/>
    </xf>
    <xf numFmtId="10" fontId="0" fillId="2" borderId="60" xfId="0" applyNumberFormat="1" applyFill="1" applyBorder="1" applyAlignment="1">
      <alignment shrinkToFit="1"/>
    </xf>
    <xf numFmtId="0" fontId="0" fillId="4" borderId="0" xfId="0" applyFill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v>Triangle</c:v>
          </c:tx>
          <c:spPr>
            <a:ln w="12700" cap="flat" cmpd="sng" algn="ctr">
              <a:solidFill>
                <a:srgbClr val="0070C0"/>
              </a:solidFill>
              <a:prstDash val="solid"/>
              <a:miter lim="800000"/>
            </a:ln>
            <a:effectLst/>
          </c:spPr>
          <c:marker>
            <c:symbol val="star"/>
            <c:size val="5"/>
            <c:spPr>
              <a:solidFill>
                <a:schemeClr val="accent5"/>
              </a:solidFill>
              <a:ln w="12700" cap="flat" cmpd="sng" algn="ctr">
                <a:solidFill>
                  <a:srgbClr val="0070C0"/>
                </a:solidFill>
                <a:prstDash val="solid"/>
                <a:miter lim="800000"/>
              </a:ln>
              <a:effectLst/>
            </c:spPr>
          </c:marker>
          <c:xVal>
            <c:numRef>
              <c:f>('Question 3'!$P$2:$P$4,'Question 3'!$P$2)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xVal>
          <c:yVal>
            <c:numRef>
              <c:f>('Question 3'!$Q$2:$Q$4,'Question 3'!$Q$2)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B3AB-406C-96B7-D615DFCD1EDD}"/>
            </c:ext>
          </c:extLst>
        </c:ser>
        <c:ser>
          <c:idx val="1"/>
          <c:order val="1"/>
          <c:tx>
            <c:v>Trapezium 1</c:v>
          </c:tx>
          <c:spPr>
            <a:ln w="12700" cap="flat" cmpd="sng" algn="ctr">
              <a:solidFill>
                <a:schemeClr val="bg2"/>
              </a:solidFill>
              <a:prstDash val="solid"/>
              <a:miter lim="800000"/>
              <a:headEnd type="none" w="med" len="med"/>
              <a:tailEnd type="none" w="med" len="med"/>
            </a:ln>
            <a:effectLst/>
          </c:spPr>
          <c:marker>
            <c:symbol val="x"/>
            <c:size val="5"/>
            <c:spPr>
              <a:noFill/>
              <a:ln w="12700" cap="flat" cmpd="sng" algn="ctr">
                <a:solidFill>
                  <a:schemeClr val="bg2"/>
                </a:solidFill>
                <a:prstDash val="solid"/>
                <a:miter lim="800000"/>
                <a:headEnd type="none" w="med" len="med"/>
                <a:tailEnd type="none" w="med" len="med"/>
              </a:ln>
              <a:effectLst/>
            </c:spPr>
          </c:marker>
          <c:xVal>
            <c:numRef>
              <c:f>('Question 3'!$P$6:$P$9,'Question 3'!$P$6)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3'!$Q$6:$Q$9,'Question 3'!$Q$6)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B3AB-406C-96B7-D615DFCD1EDD}"/>
            </c:ext>
          </c:extLst>
        </c:ser>
        <c:ser>
          <c:idx val="2"/>
          <c:order val="2"/>
          <c:tx>
            <c:v>Trapezium 2</c:v>
          </c:tx>
          <c:spPr>
            <a:ln w="19050" cap="rnd">
              <a:solidFill>
                <a:srgbClr val="FF0000"/>
              </a:solidFill>
              <a:round/>
              <a:tailEnd w="lg" len="lg"/>
            </a:ln>
            <a:effectLst/>
          </c:spPr>
          <c:marker>
            <c:symbol val="plus"/>
            <c:size val="5"/>
            <c:spPr>
              <a:noFill/>
              <a:ln w="9525" cap="flat">
                <a:solidFill>
                  <a:srgbClr val="FF0000"/>
                </a:solidFill>
                <a:miter lim="800000"/>
              </a:ln>
              <a:effectLst/>
            </c:spPr>
          </c:marker>
          <c:xVal>
            <c:numRef>
              <c:f>('Question 3'!$P$11:$P$14,'Question 3'!$P$11)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3'!$Q$11:$Q$14,'Question 3'!$Q$11)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B3AB-406C-96B7-D615DFCD1EDD}"/>
            </c:ext>
          </c:extLst>
        </c:ser>
        <c:ser>
          <c:idx val="3"/>
          <c:order val="3"/>
          <c:tx>
            <c:v>Translated Triangle</c:v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5"/>
              </a:solidFill>
              <a:ln>
                <a:solidFill>
                  <a:srgbClr val="0070C0"/>
                </a:solidFill>
                <a:prstDash val="sysDot"/>
              </a:ln>
            </c:spPr>
          </c:marker>
          <c:xVal>
            <c:numRef>
              <c:f>('Question 3'!$P$26:$R$26,'Question 3'!$P$26)</c:f>
              <c:numCache>
                <c:formatCode>General</c:formatCode>
                <c:ptCount val="4"/>
                <c:pt idx="0">
                  <c:v>-10</c:v>
                </c:pt>
                <c:pt idx="1">
                  <c:v>-10</c:v>
                </c:pt>
                <c:pt idx="2">
                  <c:v>-7</c:v>
                </c:pt>
                <c:pt idx="3">
                  <c:v>-10</c:v>
                </c:pt>
              </c:numCache>
            </c:numRef>
          </c:xVal>
          <c:yVal>
            <c:numRef>
              <c:f>('Question 3'!$P$27:$R$27,'Question 3'!$P$27)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AB1-481F-B58D-9C6C7387A54E}"/>
            </c:ext>
          </c:extLst>
        </c:ser>
        <c:ser>
          <c:idx val="4"/>
          <c:order val="4"/>
          <c:tx>
            <c:v>Translated Trapezium 1</c:v>
          </c:tx>
          <c:spPr>
            <a:ln>
              <a:solidFill>
                <a:schemeClr val="bg2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chemeClr val="bg2"/>
                </a:solidFill>
                <a:prstDash val="sysDot"/>
              </a:ln>
            </c:spPr>
          </c:marker>
          <c:xVal>
            <c:numRef>
              <c:f>('Question 3'!$S$26:$V$26,'Question 3'!$S$26)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3'!$S$27:$V$27,'Question 3'!$S$27)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3AB1-481F-B58D-9C6C7387A54E}"/>
            </c:ext>
          </c:extLst>
        </c:ser>
        <c:ser>
          <c:idx val="5"/>
          <c:order val="5"/>
          <c:tx>
            <c:v>Translated Trapezium 2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plus"/>
            <c:size val="5"/>
            <c:spPr>
              <a:ln>
                <a:solidFill>
                  <a:srgbClr val="FF0000"/>
                </a:solidFill>
                <a:prstDash val="sysDot"/>
              </a:ln>
            </c:spPr>
          </c:marker>
          <c:xVal>
            <c:numRef>
              <c:f>('Question 3'!$W$26:$Z$26,'Question 3'!$W$26)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3'!$W$27:$Z$27,'Question 3'!$W$27)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3AB1-481F-B58D-9C6C7387A54E}"/>
            </c:ext>
          </c:extLst>
        </c:ser>
        <c:ser>
          <c:idx val="6"/>
          <c:order val="6"/>
          <c:tx>
            <c:v>Rotated Triangle</c:v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square"/>
            <c:size val="5"/>
            <c:spPr>
              <a:ln>
                <a:solidFill>
                  <a:srgbClr val="0070C0"/>
                </a:solidFill>
                <a:prstDash val="dash"/>
              </a:ln>
            </c:spPr>
          </c:marker>
          <c:xVal>
            <c:numRef>
              <c:f>('Question 3'!$P$34:$R$34,'Question 3'!$P$34)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('Question 3'!$P$35:$R$35,'Question 3'!$P$35)</c:f>
              <c:numCache>
                <c:formatCode>General</c:formatCode>
                <c:ptCount val="4"/>
                <c:pt idx="0">
                  <c:v>-1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3AB1-481F-B58D-9C6C7387A54E}"/>
            </c:ext>
          </c:extLst>
        </c:ser>
        <c:ser>
          <c:idx val="7"/>
          <c:order val="7"/>
          <c:tx>
            <c:v>Rotated Trapezium 1</c:v>
          </c:tx>
          <c:spPr>
            <a:ln>
              <a:solidFill>
                <a:schemeClr val="bg2"/>
              </a:solidFill>
              <a:prstDash val="dash"/>
            </a:ln>
          </c:spPr>
          <c:marker>
            <c:symbol val="plus"/>
            <c:size val="5"/>
            <c:spPr>
              <a:ln>
                <a:solidFill>
                  <a:schemeClr val="bg2"/>
                </a:solidFill>
                <a:prstDash val="dash"/>
              </a:ln>
            </c:spPr>
          </c:marker>
          <c:xVal>
            <c:numRef>
              <c:f>('Question 3'!$S$34:$V$34,'Question 3'!$S$34)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3'!$S$35:$V$35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-5</c:v>
                </c:pt>
                <c:pt idx="3">
                  <c:v>-5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3AB1-481F-B58D-9C6C7387A54E}"/>
            </c:ext>
          </c:extLst>
        </c:ser>
        <c:ser>
          <c:idx val="8"/>
          <c:order val="8"/>
          <c:tx>
            <c:v>Rotated Trapezium 2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x"/>
            <c:size val="5"/>
            <c:spPr>
              <a:ln w="12700">
                <a:solidFill>
                  <a:srgbClr val="FF0000"/>
                </a:solidFill>
                <a:prstDash val="dash"/>
              </a:ln>
            </c:spPr>
          </c:marker>
          <c:xVal>
            <c:numRef>
              <c:f>('Question 3'!$W$34:$Z$34,'Question 3'!$W$34)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3'!$W$35:$Z$35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3AB1-481F-B58D-9C6C7387A54E}"/>
            </c:ext>
          </c:extLst>
        </c:ser>
        <c:dLbls/>
        <c:axId val="87157760"/>
        <c:axId val="85430272"/>
      </c:scatterChart>
      <c:valAx>
        <c:axId val="8715776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0272"/>
        <c:crosses val="autoZero"/>
        <c:crossBetween val="midCat"/>
      </c:valAx>
      <c:valAx>
        <c:axId val="854302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7760"/>
        <c:crosses val="autoZero"/>
        <c:crossBetween val="midCat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l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159025</xdr:colOff>
      <xdr:row>2</xdr:row>
      <xdr:rowOff>49696</xdr:rowOff>
    </xdr:from>
    <xdr:ext cx="5965607" cy="328551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417982" y="440635"/>
              <a:ext cx="5965607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=0.5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2!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func>
                              <m:func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3!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4!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5!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00000000-0008-0000-0100-000003000000}"/>
                </a:ext>
              </a:extLst>
            </xdr:cNvPr>
            <xdr:cNvSpPr txBox="1"/>
          </xdr:nvSpPr>
          <xdr:spPr>
            <a:xfrm>
              <a:off x="1417982" y="440635"/>
              <a:ext cx="5965607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 cos⁡〖(〖2𝑥〗_0 )−𝑥 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GB" sz="1100" b="0" i="0">
                  <a:latin typeface="Cambria Math" panose="02040503050406030204" pitchFamily="18" charset="0"/>
                </a:rPr>
                <a:t>−𝑥^2  (2 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</a:t>
              </a:r>
              <a:r>
                <a:rPr lang="en-GB" sz="1100" b="0" i="0">
                  <a:latin typeface="Cambria Math" panose="02040503050406030204" pitchFamily="18" charset="0"/>
                </a:rPr>
                <a:t>2!+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  (4 𝑠𝑖𝑛⁡(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))/3!+𝑥^4  (8cos⁡(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))/4!−𝑥^5  (16sin⁡(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))/5!〗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159025</xdr:colOff>
      <xdr:row>4</xdr:row>
      <xdr:rowOff>64272</xdr:rowOff>
    </xdr:from>
    <xdr:ext cx="5141023" cy="328551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EA6FC9A-0C7D-4F06-BC3B-5375A72016E5}"/>
                </a:ext>
              </a:extLst>
            </xdr:cNvPr>
            <xdr:cNvSpPr txBox="1"/>
          </xdr:nvSpPr>
          <xdr:spPr>
            <a:xfrm>
              <a:off x="1421768" y="821918"/>
              <a:ext cx="5141023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=0.5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func>
                              <m:func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120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9EA6FC9A-0C7D-4F06-BC3B-5375A72016E5}"/>
                </a:ext>
              </a:extLst>
            </xdr:cNvPr>
            <xdr:cNvSpPr txBox="1"/>
          </xdr:nvSpPr>
          <xdr:spPr>
            <a:xfrm>
              <a:off x="1421768" y="821918"/>
              <a:ext cx="5141023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 cos⁡〖(0)−𝑥 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−𝑥^2  (2 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</a:t>
              </a:r>
              <a:r>
                <a:rPr lang="en-GB" sz="1100" b="0" i="0">
                  <a:latin typeface="Cambria Math" panose="02040503050406030204" pitchFamily="18" charset="0"/>
                </a:rPr>
                <a:t>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  (4 𝑠𝑖𝑛⁡(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))/6+𝑥^4  (8cos⁡(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))/24−𝑥^5  (16sin⁡(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))/120〗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172280</xdr:colOff>
      <xdr:row>6</xdr:row>
      <xdr:rowOff>46850</xdr:rowOff>
    </xdr:from>
    <xdr:ext cx="1609864" cy="316882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46CC62B-EC4B-4743-B834-356730DDE1F9}"/>
                </a:ext>
              </a:extLst>
            </xdr:cNvPr>
            <xdr:cNvSpPr txBox="1"/>
          </xdr:nvSpPr>
          <xdr:spPr>
            <a:xfrm>
              <a:off x="1435023" y="1187673"/>
              <a:ext cx="160986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946CC62B-EC4B-4743-B834-356730DDE1F9}"/>
                </a:ext>
              </a:extLst>
            </xdr:cNvPr>
            <xdr:cNvSpPr txBox="1"/>
          </xdr:nvSpPr>
          <xdr:spPr>
            <a:xfrm>
              <a:off x="1435023" y="1187673"/>
              <a:ext cx="160986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(𝑥)=0.5⁡〖−𝑥^2  2/2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+𝑥^4  8/24〗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11</xdr:col>
      <xdr:colOff>225294</xdr:colOff>
      <xdr:row>6</xdr:row>
      <xdr:rowOff>36443</xdr:rowOff>
    </xdr:from>
    <xdr:ext cx="1430135" cy="318036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D8E6B19-343C-4582-99F1-9B42FFC69ABB}"/>
                </a:ext>
              </a:extLst>
            </xdr:cNvPr>
            <xdr:cNvSpPr txBox="1"/>
          </xdr:nvSpPr>
          <xdr:spPr>
            <a:xfrm>
              <a:off x="7149555" y="1182756"/>
              <a:ext cx="143013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xmlns="" id="{DD8E6B19-343C-4582-99F1-9B42FFC69ABB}"/>
                </a:ext>
              </a:extLst>
            </xdr:cNvPr>
            <xdr:cNvSpPr txBox="1"/>
          </xdr:nvSpPr>
          <xdr:spPr>
            <a:xfrm>
              <a:off x="7149555" y="1182756"/>
              <a:ext cx="143013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(𝑥)=0.5⁡〖−𝑥^2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+1/3 𝑥^4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13250</xdr:colOff>
      <xdr:row>9</xdr:row>
      <xdr:rowOff>23191</xdr:rowOff>
    </xdr:from>
    <xdr:ext cx="1140825" cy="339773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EA64F30-5330-45F7-A7A4-50888D267AB8}"/>
                </a:ext>
              </a:extLst>
            </xdr:cNvPr>
            <xdr:cNvSpPr txBox="1"/>
          </xdr:nvSpPr>
          <xdr:spPr>
            <a:xfrm>
              <a:off x="5049076" y="1745974"/>
              <a:ext cx="11408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l-GR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ϵ</m:t>
                        </m:r>
                        <m:r>
                          <a:rPr lang="en-GB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6!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2EA64F30-5330-45F7-A7A4-50888D267AB8}"/>
                </a:ext>
              </a:extLst>
            </xdr:cNvPr>
            <xdr:cNvSpPr txBox="1"/>
          </xdr:nvSpPr>
          <xdr:spPr>
            <a:xfrm>
              <a:off x="5049076" y="1745974"/>
              <a:ext cx="11408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𝑅_5 (𝑥)=  (𝑓^6 (</a:t>
              </a:r>
              <a:r>
                <a:rPr lang="el-GR" i="0">
                  <a:latin typeface="Cambria Math" panose="02040503050406030204" pitchFamily="18" charset="0"/>
                  <a:ea typeface="Cambria Math" panose="02040503050406030204" pitchFamily="18" charset="0"/>
                </a:rPr>
                <a:t>ϵ</a:t>
              </a:r>
              <a:r>
                <a:rPr lang="en-GB" b="0" i="0">
                  <a:latin typeface="Cambria Math" panose="02040503050406030204" pitchFamily="18" charset="0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)/6! ℎ^6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6623</xdr:colOff>
      <xdr:row>11</xdr:row>
      <xdr:rowOff>23189</xdr:rowOff>
    </xdr:from>
    <xdr:ext cx="1492396" cy="322461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96D95CB-6854-4BAF-BE40-E9091B7BD7C1}"/>
                </a:ext>
              </a:extLst>
            </xdr:cNvPr>
            <xdr:cNvSpPr txBox="1"/>
          </xdr:nvSpPr>
          <xdr:spPr>
            <a:xfrm>
              <a:off x="5051589" y="2109492"/>
              <a:ext cx="1492396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A96D95CB-6854-4BAF-BE40-E9091B7BD7C1}"/>
                </a:ext>
              </a:extLst>
            </xdr:cNvPr>
            <xdr:cNvSpPr txBox="1"/>
          </xdr:nvSpPr>
          <xdr:spPr>
            <a:xfrm>
              <a:off x="5051589" y="2109492"/>
              <a:ext cx="1492396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𝑅_5 (𝑥)=  (−32cos⁡(2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GB" sz="1100" b="0" i="0">
                  <a:latin typeface="Cambria Math" panose="02040503050406030204" pitchFamily="18" charset="0"/>
                </a:rPr>
                <a:t>))/720 𝑥^6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13249</xdr:colOff>
      <xdr:row>13</xdr:row>
      <xdr:rowOff>29814</xdr:rowOff>
    </xdr:from>
    <xdr:ext cx="1712072" cy="322461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74325F0-2BE5-43BF-AD09-71B3DA369C88}"/>
                </a:ext>
              </a:extLst>
            </xdr:cNvPr>
            <xdr:cNvSpPr txBox="1"/>
          </xdr:nvSpPr>
          <xdr:spPr>
            <a:xfrm>
              <a:off x="5058215" y="2489235"/>
              <a:ext cx="1712072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0.2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(0.2)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274325F0-2BE5-43BF-AD09-71B3DA369C88}"/>
                </a:ext>
              </a:extLst>
            </xdr:cNvPr>
            <xdr:cNvSpPr txBox="1"/>
          </xdr:nvSpPr>
          <xdr:spPr>
            <a:xfrm>
              <a:off x="5058215" y="2489235"/>
              <a:ext cx="1712072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𝑅_5 (0.2)=  (32cos⁡(2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GB" sz="1100" b="0" i="0">
                  <a:latin typeface="Cambria Math" panose="02040503050406030204" pitchFamily="18" charset="0"/>
                </a:rPr>
                <a:t>))/720 〖(0.2)〗^6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34157</xdr:colOff>
      <xdr:row>15</xdr:row>
      <xdr:rowOff>73572</xdr:rowOff>
    </xdr:from>
    <xdr:ext cx="1684692" cy="376642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133F0B-7E11-4D44-AF8F-74F4E07F3CB0}"/>
                </a:ext>
              </a:extLst>
            </xdr:cNvPr>
            <xdr:cNvSpPr txBox="1"/>
          </xdr:nvSpPr>
          <xdr:spPr>
            <a:xfrm>
              <a:off x="5079123" y="2900855"/>
              <a:ext cx="1684692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𝑚𝑎𝑥</m:t>
                    </m:r>
                    <m:d>
                      <m:dPr>
                        <m:begChr m:val="|"/>
                        <m:endChr m:val="|"/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32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𝜖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720</m:t>
                            </m:r>
                          </m:den>
                        </m:f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(0.2)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6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xmlns="" id="{8C133F0B-7E11-4D44-AF8F-74F4E07F3CB0}"/>
                </a:ext>
              </a:extLst>
            </xdr:cNvPr>
            <xdr:cNvSpPr txBox="1"/>
          </xdr:nvSpPr>
          <xdr:spPr>
            <a:xfrm>
              <a:off x="5079123" y="2900855"/>
              <a:ext cx="1684692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=𝑚𝑎𝑥|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(32cos(2𝜖))/720 〖(0.2)〗^6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627993</xdr:colOff>
      <xdr:row>16</xdr:row>
      <xdr:rowOff>10509</xdr:rowOff>
    </xdr:from>
    <xdr:ext cx="65915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:mc="http://schemas.openxmlformats.org/markup-compatibility/2006" xmlns="" id="{C9F90AF2-F777-46A7-913E-43D01635AA1B}"/>
            </a:ext>
          </a:extLst>
        </xdr:cNvPr>
        <xdr:cNvSpPr txBox="1"/>
      </xdr:nvSpPr>
      <xdr:spPr>
        <a:xfrm>
          <a:off x="7564821" y="3026978"/>
          <a:ext cx="65915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GB" sz="1100" i="0">
              <a:latin typeface="Cambria Math" panose="02040503050406030204" pitchFamily="18" charset="0"/>
              <a:ea typeface="Cambria Math" panose="02040503050406030204" pitchFamily="18" charset="0"/>
            </a:rPr>
            <a:t>𝜖∈</a:t>
          </a:r>
          <a:r>
            <a:rPr lang="en-GB" sz="1100" b="0" i="0">
              <a:latin typeface="Cambria Math" panose="02040503050406030204" pitchFamily="18" charset="0"/>
              <a:ea typeface="Cambria Math" panose="02040503050406030204" pitchFamily="18" charset="0"/>
            </a:rPr>
            <a:t>[0,0.2]</a:t>
          </a:r>
          <a:endParaRPr lang="en-GB" sz="1100"/>
        </a:p>
      </xdr:txBody>
    </xdr:sp>
    <xdr:clientData/>
  </xdr:oneCellAnchor>
  <xdr:oneCellAnchor>
    <xdr:from>
      <xdr:col>5</xdr:col>
      <xdr:colOff>23646</xdr:colOff>
      <xdr:row>18</xdr:row>
      <xdr:rowOff>21019</xdr:rowOff>
    </xdr:from>
    <xdr:ext cx="1419684" cy="322461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4336DE1-5578-4A27-8660-14C107991E64}"/>
                </a:ext>
              </a:extLst>
            </xdr:cNvPr>
            <xdr:cNvSpPr txBox="1"/>
          </xdr:nvSpPr>
          <xdr:spPr>
            <a:xfrm>
              <a:off x="5068612" y="3410605"/>
              <a:ext cx="1419684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cos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(2(0))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(0.2)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xmlns="" id="{64336DE1-5578-4A27-8660-14C107991E64}"/>
                </a:ext>
              </a:extLst>
            </xdr:cNvPr>
            <xdr:cNvSpPr txBox="1"/>
          </xdr:nvSpPr>
          <xdr:spPr>
            <a:xfrm>
              <a:off x="5068612" y="3410605"/>
              <a:ext cx="1419684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(32cos(2(0)))/720 〖(0.2)〗^6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49922</xdr:colOff>
      <xdr:row>18</xdr:row>
      <xdr:rowOff>21018</xdr:rowOff>
    </xdr:from>
    <xdr:ext cx="829073" cy="317972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:mc="http://schemas.openxmlformats.org/markup-compatibility/2006" xmlns="" id="{FAE6E3D9-89D0-4AA0-AD81-4AF94D213B18}"/>
            </a:ext>
          </a:extLst>
        </xdr:cNvPr>
        <xdr:cNvSpPr txBox="1"/>
      </xdr:nvSpPr>
      <xdr:spPr>
        <a:xfrm>
          <a:off x="6986750" y="3410604"/>
          <a:ext cx="829073" cy="317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GB" sz="1100" i="0">
              <a:latin typeface="Cambria Math" panose="02040503050406030204" pitchFamily="18" charset="0"/>
              <a:ea typeface="Cambria Math" panose="02040503050406030204" pitchFamily="18" charset="0"/>
            </a:rPr>
            <a:t>𝜀</a:t>
          </a:r>
          <a:r>
            <a:rPr lang="en-GB" sz="1100" b="0" i="0">
              <a:latin typeface="Cambria Math" panose="02040503050406030204" pitchFamily="18" charset="0"/>
              <a:ea typeface="Cambria Math" panose="02040503050406030204" pitchFamily="18" charset="0"/>
            </a:rPr>
            <a:t>=</a:t>
          </a:r>
          <a:r>
            <a:rPr lang="en-GB" sz="1100" b="0" i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2</a:t>
          </a:r>
          <a:r>
            <a:rPr lang="en-GB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GB" sz="1100" b="0" i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45</a:t>
          </a:r>
          <a:r>
            <a:rPr lang="en-GB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〖(0.2)〗^6</a:t>
          </a:r>
          <a:endParaRPr lang="en-GB" sz="1100"/>
        </a:p>
      </xdr:txBody>
    </xdr:sp>
    <xdr:clientData/>
  </xdr:oneCellAnchor>
  <xdr:twoCellAnchor>
    <xdr:from>
      <xdr:col>11</xdr:col>
      <xdr:colOff>0</xdr:colOff>
      <xdr:row>13</xdr:row>
      <xdr:rowOff>173934</xdr:rowOff>
    </xdr:from>
    <xdr:to>
      <xdr:col>14</xdr:col>
      <xdr:colOff>8283</xdr:colOff>
      <xdr:row>22</xdr:row>
      <xdr:rowOff>190500</xdr:rowOff>
    </xdr:to>
    <xdr:sp macro="" textlink="">
      <xdr:nvSpPr>
        <xdr:cNvPr id="13" name="TextBox 12"/>
        <xdr:cNvSpPr txBox="1"/>
      </xdr:nvSpPr>
      <xdr:spPr>
        <a:xfrm>
          <a:off x="6833152" y="2741543"/>
          <a:ext cx="1871870" cy="1731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From the values calculated in part b) and the actual error, it appears as though the actual error is equivalent to the upper bound of the error to 8 decimal places.</a:t>
          </a:r>
        </a:p>
      </xdr:txBody>
    </xdr:sp>
    <xdr:clientData/>
  </xdr:twoCellAnchor>
  <xdr:twoCellAnchor>
    <xdr:from>
      <xdr:col>5</xdr:col>
      <xdr:colOff>16565</xdr:colOff>
      <xdr:row>22</xdr:row>
      <xdr:rowOff>114301</xdr:rowOff>
    </xdr:from>
    <xdr:to>
      <xdr:col>10</xdr:col>
      <xdr:colOff>0</xdr:colOff>
      <xdr:row>31</xdr:row>
      <xdr:rowOff>114302</xdr:rowOff>
    </xdr:to>
    <xdr:sp macro="" textlink="">
      <xdr:nvSpPr>
        <xdr:cNvPr id="15" name="TextBox 14"/>
        <xdr:cNvSpPr txBox="1"/>
      </xdr:nvSpPr>
      <xdr:spPr>
        <a:xfrm>
          <a:off x="3122543" y="4396410"/>
          <a:ext cx="3089414" cy="1731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For a cosine function, between the bounds of 0 and 0,2. The gradient will be -ve and thus the greatest error bound will occur when  = 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29303</xdr:colOff>
      <xdr:row>14</xdr:row>
      <xdr:rowOff>26448</xdr:rowOff>
    </xdr:from>
    <xdr:to>
      <xdr:col>20</xdr:col>
      <xdr:colOff>588064</xdr:colOff>
      <xdr:row>24</xdr:row>
      <xdr:rowOff>182217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6771346" y="2784557"/>
          <a:ext cx="6074979" cy="2102182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e)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77857</xdr:colOff>
      <xdr:row>0</xdr:row>
      <xdr:rowOff>18220</xdr:rowOff>
    </xdr:from>
    <xdr:to>
      <xdr:col>13</xdr:col>
      <xdr:colOff>571500</xdr:colOff>
      <xdr:row>25</xdr:row>
      <xdr:rowOff>140805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188845</xdr:colOff>
      <xdr:row>40</xdr:row>
      <xdr:rowOff>135836</xdr:rowOff>
    </xdr:from>
    <xdr:to>
      <xdr:col>21</xdr:col>
      <xdr:colOff>411199</xdr:colOff>
      <xdr:row>45</xdr:row>
      <xdr:rowOff>124277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pSpPr/>
      </xdr:nvGrpSpPr>
      <xdr:grpSpPr>
        <a:xfrm>
          <a:off x="10787572" y="8015609"/>
          <a:ext cx="2716172" cy="940941"/>
          <a:chOff x="10583518" y="7921488"/>
          <a:chExt cx="2674006" cy="940941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xmlns="" id="{00000000-0008-0000-0300-000019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xmlns="" id="{00000000-0008-0000-0300-00001A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233571</xdr:colOff>
      <xdr:row>36</xdr:row>
      <xdr:rowOff>6626</xdr:rowOff>
    </xdr:from>
    <xdr:to>
      <xdr:col>18</xdr:col>
      <xdr:colOff>455925</xdr:colOff>
      <xdr:row>40</xdr:row>
      <xdr:rowOff>160719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GrpSpPr/>
      </xdr:nvGrpSpPr>
      <xdr:grpSpPr>
        <a:xfrm>
          <a:off x="8961935" y="7089762"/>
          <a:ext cx="2716172" cy="950730"/>
          <a:chOff x="10583518" y="7921488"/>
          <a:chExt cx="2674006" cy="940941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xmlns="" id="{00000000-0008-0000-0300-00001C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xmlns="" id="{00000000-0008-0000-0300-00001D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212036</xdr:colOff>
      <xdr:row>36</xdr:row>
      <xdr:rowOff>13200</xdr:rowOff>
    </xdr:from>
    <xdr:to>
      <xdr:col>24</xdr:col>
      <xdr:colOff>434390</xdr:colOff>
      <xdr:row>40</xdr:row>
      <xdr:rowOff>167293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xmlns="" id="{00000000-0008-0000-0300-00001E000000}"/>
            </a:ext>
          </a:extLst>
        </xdr:cNvPr>
        <xdr:cNvGrpSpPr/>
      </xdr:nvGrpSpPr>
      <xdr:grpSpPr>
        <a:xfrm>
          <a:off x="12681127" y="7096336"/>
          <a:ext cx="2716172" cy="950730"/>
          <a:chOff x="10583518" y="7921488"/>
          <a:chExt cx="2674006" cy="940941"/>
        </a:xfrm>
      </xdr:grpSpPr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xmlns="" id="{00000000-0008-0000-0300-00001F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xmlns="" id="{00000000-0008-0000-0300-000020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182222</xdr:colOff>
      <xdr:row>28</xdr:row>
      <xdr:rowOff>4966</xdr:rowOff>
    </xdr:from>
    <xdr:to>
      <xdr:col>20</xdr:col>
      <xdr:colOff>404576</xdr:colOff>
      <xdr:row>32</xdr:row>
      <xdr:rowOff>159059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xmlns="" id="{00000000-0008-0000-0300-000021000000}"/>
            </a:ext>
          </a:extLst>
        </xdr:cNvPr>
        <xdr:cNvGrpSpPr/>
      </xdr:nvGrpSpPr>
      <xdr:grpSpPr>
        <a:xfrm>
          <a:off x="10157495" y="5512148"/>
          <a:ext cx="2716172" cy="950729"/>
          <a:chOff x="10583518" y="7921488"/>
          <a:chExt cx="2674006" cy="940941"/>
        </a:xfrm>
      </xdr:grpSpPr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xmlns="" id="{00000000-0008-0000-0300-000022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xmlns="" id="{00000000-0008-0000-0300-000023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210383</xdr:colOff>
      <xdr:row>28</xdr:row>
      <xdr:rowOff>8278</xdr:rowOff>
    </xdr:from>
    <xdr:to>
      <xdr:col>24</xdr:col>
      <xdr:colOff>432737</xdr:colOff>
      <xdr:row>32</xdr:row>
      <xdr:rowOff>162371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xmlns="" id="{00000000-0008-0000-0300-000024000000}"/>
            </a:ext>
          </a:extLst>
        </xdr:cNvPr>
        <xdr:cNvGrpSpPr/>
      </xdr:nvGrpSpPr>
      <xdr:grpSpPr>
        <a:xfrm>
          <a:off x="12679474" y="5515460"/>
          <a:ext cx="2716172" cy="950729"/>
          <a:chOff x="10583518" y="7921488"/>
          <a:chExt cx="2674006" cy="940941"/>
        </a:xfrm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xmlns="" id="{00000000-0008-0000-0300-000025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xmlns="" id="{00000000-0008-0000-0300-000026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221976</xdr:colOff>
      <xdr:row>20</xdr:row>
      <xdr:rowOff>3309</xdr:rowOff>
    </xdr:from>
    <xdr:to>
      <xdr:col>20</xdr:col>
      <xdr:colOff>444330</xdr:colOff>
      <xdr:row>24</xdr:row>
      <xdr:rowOff>157402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xmlns="" id="{00000000-0008-0000-0300-000027000000}"/>
            </a:ext>
          </a:extLst>
        </xdr:cNvPr>
        <xdr:cNvGrpSpPr/>
      </xdr:nvGrpSpPr>
      <xdr:grpSpPr>
        <a:xfrm>
          <a:off x="10197249" y="3934536"/>
          <a:ext cx="2716172" cy="950730"/>
          <a:chOff x="10583518" y="7921488"/>
          <a:chExt cx="2674006" cy="940941"/>
        </a:xfrm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xmlns="" id="{00000000-0008-0000-0300-000028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xmlns="" id="{00000000-0008-0000-0300-000029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357806</xdr:colOff>
      <xdr:row>15</xdr:row>
      <xdr:rowOff>155708</xdr:rowOff>
    </xdr:from>
    <xdr:to>
      <xdr:col>26</xdr:col>
      <xdr:colOff>306831</xdr:colOff>
      <xdr:row>20</xdr:row>
      <xdr:rowOff>111019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xmlns="" id="{00000000-0008-0000-0300-00002A000000}"/>
            </a:ext>
          </a:extLst>
        </xdr:cNvPr>
        <xdr:cNvGrpSpPr/>
      </xdr:nvGrpSpPr>
      <xdr:grpSpPr>
        <a:xfrm>
          <a:off x="9086170" y="3082481"/>
          <a:ext cx="7430479" cy="959765"/>
          <a:chOff x="10376448" y="7921488"/>
          <a:chExt cx="7303981" cy="940941"/>
        </a:xfrm>
      </xdr:grpSpPr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xmlns="" id="{00000000-0008-0000-0300-00002B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xmlns="" id="{00000000-0008-0000-0300-00002C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361119</xdr:colOff>
      <xdr:row>31</xdr:row>
      <xdr:rowOff>125890</xdr:rowOff>
    </xdr:from>
    <xdr:to>
      <xdr:col>26</xdr:col>
      <xdr:colOff>310144</xdr:colOff>
      <xdr:row>36</xdr:row>
      <xdr:rowOff>106049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xmlns="" id="{00000000-0008-0000-0300-00002D000000}"/>
            </a:ext>
          </a:extLst>
        </xdr:cNvPr>
        <xdr:cNvGrpSpPr/>
      </xdr:nvGrpSpPr>
      <xdr:grpSpPr>
        <a:xfrm>
          <a:off x="9089483" y="6239208"/>
          <a:ext cx="7430479" cy="949977"/>
          <a:chOff x="10376448" y="7921488"/>
          <a:chExt cx="7303981" cy="940941"/>
        </a:xfrm>
      </xdr:grpSpPr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xmlns="" id="{00000000-0008-0000-0300-00002E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xmlns="" id="{00000000-0008-0000-0300-00002F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356148</xdr:colOff>
      <xdr:row>23</xdr:row>
      <xdr:rowOff>120930</xdr:rowOff>
    </xdr:from>
    <xdr:to>
      <xdr:col>26</xdr:col>
      <xdr:colOff>305173</xdr:colOff>
      <xdr:row>28</xdr:row>
      <xdr:rowOff>101088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xmlns="" id="{00000000-0008-0000-0300-000030000000}"/>
            </a:ext>
          </a:extLst>
        </xdr:cNvPr>
        <xdr:cNvGrpSpPr/>
      </xdr:nvGrpSpPr>
      <xdr:grpSpPr>
        <a:xfrm>
          <a:off x="9084512" y="4658294"/>
          <a:ext cx="7430479" cy="949976"/>
          <a:chOff x="10376448" y="7921488"/>
          <a:chExt cx="7303981" cy="940941"/>
        </a:xfrm>
      </xdr:grpSpPr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xmlns="" id="{00000000-0008-0000-0300-000031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xmlns="" id="{00000000-0008-0000-0300-000032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351882</xdr:colOff>
      <xdr:row>45</xdr:row>
      <xdr:rowOff>151290</xdr:rowOff>
    </xdr:from>
    <xdr:to>
      <xdr:col>26</xdr:col>
      <xdr:colOff>300907</xdr:colOff>
      <xdr:row>50</xdr:row>
      <xdr:rowOff>119904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xmlns="" id="{00000000-0008-0000-0300-000033000000}"/>
            </a:ext>
          </a:extLst>
        </xdr:cNvPr>
        <xdr:cNvGrpSpPr/>
      </xdr:nvGrpSpPr>
      <xdr:grpSpPr>
        <a:xfrm>
          <a:off x="9080246" y="8983563"/>
          <a:ext cx="7430479" cy="921114"/>
          <a:chOff x="10376448" y="7921488"/>
          <a:chExt cx="7303981" cy="940941"/>
        </a:xfrm>
      </xdr:grpSpPr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xmlns="" id="{00000000-0008-0000-0300-000034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xmlns="" id="{00000000-0008-0000-0300-000035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6626</xdr:colOff>
      <xdr:row>3</xdr:row>
      <xdr:rowOff>178905</xdr:rowOff>
    </xdr:from>
    <xdr:to>
      <xdr:col>20</xdr:col>
      <xdr:colOff>13252</xdr:colOff>
      <xdr:row>24</xdr:row>
      <xdr:rowOff>6626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8103704" y="735496"/>
          <a:ext cx="3743739" cy="3796747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d)  </a:t>
          </a:r>
        </a:p>
      </xdr:txBody>
    </xdr:sp>
    <xdr:clientData/>
  </xdr:twoCellAnchor>
  <xdr:oneCellAnchor>
    <xdr:from>
      <xdr:col>5</xdr:col>
      <xdr:colOff>166687</xdr:colOff>
      <xdr:row>14</xdr:row>
      <xdr:rowOff>104775</xdr:rowOff>
    </xdr:from>
    <xdr:ext cx="985590" cy="318036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3752567-9D38-4A9B-8FE4-467AC0563F0F}"/>
                </a:ext>
              </a:extLst>
            </xdr:cNvPr>
            <xdr:cNvSpPr txBox="1"/>
          </xdr:nvSpPr>
          <xdr:spPr>
            <a:xfrm>
              <a:off x="3333750" y="3286125"/>
              <a:ext cx="9855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noBar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1.6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E3752567-9D38-4A9B-8FE4-467AC0563F0F}"/>
                </a:ext>
              </a:extLst>
            </xdr:cNvPr>
            <xdr:cNvSpPr txBox="1"/>
          </xdr:nvSpPr>
          <xdr:spPr>
            <a:xfrm>
              <a:off x="3333750" y="3286125"/>
              <a:ext cx="9855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1.6¦0[〖2𝑒〗^𝑥+1/4 𝑥^4]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42863</xdr:colOff>
      <xdr:row>14</xdr:row>
      <xdr:rowOff>0</xdr:rowOff>
    </xdr:from>
    <xdr:ext cx="1081450" cy="510140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D4A7C7A-DF91-4875-A2F4-5496A45A00AD}"/>
                </a:ext>
              </a:extLst>
            </xdr:cNvPr>
            <xdr:cNvSpPr txBox="1"/>
          </xdr:nvSpPr>
          <xdr:spPr>
            <a:xfrm>
              <a:off x="1309688" y="3181350"/>
              <a:ext cx="1081450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1.6</m:t>
                        </m:r>
                      </m:sup>
                      <m:e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ⅆ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4D4A7C7A-DF91-4875-A2F4-5496A45A00AD}"/>
                </a:ext>
              </a:extLst>
            </xdr:cNvPr>
            <xdr:cNvSpPr txBox="1"/>
          </xdr:nvSpPr>
          <xdr:spPr>
            <a:xfrm>
              <a:off x="1309688" y="3181350"/>
              <a:ext cx="1081450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∫25_</a:t>
              </a:r>
              <a:r>
                <a:rPr lang="en-GB" sz="1100" b="0" i="0">
                  <a:latin typeface="Cambria Math" panose="02040503050406030204" pitchFamily="18" charset="0"/>
                </a:rPr>
                <a:t>0^1.6▒〖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2𝑒〗^𝑥+𝑥^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ⅆ𝑥〗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5"/>
  <sheetViews>
    <sheetView zoomScale="115" zoomScaleNormal="115" workbookViewId="0">
      <selection activeCell="D8" sqref="D8:D12"/>
    </sheetView>
  </sheetViews>
  <sheetFormatPr defaultColWidth="9.28515625" defaultRowHeight="15"/>
  <cols>
    <col min="1" max="16384" width="9.28515625" style="1"/>
  </cols>
  <sheetData>
    <row r="1" spans="1:19">
      <c r="A1" s="158"/>
      <c r="B1" s="158"/>
      <c r="C1" s="158"/>
      <c r="D1" s="249" t="s">
        <v>70</v>
      </c>
      <c r="E1" s="249"/>
      <c r="F1" s="250" t="s">
        <v>0</v>
      </c>
      <c r="G1" s="250"/>
      <c r="H1" s="250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</row>
    <row r="2" spans="1:19">
      <c r="A2" s="158"/>
      <c r="B2" s="158"/>
      <c r="C2" s="158"/>
      <c r="D2" s="249" t="s">
        <v>71</v>
      </c>
      <c r="E2" s="249"/>
      <c r="F2" s="250" t="s">
        <v>1</v>
      </c>
      <c r="G2" s="250"/>
      <c r="H2" s="250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</row>
    <row r="3" spans="1:19">
      <c r="A3" s="158"/>
      <c r="B3" s="158"/>
      <c r="C3" s="158"/>
      <c r="D3" s="249" t="s">
        <v>72</v>
      </c>
      <c r="E3" s="249"/>
      <c r="F3" s="250" t="s">
        <v>2</v>
      </c>
      <c r="G3" s="250"/>
      <c r="H3" s="250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</row>
    <row r="4" spans="1:19">
      <c r="A4" s="158"/>
      <c r="B4" s="158"/>
      <c r="C4" s="158"/>
      <c r="D4" s="249" t="s">
        <v>73</v>
      </c>
      <c r="E4" s="249"/>
      <c r="F4" s="250" t="s">
        <v>3</v>
      </c>
      <c r="G4" s="250"/>
      <c r="H4" s="250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</row>
    <row r="5" spans="1:19">
      <c r="A5" s="158"/>
      <c r="B5" s="158"/>
      <c r="C5" s="158"/>
      <c r="D5" s="249" t="s">
        <v>74</v>
      </c>
      <c r="E5" s="249"/>
      <c r="F5" s="250" t="s">
        <v>67</v>
      </c>
      <c r="G5" s="250"/>
      <c r="H5" s="250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</row>
    <row r="6" spans="1:19">
      <c r="A6" s="158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5.75" thickBot="1">
      <c r="A7" s="158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6.5" thickTop="1" thickBot="1">
      <c r="A8" s="158"/>
      <c r="B8" s="158"/>
      <c r="C8" s="158"/>
      <c r="D8" s="171" t="s">
        <v>14</v>
      </c>
      <c r="E8" s="172" t="s">
        <v>15</v>
      </c>
      <c r="F8" s="172" t="s">
        <v>16</v>
      </c>
      <c r="G8" s="172" t="s">
        <v>17</v>
      </c>
      <c r="H8" s="173" t="s">
        <v>18</v>
      </c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</row>
    <row r="9" spans="1:19">
      <c r="A9" s="158"/>
      <c r="B9" s="158"/>
      <c r="C9" s="158"/>
      <c r="D9" s="174" t="s">
        <v>4</v>
      </c>
      <c r="E9" s="175" t="s">
        <v>4</v>
      </c>
      <c r="F9" s="175" t="s">
        <v>4</v>
      </c>
      <c r="G9" s="175" t="s">
        <v>4</v>
      </c>
      <c r="H9" s="176" t="s">
        <v>4</v>
      </c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</row>
    <row r="10" spans="1:19">
      <c r="A10" s="158"/>
      <c r="B10" s="158"/>
      <c r="C10" s="158"/>
      <c r="D10" s="177" t="s">
        <v>5</v>
      </c>
      <c r="E10" s="178" t="s">
        <v>5</v>
      </c>
      <c r="F10" s="178" t="s">
        <v>5</v>
      </c>
      <c r="G10" s="178" t="s">
        <v>5</v>
      </c>
      <c r="H10" s="179" t="s">
        <v>5</v>
      </c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</row>
    <row r="11" spans="1:19">
      <c r="A11" s="158"/>
      <c r="B11" s="158"/>
      <c r="C11" s="158"/>
      <c r="D11" s="180" t="s">
        <v>6</v>
      </c>
      <c r="E11" s="181" t="s">
        <v>6</v>
      </c>
      <c r="F11" s="181" t="s">
        <v>6</v>
      </c>
      <c r="G11" s="181" t="s">
        <v>6</v>
      </c>
      <c r="H11" s="182" t="s">
        <v>6</v>
      </c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</row>
    <row r="12" spans="1:19">
      <c r="A12" s="158"/>
      <c r="B12" s="158"/>
      <c r="C12" s="158"/>
      <c r="D12" s="183" t="s">
        <v>19</v>
      </c>
      <c r="E12" s="184" t="s">
        <v>19</v>
      </c>
      <c r="F12" s="184" t="s">
        <v>19</v>
      </c>
      <c r="G12" s="184" t="s">
        <v>19</v>
      </c>
      <c r="H12" s="185" t="s">
        <v>19</v>
      </c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</row>
    <row r="13" spans="1:19" ht="15.75" thickBot="1">
      <c r="A13" s="158"/>
      <c r="B13" s="158"/>
      <c r="C13" s="158"/>
      <c r="D13" s="186"/>
      <c r="E13" s="187" t="s">
        <v>20</v>
      </c>
      <c r="F13" s="188" t="s">
        <v>20</v>
      </c>
      <c r="G13" s="189"/>
      <c r="H13" s="190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</row>
    <row r="14" spans="1:19" ht="15.75" thickTop="1">
      <c r="A14" s="158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</row>
    <row r="15" spans="1:19">
      <c r="A15" s="158"/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</row>
    <row r="16" spans="1:19">
      <c r="A16" s="158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</row>
    <row r="17" spans="1:19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</row>
    <row r="18" spans="1:19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</row>
    <row r="19" spans="1:19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</row>
    <row r="20" spans="1:19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</row>
    <row r="21" spans="1:19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</row>
    <row r="22" spans="1:19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</row>
    <row r="23" spans="1:19">
      <c r="A23" s="15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</row>
    <row r="24" spans="1:19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</row>
    <row r="25" spans="1:19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</row>
  </sheetData>
  <mergeCells count="10">
    <mergeCell ref="F4:H4"/>
    <mergeCell ref="F3:H3"/>
    <mergeCell ref="F2:H2"/>
    <mergeCell ref="F1:H1"/>
    <mergeCell ref="F5:H5"/>
    <mergeCell ref="D1:E1"/>
    <mergeCell ref="D2:E2"/>
    <mergeCell ref="D3:E3"/>
    <mergeCell ref="D4:E4"/>
    <mergeCell ref="D5:E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7"/>
  <sheetViews>
    <sheetView tabSelected="1" zoomScale="115" zoomScaleNormal="115" workbookViewId="0"/>
  </sheetViews>
  <sheetFormatPr defaultColWidth="9.28515625" defaultRowHeight="15"/>
  <cols>
    <col min="1" max="1" width="9.28515625" style="1"/>
    <col min="2" max="2" width="9.28515625" style="202"/>
    <col min="3" max="16384" width="9.28515625" style="1"/>
  </cols>
  <sheetData>
    <row r="1" spans="1:14" ht="16.5" thickTop="1" thickBot="1">
      <c r="A1" s="206" t="s">
        <v>14</v>
      </c>
      <c r="B1" s="203"/>
    </row>
    <row r="2" spans="1:14" ht="15.75" thickTop="1">
      <c r="A2" s="207" t="s">
        <v>4</v>
      </c>
      <c r="B2" s="204"/>
      <c r="C2" s="211" t="s">
        <v>76</v>
      </c>
      <c r="D2" s="212" t="s">
        <v>77</v>
      </c>
      <c r="E2" s="213" t="s">
        <v>78</v>
      </c>
      <c r="F2" s="214" t="s">
        <v>79</v>
      </c>
      <c r="G2" s="213" t="s">
        <v>80</v>
      </c>
      <c r="H2" s="214" t="s">
        <v>99</v>
      </c>
      <c r="I2" s="213" t="s">
        <v>81</v>
      </c>
      <c r="J2" s="214" t="s">
        <v>100</v>
      </c>
      <c r="K2" s="213" t="s">
        <v>93</v>
      </c>
      <c r="L2" s="212" t="s">
        <v>82</v>
      </c>
      <c r="M2" s="213" t="s">
        <v>94</v>
      </c>
      <c r="N2" s="215" t="s">
        <v>95</v>
      </c>
    </row>
    <row r="3" spans="1:14">
      <c r="A3" s="208" t="s">
        <v>5</v>
      </c>
      <c r="B3" s="205"/>
      <c r="C3" s="216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8"/>
    </row>
    <row r="4" spans="1:14">
      <c r="A4" s="209" t="s">
        <v>6</v>
      </c>
      <c r="B4" s="205"/>
      <c r="C4" s="216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8"/>
    </row>
    <row r="5" spans="1:14" ht="15.75" thickBot="1">
      <c r="A5" s="210" t="s">
        <v>19</v>
      </c>
      <c r="B5" s="205"/>
      <c r="C5" s="216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8"/>
    </row>
    <row r="6" spans="1:14" ht="15.75" thickTop="1">
      <c r="C6" s="216"/>
      <c r="D6" s="217"/>
      <c r="E6" s="217"/>
      <c r="F6" s="217"/>
      <c r="G6" s="217"/>
      <c r="H6" s="217"/>
      <c r="I6" s="217"/>
      <c r="J6" s="217"/>
      <c r="K6" s="217"/>
      <c r="L6" s="217"/>
      <c r="M6" s="217" t="s">
        <v>98</v>
      </c>
      <c r="N6" s="218"/>
    </row>
    <row r="7" spans="1:14">
      <c r="C7" s="216"/>
      <c r="D7" s="217"/>
      <c r="E7" s="217"/>
      <c r="F7" s="217"/>
      <c r="G7" s="217"/>
      <c r="H7" s="217"/>
      <c r="I7" s="217"/>
      <c r="J7" s="217"/>
      <c r="K7" s="217"/>
      <c r="L7" s="243"/>
      <c r="M7" s="244"/>
      <c r="N7" s="245"/>
    </row>
    <row r="8" spans="1:14" ht="15.75" thickBot="1">
      <c r="C8" s="219"/>
      <c r="D8" s="220"/>
      <c r="E8" s="220"/>
      <c r="F8" s="220"/>
      <c r="G8" s="220"/>
      <c r="H8" s="220"/>
      <c r="I8" s="220"/>
      <c r="J8" s="220"/>
      <c r="K8" s="220"/>
      <c r="L8" s="246"/>
      <c r="M8" s="220"/>
      <c r="N8" s="221"/>
    </row>
    <row r="9" spans="1:14" ht="16.5" thickTop="1" thickBot="1"/>
    <row r="10" spans="1:14" ht="15.75" thickTop="1">
      <c r="C10" s="222" t="s">
        <v>91</v>
      </c>
      <c r="D10" s="223">
        <f>SUM(0.5,-POWER(0.2,2),(1/3)*POWER(0.2,4))</f>
        <v>0.46053333333333329</v>
      </c>
      <c r="F10" s="226"/>
      <c r="G10" s="269"/>
      <c r="H10" s="269"/>
      <c r="I10" s="269"/>
      <c r="J10" s="227"/>
      <c r="L10" s="260" t="s">
        <v>104</v>
      </c>
      <c r="M10" s="261">
        <v>0.46053049700144255</v>
      </c>
      <c r="N10" s="262"/>
    </row>
    <row r="11" spans="1:14" ht="15.75" thickBot="1">
      <c r="C11" s="224" t="s">
        <v>92</v>
      </c>
      <c r="D11" s="225">
        <f>D10</f>
        <v>0.46053333333333329</v>
      </c>
      <c r="F11" s="229"/>
      <c r="G11" s="270"/>
      <c r="H11" s="270"/>
      <c r="I11" s="270"/>
      <c r="J11" s="228"/>
      <c r="L11" s="263" t="s">
        <v>105</v>
      </c>
      <c r="M11" s="272">
        <f>D11</f>
        <v>0.46053333333333329</v>
      </c>
      <c r="N11" s="265"/>
    </row>
    <row r="12" spans="1:14" ht="15.75" thickTop="1">
      <c r="F12" s="229"/>
      <c r="G12" s="270"/>
      <c r="H12" s="270"/>
      <c r="I12" s="270"/>
      <c r="J12" s="228"/>
      <c r="L12" s="263" t="s">
        <v>106</v>
      </c>
      <c r="M12" s="272">
        <f>M11-M10</f>
        <v>2.8363318907431712E-6</v>
      </c>
      <c r="N12" s="265" t="s">
        <v>107</v>
      </c>
    </row>
    <row r="13" spans="1:14">
      <c r="F13" s="229"/>
      <c r="G13" s="270"/>
      <c r="H13" s="270"/>
      <c r="I13" s="270"/>
      <c r="J13" s="228"/>
      <c r="L13" s="263" t="s">
        <v>108</v>
      </c>
      <c r="M13" s="272">
        <f>I22</f>
        <v>2.8444444444444463E-6</v>
      </c>
      <c r="N13" s="265"/>
    </row>
    <row r="14" spans="1:14">
      <c r="F14" s="229"/>
      <c r="G14" s="270"/>
      <c r="H14" s="270"/>
      <c r="I14" s="270"/>
      <c r="J14" s="228"/>
      <c r="L14" s="263"/>
      <c r="M14" s="264">
        <f>M12/M13</f>
        <v>0.99714793033939542</v>
      </c>
      <c r="N14" s="274">
        <f>M14</f>
        <v>0.99714793033939542</v>
      </c>
    </row>
    <row r="15" spans="1:14">
      <c r="A15" s="242"/>
      <c r="F15" s="229"/>
      <c r="G15" s="270"/>
      <c r="H15" s="270"/>
      <c r="I15" s="270"/>
      <c r="J15" s="228"/>
      <c r="L15" s="263"/>
      <c r="M15" s="264"/>
      <c r="N15" s="265"/>
    </row>
    <row r="16" spans="1:14">
      <c r="F16" s="229"/>
      <c r="G16" s="270"/>
      <c r="H16" s="270"/>
      <c r="I16" s="270"/>
      <c r="J16" s="228"/>
      <c r="L16" s="263"/>
      <c r="M16" s="264"/>
      <c r="N16" s="265"/>
    </row>
    <row r="17" spans="6:14">
      <c r="F17" s="229"/>
      <c r="G17" s="270"/>
      <c r="H17" s="270"/>
      <c r="I17" s="270" t="s">
        <v>101</v>
      </c>
      <c r="J17" s="228"/>
      <c r="L17" s="263"/>
      <c r="M17" s="264"/>
      <c r="N17" s="265"/>
    </row>
    <row r="18" spans="6:14">
      <c r="F18" s="229"/>
      <c r="G18" s="270"/>
      <c r="H18" s="270"/>
      <c r="I18" s="270"/>
      <c r="J18" s="228"/>
      <c r="L18" s="263"/>
      <c r="M18" s="264"/>
      <c r="N18" s="265"/>
    </row>
    <row r="19" spans="6:14">
      <c r="F19" s="229"/>
      <c r="G19" s="270"/>
      <c r="H19" s="270"/>
      <c r="I19" s="270"/>
      <c r="J19" s="228"/>
      <c r="L19" s="263"/>
      <c r="M19" s="264"/>
      <c r="N19" s="265"/>
    </row>
    <row r="20" spans="6:14">
      <c r="F20" s="229"/>
      <c r="G20" s="275"/>
      <c r="H20" s="275"/>
      <c r="I20" s="275"/>
      <c r="J20" s="228"/>
      <c r="L20" s="263"/>
      <c r="M20" s="264"/>
      <c r="N20" s="265"/>
    </row>
    <row r="21" spans="6:14">
      <c r="F21" s="229"/>
      <c r="G21" s="275"/>
      <c r="H21" s="275"/>
      <c r="I21" s="275"/>
      <c r="J21" s="228"/>
      <c r="L21" s="263"/>
      <c r="M21" s="264"/>
      <c r="N21" s="265"/>
    </row>
    <row r="22" spans="6:14">
      <c r="F22" s="229"/>
      <c r="G22" s="270" t="s">
        <v>108</v>
      </c>
      <c r="H22" s="270" t="s">
        <v>103</v>
      </c>
      <c r="I22" s="270">
        <f>(2/45)*POWER(0.2,6)</f>
        <v>2.8444444444444463E-6</v>
      </c>
      <c r="J22" s="228"/>
      <c r="L22" s="263"/>
      <c r="M22" s="264"/>
      <c r="N22" s="265"/>
    </row>
    <row r="23" spans="6:14" ht="15.75" thickBot="1">
      <c r="F23" s="229"/>
      <c r="G23" s="270"/>
      <c r="H23" s="270"/>
      <c r="I23" s="273"/>
      <c r="J23" s="228"/>
      <c r="L23" s="266"/>
      <c r="M23" s="267"/>
      <c r="N23" s="268"/>
    </row>
    <row r="24" spans="6:14" ht="15.75" thickTop="1">
      <c r="F24" s="229"/>
      <c r="G24" s="270"/>
      <c r="H24" s="270"/>
      <c r="I24" s="270"/>
      <c r="J24" s="228"/>
    </row>
    <row r="25" spans="6:14">
      <c r="F25" s="229"/>
      <c r="G25" s="270"/>
      <c r="H25" s="270"/>
      <c r="I25" s="270"/>
      <c r="J25" s="228"/>
    </row>
    <row r="26" spans="6:14">
      <c r="F26" s="229"/>
      <c r="G26" s="270"/>
      <c r="H26" s="270"/>
      <c r="I26" s="270"/>
      <c r="J26" s="228"/>
    </row>
    <row r="27" spans="6:14">
      <c r="F27" s="229"/>
      <c r="G27" s="270"/>
      <c r="H27" s="270"/>
      <c r="I27" s="270"/>
      <c r="J27" s="228"/>
    </row>
    <row r="28" spans="6:14">
      <c r="F28" s="229"/>
      <c r="G28" s="270"/>
      <c r="H28" s="270"/>
      <c r="I28" s="270"/>
      <c r="J28" s="228"/>
    </row>
    <row r="29" spans="6:14">
      <c r="F29" s="229"/>
      <c r="G29" s="270"/>
      <c r="H29" s="270"/>
      <c r="I29" s="270"/>
      <c r="J29" s="228"/>
    </row>
    <row r="30" spans="6:14">
      <c r="F30" s="229"/>
      <c r="G30" s="270"/>
      <c r="H30" s="270"/>
      <c r="I30" s="270"/>
      <c r="J30" s="228"/>
    </row>
    <row r="31" spans="6:14">
      <c r="F31" s="229"/>
      <c r="G31" s="270"/>
      <c r="H31" s="270"/>
      <c r="I31" s="270"/>
      <c r="J31" s="228"/>
    </row>
    <row r="32" spans="6:14">
      <c r="F32" s="229"/>
      <c r="G32" s="270"/>
      <c r="H32" s="270"/>
      <c r="I32" s="270"/>
      <c r="J32" s="228"/>
    </row>
    <row r="33" spans="6:10">
      <c r="F33" s="229"/>
      <c r="G33" s="270"/>
      <c r="H33" s="270"/>
      <c r="I33" s="270"/>
      <c r="J33" s="228"/>
    </row>
    <row r="34" spans="6:10">
      <c r="F34" s="229"/>
      <c r="G34" s="270"/>
      <c r="H34" s="270"/>
      <c r="I34" s="270"/>
      <c r="J34" s="228"/>
    </row>
    <row r="35" spans="6:10">
      <c r="F35" s="229"/>
      <c r="G35" s="270"/>
      <c r="H35" s="270"/>
      <c r="I35" s="270"/>
      <c r="J35" s="228"/>
    </row>
    <row r="36" spans="6:10" ht="15.75" thickBot="1">
      <c r="F36" s="230"/>
      <c r="G36" s="271"/>
      <c r="H36" s="271"/>
      <c r="I36" s="271"/>
      <c r="J36" s="231"/>
    </row>
    <row r="37" spans="6:10" ht="15.75" thickTop="1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6"/>
  <sheetViews>
    <sheetView topLeftCell="F1" zoomScale="115" zoomScaleNormal="115" workbookViewId="0">
      <selection activeCell="N7" sqref="N7"/>
    </sheetView>
  </sheetViews>
  <sheetFormatPr defaultColWidth="9.28515625" defaultRowHeight="15"/>
  <cols>
    <col min="1" max="1" width="9.28515625" style="2"/>
    <col min="2" max="2" width="9.28515625" style="70"/>
    <col min="3" max="8" width="9.28515625" style="2"/>
    <col min="9" max="9" width="9.28515625" style="2" customWidth="1"/>
    <col min="10" max="11" width="9.28515625" style="3" customWidth="1"/>
    <col min="12" max="12" width="9.28515625" style="2" customWidth="1"/>
    <col min="13" max="16384" width="9.28515625" style="2"/>
  </cols>
  <sheetData>
    <row r="1" spans="1:21" ht="16.5" thickTop="1" thickBot="1">
      <c r="A1" s="122" t="s">
        <v>15</v>
      </c>
      <c r="B1" s="72"/>
      <c r="L1" s="254" t="s">
        <v>83</v>
      </c>
      <c r="M1" s="254"/>
      <c r="P1" s="251" t="s">
        <v>68</v>
      </c>
      <c r="Q1" s="252"/>
      <c r="R1" s="197"/>
      <c r="S1" s="252" t="s">
        <v>69</v>
      </c>
      <c r="T1" s="253"/>
    </row>
    <row r="2" spans="1:21" ht="16.5" thickTop="1" thickBot="1">
      <c r="A2" s="125" t="s">
        <v>4</v>
      </c>
      <c r="B2" s="153"/>
      <c r="C2" s="6" t="s">
        <v>13</v>
      </c>
      <c r="D2" s="73" t="s">
        <v>8</v>
      </c>
      <c r="E2" s="73" t="s">
        <v>7</v>
      </c>
      <c r="F2" s="73" t="s">
        <v>9</v>
      </c>
      <c r="G2" s="73" t="s">
        <v>10</v>
      </c>
      <c r="H2" s="73" t="s">
        <v>11</v>
      </c>
      <c r="I2" s="7" t="s">
        <v>12</v>
      </c>
      <c r="L2" s="33" t="s">
        <v>21</v>
      </c>
      <c r="M2" s="87" t="s">
        <v>36</v>
      </c>
      <c r="O2" s="4" t="s">
        <v>25</v>
      </c>
      <c r="P2" s="194" t="s">
        <v>22</v>
      </c>
      <c r="Q2" s="195" t="s">
        <v>23</v>
      </c>
      <c r="R2" s="196" t="s">
        <v>25</v>
      </c>
      <c r="S2" s="194" t="s">
        <v>22</v>
      </c>
      <c r="T2" s="194" t="s">
        <v>26</v>
      </c>
      <c r="U2" s="5" t="s">
        <v>27</v>
      </c>
    </row>
    <row r="3" spans="1:21">
      <c r="A3" s="126" t="s">
        <v>5</v>
      </c>
      <c r="B3" s="153"/>
      <c r="C3" s="12">
        <v>0</v>
      </c>
      <c r="D3" s="74">
        <v>1.75</v>
      </c>
      <c r="E3" s="75">
        <v>2.25</v>
      </c>
      <c r="F3" s="75">
        <f>SUM(E3,D3)/2</f>
        <v>2</v>
      </c>
      <c r="G3" s="75">
        <f>SIN(F3)</f>
        <v>0.90929742682568171</v>
      </c>
      <c r="H3" s="75">
        <f>((F3^3)/4)-1</f>
        <v>1</v>
      </c>
      <c r="I3" s="76">
        <f>H3-G3</f>
        <v>9.0702573174318291E-2</v>
      </c>
      <c r="L3" s="88">
        <v>0</v>
      </c>
      <c r="M3" s="89">
        <f>ABS(I3)</f>
        <v>9.0702573174318291E-2</v>
      </c>
      <c r="O3" s="8">
        <v>0</v>
      </c>
      <c r="P3" s="9">
        <v>2</v>
      </c>
      <c r="Q3" s="101">
        <f>POWER((4*SIN(P3))+4,1/3)</f>
        <v>1.9692968800947126</v>
      </c>
      <c r="R3" s="102">
        <v>0</v>
      </c>
      <c r="S3" s="10">
        <v>2</v>
      </c>
      <c r="T3" s="10">
        <f>SIN(S3)-((S3^3)/4)+1</f>
        <v>-9.0702573174318291E-2</v>
      </c>
      <c r="U3" s="11">
        <f>COS(S3)-(3*(S3^2))/4</f>
        <v>-3.4161468365471426</v>
      </c>
    </row>
    <row r="4" spans="1:21">
      <c r="A4" s="127" t="s">
        <v>6</v>
      </c>
      <c r="B4" s="153"/>
      <c r="C4" s="12">
        <f>C3+1</f>
        <v>1</v>
      </c>
      <c r="D4" s="77">
        <f>IF(I3&gt;0,D3,F3)</f>
        <v>1.75</v>
      </c>
      <c r="E4" s="78">
        <f>IF(I3&gt;0,F3,E3)</f>
        <v>2</v>
      </c>
      <c r="F4" s="78">
        <f>SUM(E4,D4)/2</f>
        <v>1.875</v>
      </c>
      <c r="G4" s="78">
        <f>SIN(F4)</f>
        <v>0.95408578160969382</v>
      </c>
      <c r="H4" s="78">
        <f t="shared" ref="H4:H6" si="0">((F4^3)/4)-1</f>
        <v>0.64794921875</v>
      </c>
      <c r="I4" s="79">
        <f>H4-G4</f>
        <v>-0.30613656285969382</v>
      </c>
      <c r="L4" s="88">
        <v>1</v>
      </c>
      <c r="M4" s="90">
        <f t="shared" ref="M4:M8" si="1">ABS(I4)</f>
        <v>0.30613656285969382</v>
      </c>
      <c r="O4" s="8">
        <f>O3+1</f>
        <v>1</v>
      </c>
      <c r="P4" s="13">
        <f>Q3</f>
        <v>1.9692968800947126</v>
      </c>
      <c r="Q4" s="103">
        <f t="shared" ref="Q4:Q8" si="2">POWER((4*SIN(P4))+4,1/3)</f>
        <v>1.9735325728756814</v>
      </c>
      <c r="R4" s="104">
        <f>R3+1</f>
        <v>1</v>
      </c>
      <c r="S4" s="14">
        <f>S3-(T3/U3)</f>
        <v>1.973448865779436</v>
      </c>
      <c r="T4" s="14">
        <f>SIN(S4)-((S4^3)/4)+1</f>
        <v>-1.3745544346543959E-3</v>
      </c>
      <c r="U4" s="15">
        <f>COS(S4)-(3*(S4^2))/4</f>
        <v>-3.3127354390562704</v>
      </c>
    </row>
    <row r="5" spans="1:21">
      <c r="A5" s="128" t="s">
        <v>19</v>
      </c>
      <c r="B5" s="153"/>
      <c r="C5" s="12">
        <f t="shared" ref="C5:C16" si="3">C4+1</f>
        <v>2</v>
      </c>
      <c r="D5" s="77">
        <f t="shared" ref="D5:D6" si="4">IF(I4&gt;0,D4,F4)</f>
        <v>1.875</v>
      </c>
      <c r="E5" s="78">
        <f t="shared" ref="E5:E6" si="5">IF(I4&gt;0,F4,E4)</f>
        <v>2</v>
      </c>
      <c r="F5" s="78">
        <f t="shared" ref="F5:F6" si="6">SUM(E5,D5)/2</f>
        <v>1.9375</v>
      </c>
      <c r="G5" s="78">
        <f t="shared" ref="G5:G17" si="7">SIN(F5)</f>
        <v>0.9335142808623762</v>
      </c>
      <c r="H5" s="78">
        <f t="shared" si="0"/>
        <v>0.81829833984375</v>
      </c>
      <c r="I5" s="79">
        <f t="shared" ref="I5:I6" si="8">H5-G5</f>
        <v>-0.1152159410186262</v>
      </c>
      <c r="L5" s="88">
        <v>2</v>
      </c>
      <c r="M5" s="90">
        <f t="shared" si="1"/>
        <v>0.1152159410186262</v>
      </c>
      <c r="O5" s="8">
        <f t="shared" ref="O5:O8" si="9">O4+1</f>
        <v>2</v>
      </c>
      <c r="P5" s="13">
        <f t="shared" ref="P5:P8" si="10">Q4</f>
        <v>1.9735325728756814</v>
      </c>
      <c r="Q5" s="103">
        <f t="shared" si="2"/>
        <v>1.9729669202217917</v>
      </c>
      <c r="R5" s="104">
        <f t="shared" ref="R5:R8" si="11">R4+1</f>
        <v>2</v>
      </c>
      <c r="S5" s="14">
        <f>S4-(T4/U4)</f>
        <v>1.9730339354416708</v>
      </c>
      <c r="T5" s="14">
        <f t="shared" ref="T5:T8" si="12">SIN(S5)-((S5^3)/4)+1</f>
        <v>-3.3400819843265594E-7</v>
      </c>
      <c r="U5" s="15">
        <f t="shared" ref="U5:U8" si="13">COS(S5)-(3*(S5^2))/4</f>
        <v>-3.3111255225490543</v>
      </c>
    </row>
    <row r="6" spans="1:21" ht="15.75" thickBot="1">
      <c r="A6" s="129" t="s">
        <v>20</v>
      </c>
      <c r="B6" s="154"/>
      <c r="C6" s="12">
        <f t="shared" si="3"/>
        <v>3</v>
      </c>
      <c r="D6" s="77">
        <f t="shared" si="4"/>
        <v>1.9375</v>
      </c>
      <c r="E6" s="78">
        <f t="shared" si="5"/>
        <v>2</v>
      </c>
      <c r="F6" s="78">
        <f t="shared" si="6"/>
        <v>1.96875</v>
      </c>
      <c r="G6" s="78">
        <f t="shared" si="7"/>
        <v>0.92185594218572775</v>
      </c>
      <c r="H6" s="78">
        <f t="shared" si="0"/>
        <v>0.90770721435546875</v>
      </c>
      <c r="I6" s="79">
        <f t="shared" si="8"/>
        <v>-1.4148727830259E-2</v>
      </c>
      <c r="L6" s="88">
        <v>3</v>
      </c>
      <c r="M6" s="90">
        <f t="shared" si="1"/>
        <v>1.4148727830259E-2</v>
      </c>
      <c r="O6" s="8">
        <f t="shared" si="9"/>
        <v>3</v>
      </c>
      <c r="P6" s="13">
        <f t="shared" si="10"/>
        <v>1.9729669202217917</v>
      </c>
      <c r="Q6" s="103">
        <f t="shared" si="2"/>
        <v>1.9730428059710325</v>
      </c>
      <c r="R6" s="104">
        <f t="shared" si="11"/>
        <v>3</v>
      </c>
      <c r="S6" s="14">
        <f>S5-(T5/U5)</f>
        <v>1.9730338345671505</v>
      </c>
      <c r="T6" s="14">
        <f t="shared" si="12"/>
        <v>-1.9095836023552692E-14</v>
      </c>
      <c r="U6" s="15">
        <f t="shared" si="13"/>
        <v>-3.3111251311823273</v>
      </c>
    </row>
    <row r="7" spans="1:21" ht="16.5" thickTop="1" thickBot="1">
      <c r="C7" s="32">
        <f>C6+1</f>
        <v>4</v>
      </c>
      <c r="D7" s="80">
        <f>IF(I6&gt;0,D6,F6)</f>
        <v>1.96875</v>
      </c>
      <c r="E7" s="81">
        <f>IF(I6&gt;0,F6,E6)</f>
        <v>2</v>
      </c>
      <c r="F7" s="81">
        <f t="shared" ref="F7" si="14">SUM(E7,D7)/2</f>
        <v>1.984375</v>
      </c>
      <c r="G7" s="81">
        <f t="shared" si="7"/>
        <v>0.91568846060812537</v>
      </c>
      <c r="H7" s="81">
        <f t="shared" ref="H7" si="15">((F7^3)/4)-1</f>
        <v>0.95349025726318359</v>
      </c>
      <c r="I7" s="82">
        <f t="shared" ref="I7" si="16">H7-G7</f>
        <v>3.7801796655058229E-2</v>
      </c>
      <c r="J7" s="157"/>
      <c r="L7" s="91">
        <v>4</v>
      </c>
      <c r="M7" s="92">
        <f t="shared" si="1"/>
        <v>3.7801796655058229E-2</v>
      </c>
      <c r="O7" s="8">
        <f>O6+1</f>
        <v>4</v>
      </c>
      <c r="P7" s="13">
        <f>Q6</f>
        <v>1.9730428059710325</v>
      </c>
      <c r="Q7" s="103">
        <f t="shared" si="2"/>
        <v>1.9730326316310438</v>
      </c>
      <c r="R7" s="104">
        <f>R6+1</f>
        <v>4</v>
      </c>
      <c r="S7" s="14">
        <f>S6-(T6/U6)</f>
        <v>1.9730338345671448</v>
      </c>
      <c r="T7" s="14">
        <f t="shared" si="12"/>
        <v>0</v>
      </c>
      <c r="U7" s="15">
        <f t="shared" si="13"/>
        <v>-3.3111251311823051</v>
      </c>
    </row>
    <row r="8" spans="1:21" ht="14.25" customHeight="1" thickTop="1" thickBot="1">
      <c r="C8" s="83">
        <f t="shared" si="3"/>
        <v>5</v>
      </c>
      <c r="D8" s="84">
        <f t="shared" ref="D8:D16" si="17">IF(I7&gt;0,D7,F7)</f>
        <v>1.96875</v>
      </c>
      <c r="E8" s="85">
        <f t="shared" ref="E8:E16" si="18">IF(I7&gt;0,F7,E7)</f>
        <v>1.984375</v>
      </c>
      <c r="F8" s="85">
        <f t="shared" ref="F8:F16" si="19">SUM(E8,D8)/2</f>
        <v>1.9765625</v>
      </c>
      <c r="G8" s="85">
        <f t="shared" si="7"/>
        <v>0.91880024081244061</v>
      </c>
      <c r="H8" s="85">
        <f t="shared" ref="H8:H16" si="20">((F8^3)/4)-1</f>
        <v>0.93050825595855713</v>
      </c>
      <c r="I8" s="86">
        <f t="shared" ref="I8:I15" si="21">H8-G8</f>
        <v>1.1708015146116524E-2</v>
      </c>
      <c r="J8" s="156" t="s">
        <v>75</v>
      </c>
      <c r="L8" s="93">
        <v>5</v>
      </c>
      <c r="M8" s="94">
        <f t="shared" si="1"/>
        <v>1.1708015146116524E-2</v>
      </c>
      <c r="O8" s="16">
        <f t="shared" si="9"/>
        <v>5</v>
      </c>
      <c r="P8" s="17">
        <f t="shared" si="10"/>
        <v>1.9730326316310438</v>
      </c>
      <c r="Q8" s="105">
        <f t="shared" si="2"/>
        <v>1.9730339958615171</v>
      </c>
      <c r="R8" s="106">
        <f t="shared" si="11"/>
        <v>5</v>
      </c>
      <c r="S8" s="18">
        <f>S7-(T7/U7)</f>
        <v>1.9730338345671448</v>
      </c>
      <c r="T8" s="18">
        <f t="shared" si="12"/>
        <v>0</v>
      </c>
      <c r="U8" s="19">
        <f t="shared" si="13"/>
        <v>-3.3111251311823051</v>
      </c>
    </row>
    <row r="9" spans="1:21" ht="15" customHeight="1" thickTop="1" thickBot="1">
      <c r="C9" s="38">
        <f t="shared" si="3"/>
        <v>6</v>
      </c>
      <c r="D9" s="39">
        <f t="shared" si="17"/>
        <v>1.96875</v>
      </c>
      <c r="E9" s="39">
        <f t="shared" si="18"/>
        <v>1.9765625</v>
      </c>
      <c r="F9" s="39">
        <f t="shared" si="19"/>
        <v>1.97265625</v>
      </c>
      <c r="G9" s="39">
        <f t="shared" si="7"/>
        <v>0.9203351130898344</v>
      </c>
      <c r="H9" s="39">
        <f t="shared" si="20"/>
        <v>0.91908515989780426</v>
      </c>
      <c r="I9" s="40">
        <f t="shared" si="21"/>
        <v>-1.2499531920301399E-3</v>
      </c>
      <c r="J9" s="30" t="str">
        <f t="shared" ref="J9:J18" si="22">IF(ABS(I9)&lt;0.000001,"Less","More")</f>
        <v>More</v>
      </c>
      <c r="L9" s="95" t="s">
        <v>24</v>
      </c>
      <c r="M9" s="96">
        <f>MAX(M3:M7)</f>
        <v>0.30613656285969382</v>
      </c>
    </row>
    <row r="10" spans="1:21" ht="16.5" thickTop="1" thickBot="1">
      <c r="C10" s="20">
        <f t="shared" si="3"/>
        <v>7</v>
      </c>
      <c r="D10" s="21">
        <f t="shared" si="17"/>
        <v>1.97265625</v>
      </c>
      <c r="E10" s="21">
        <f t="shared" si="18"/>
        <v>1.9765625</v>
      </c>
      <c r="F10" s="21">
        <f t="shared" si="19"/>
        <v>1.974609375</v>
      </c>
      <c r="G10" s="21">
        <f t="shared" si="7"/>
        <v>0.9195694308900767</v>
      </c>
      <c r="H10" s="21">
        <f t="shared" si="20"/>
        <v>0.92479105852544308</v>
      </c>
      <c r="I10" s="22">
        <f t="shared" si="21"/>
        <v>5.2216276353663771E-3</v>
      </c>
      <c r="J10" s="30" t="str">
        <f t="shared" si="22"/>
        <v>More</v>
      </c>
      <c r="L10" s="3"/>
    </row>
    <row r="11" spans="1:21" ht="16.5" thickTop="1" thickBot="1">
      <c r="C11" s="20">
        <f t="shared" si="3"/>
        <v>8</v>
      </c>
      <c r="D11" s="21">
        <f t="shared" si="17"/>
        <v>1.97265625</v>
      </c>
      <c r="E11" s="21">
        <f t="shared" si="18"/>
        <v>1.974609375</v>
      </c>
      <c r="F11" s="21">
        <f t="shared" si="19"/>
        <v>1.9736328125</v>
      </c>
      <c r="G11" s="21">
        <f t="shared" si="7"/>
        <v>0.9199527106575569</v>
      </c>
      <c r="H11" s="21">
        <f t="shared" si="20"/>
        <v>0.9219366975594312</v>
      </c>
      <c r="I11" s="22">
        <f t="shared" si="21"/>
        <v>1.9839869018742906E-3</v>
      </c>
      <c r="J11" s="30" t="str">
        <f t="shared" si="22"/>
        <v>More</v>
      </c>
      <c r="L11" s="41" t="s">
        <v>28</v>
      </c>
      <c r="M11" s="42" t="s">
        <v>29</v>
      </c>
      <c r="N11" s="50" t="s">
        <v>30</v>
      </c>
      <c r="O11" s="58" t="s">
        <v>34</v>
      </c>
      <c r="P11" s="59" t="s">
        <v>35</v>
      </c>
      <c r="Q11" s="144"/>
      <c r="R11" s="144"/>
      <c r="S11" s="144"/>
      <c r="T11" s="144"/>
      <c r="U11" s="145"/>
    </row>
    <row r="12" spans="1:21">
      <c r="C12" s="20">
        <f t="shared" si="3"/>
        <v>9</v>
      </c>
      <c r="D12" s="21">
        <f t="shared" si="17"/>
        <v>1.97265625</v>
      </c>
      <c r="E12" s="21">
        <f t="shared" si="18"/>
        <v>1.9736328125</v>
      </c>
      <c r="F12" s="21">
        <f t="shared" si="19"/>
        <v>1.97314453125</v>
      </c>
      <c r="G12" s="21">
        <f t="shared" si="7"/>
        <v>0.92014402156340858</v>
      </c>
      <c r="H12" s="21">
        <f t="shared" si="20"/>
        <v>0.9205105759028811</v>
      </c>
      <c r="I12" s="22">
        <f t="shared" si="21"/>
        <v>3.6655433947252458E-4</v>
      </c>
      <c r="J12" s="30" t="str">
        <f t="shared" si="22"/>
        <v>More</v>
      </c>
      <c r="L12" s="43" t="s">
        <v>31</v>
      </c>
      <c r="M12" s="44">
        <f>F8</f>
        <v>1.9765625</v>
      </c>
      <c r="N12" s="51">
        <f>1.97303383-M12</f>
        <v>-3.5286699999999005E-3</v>
      </c>
      <c r="O12" s="56">
        <v>1.75</v>
      </c>
      <c r="P12" s="57">
        <f t="shared" ref="P12" si="23">1.97303383-O12</f>
        <v>0.2230338300000001</v>
      </c>
      <c r="Q12" s="147"/>
      <c r="R12" s="147"/>
      <c r="S12" s="147"/>
      <c r="T12" s="147"/>
      <c r="U12" s="149"/>
    </row>
    <row r="13" spans="1:21">
      <c r="C13" s="20">
        <f t="shared" si="3"/>
        <v>10</v>
      </c>
      <c r="D13" s="21">
        <f t="shared" si="17"/>
        <v>1.97265625</v>
      </c>
      <c r="E13" s="21">
        <f t="shared" si="18"/>
        <v>1.97314453125</v>
      </c>
      <c r="F13" s="21">
        <f t="shared" si="19"/>
        <v>1.972900390625</v>
      </c>
      <c r="G13" s="21">
        <f t="shared" si="7"/>
        <v>0.92023959475189843</v>
      </c>
      <c r="H13" s="21">
        <f t="shared" si="20"/>
        <v>0.91979777970482246</v>
      </c>
      <c r="I13" s="22">
        <f t="shared" si="21"/>
        <v>-4.4181504707596631E-4</v>
      </c>
      <c r="J13" s="30" t="str">
        <f t="shared" si="22"/>
        <v>More</v>
      </c>
      <c r="L13" s="43" t="s">
        <v>32</v>
      </c>
      <c r="M13" s="45">
        <f>P8</f>
        <v>1.9730326316310438</v>
      </c>
      <c r="N13" s="52">
        <f t="shared" ref="N13:N14" si="24">1.97303383-M13</f>
        <v>1.1983689562899968E-6</v>
      </c>
      <c r="O13" s="54">
        <f>P4</f>
        <v>1.9692968800947126</v>
      </c>
      <c r="P13" s="46">
        <f t="shared" ref="P13" si="25">1.97303383-O13</f>
        <v>3.736949905287501E-3</v>
      </c>
      <c r="Q13" s="147"/>
      <c r="R13" s="147"/>
      <c r="S13" s="147"/>
      <c r="T13" s="147"/>
      <c r="U13" s="149"/>
    </row>
    <row r="14" spans="1:21" ht="15.75" thickBot="1">
      <c r="C14" s="20">
        <f t="shared" si="3"/>
        <v>11</v>
      </c>
      <c r="D14" s="21">
        <f t="shared" si="17"/>
        <v>1.972900390625</v>
      </c>
      <c r="E14" s="21">
        <f t="shared" si="18"/>
        <v>1.97314453125</v>
      </c>
      <c r="F14" s="21">
        <f t="shared" si="19"/>
        <v>1.9730224609375</v>
      </c>
      <c r="G14" s="21">
        <f t="shared" si="7"/>
        <v>0.9201918150136168</v>
      </c>
      <c r="H14" s="21">
        <f t="shared" si="20"/>
        <v>0.92015415575360748</v>
      </c>
      <c r="I14" s="22">
        <f t="shared" si="21"/>
        <v>-3.7659260009315076E-5</v>
      </c>
      <c r="J14" s="30" t="str">
        <f t="shared" si="22"/>
        <v>More</v>
      </c>
      <c r="L14" s="47" t="s">
        <v>33</v>
      </c>
      <c r="M14" s="48">
        <f>S8</f>
        <v>1.9730338345671448</v>
      </c>
      <c r="N14" s="53">
        <f t="shared" si="24"/>
        <v>-4.5671446624595546E-9</v>
      </c>
      <c r="O14" s="55">
        <f>S4</f>
        <v>1.973448865779436</v>
      </c>
      <c r="P14" s="49">
        <f t="shared" ref="P14" si="26">1.97303383-O14</f>
        <v>-4.1503577943591274E-4</v>
      </c>
      <c r="Q14" s="147"/>
      <c r="R14" s="147"/>
      <c r="S14" s="147"/>
      <c r="T14" s="147"/>
      <c r="U14" s="149"/>
    </row>
    <row r="15" spans="1:21" ht="15.75" thickTop="1">
      <c r="C15" s="20">
        <f t="shared" si="3"/>
        <v>12</v>
      </c>
      <c r="D15" s="21">
        <f t="shared" si="17"/>
        <v>1.9730224609375</v>
      </c>
      <c r="E15" s="21">
        <f t="shared" si="18"/>
        <v>1.97314453125</v>
      </c>
      <c r="F15" s="21">
        <f t="shared" si="19"/>
        <v>1.97308349609375</v>
      </c>
      <c r="G15" s="21">
        <f t="shared" si="7"/>
        <v>0.92016792000245906</v>
      </c>
      <c r="H15" s="21">
        <f t="shared" si="20"/>
        <v>0.92033236031551269</v>
      </c>
      <c r="I15" s="22">
        <f t="shared" si="21"/>
        <v>1.644403130536265E-4</v>
      </c>
      <c r="J15" s="30" t="str">
        <f t="shared" si="22"/>
        <v>More</v>
      </c>
      <c r="L15" s="146"/>
      <c r="M15" s="147"/>
      <c r="N15" s="147"/>
      <c r="O15" s="147"/>
      <c r="P15" s="147"/>
      <c r="Q15" s="147"/>
      <c r="R15" s="147"/>
      <c r="S15" s="147"/>
      <c r="T15" s="147"/>
      <c r="U15" s="149"/>
    </row>
    <row r="16" spans="1:21">
      <c r="C16" s="25">
        <f t="shared" si="3"/>
        <v>13</v>
      </c>
      <c r="D16" s="26">
        <f t="shared" si="17"/>
        <v>1.9730224609375</v>
      </c>
      <c r="E16" s="26">
        <f t="shared" si="18"/>
        <v>1.97308349609375</v>
      </c>
      <c r="F16" s="26">
        <f t="shared" si="19"/>
        <v>1.973052978515625</v>
      </c>
      <c r="G16" s="26">
        <f t="shared" si="7"/>
        <v>0.92017986793653006</v>
      </c>
      <c r="H16" s="26">
        <f t="shared" si="20"/>
        <v>0.9202432566563985</v>
      </c>
      <c r="I16" s="27">
        <f>H16-G16</f>
        <v>6.3388719868440191E-5</v>
      </c>
      <c r="J16" s="30" t="str">
        <f t="shared" si="22"/>
        <v>More</v>
      </c>
      <c r="L16" s="146"/>
      <c r="M16" s="147"/>
      <c r="N16" s="147"/>
      <c r="O16" s="147"/>
      <c r="P16" s="147"/>
      <c r="Q16" s="147"/>
      <c r="R16" s="147"/>
      <c r="S16" s="147"/>
      <c r="T16" s="147"/>
      <c r="U16" s="149"/>
    </row>
    <row r="17" spans="3:21">
      <c r="C17" s="28">
        <f t="shared" ref="C17:C19" si="27">C16+1</f>
        <v>14</v>
      </c>
      <c r="D17" s="21">
        <f t="shared" ref="D17" si="28">IF(I16&gt;0,D16,F16)</f>
        <v>1.9730224609375</v>
      </c>
      <c r="E17" s="21">
        <f t="shared" ref="E17" si="29">IF(I16&gt;0,F16,E16)</f>
        <v>1.973052978515625</v>
      </c>
      <c r="F17" s="21">
        <f t="shared" ref="F17" si="30">SUM(E17,D17)/2</f>
        <v>1.9730377197265625</v>
      </c>
      <c r="G17" s="21">
        <f t="shared" si="7"/>
        <v>0.92018584158219718</v>
      </c>
      <c r="H17" s="21">
        <f t="shared" ref="H17" si="31">((F17^3)/4)-1</f>
        <v>0.92019870586046526</v>
      </c>
      <c r="I17" s="22">
        <f t="shared" ref="I17" si="32">H17-G17</f>
        <v>1.2864278268076568E-5</v>
      </c>
      <c r="J17" s="30" t="str">
        <f t="shared" si="22"/>
        <v>More</v>
      </c>
      <c r="L17" s="146"/>
      <c r="M17" s="147"/>
      <c r="N17" s="147"/>
      <c r="O17" s="147"/>
      <c r="P17" s="147"/>
      <c r="Q17" s="147"/>
      <c r="R17" s="147"/>
      <c r="S17" s="147"/>
      <c r="T17" s="147"/>
      <c r="U17" s="149"/>
    </row>
    <row r="18" spans="3:21" ht="15.75" thickBot="1">
      <c r="C18" s="29">
        <f t="shared" si="27"/>
        <v>15</v>
      </c>
      <c r="D18" s="23">
        <f t="shared" ref="D18" si="33">IF(I17&gt;0,D17,F17)</f>
        <v>1.9730224609375</v>
      </c>
      <c r="E18" s="23">
        <f t="shared" ref="E18" si="34">IF(I17&gt;0,F17,E17)</f>
        <v>1.9730377197265625</v>
      </c>
      <c r="F18" s="23">
        <f t="shared" ref="F18" si="35">SUM(E18,D18)/2</f>
        <v>1.9730300903320313</v>
      </c>
      <c r="G18" s="23">
        <f t="shared" ref="G18" si="36">SIN(F18)</f>
        <v>0.92018882832468807</v>
      </c>
      <c r="H18" s="23">
        <f t="shared" ref="H18" si="37">((F18^3)/4)-1</f>
        <v>0.92017643072090216</v>
      </c>
      <c r="I18" s="24">
        <f t="shared" ref="I18" si="38">H18-G18</f>
        <v>-1.2397603785907485E-5</v>
      </c>
      <c r="J18" s="31" t="str">
        <f t="shared" si="22"/>
        <v>More</v>
      </c>
      <c r="L18" s="146"/>
      <c r="M18" s="147"/>
      <c r="N18" s="147"/>
      <c r="O18" s="147"/>
      <c r="P18" s="147"/>
      <c r="Q18" s="147"/>
      <c r="R18" s="147"/>
      <c r="S18" s="147"/>
      <c r="T18" s="147"/>
      <c r="U18" s="149"/>
    </row>
    <row r="19" spans="3:21" ht="16.5" thickTop="1" thickBot="1">
      <c r="C19" s="97">
        <f t="shared" si="27"/>
        <v>16</v>
      </c>
      <c r="D19" s="98">
        <f t="shared" ref="D19" si="39">IF(I18&gt;0,D18,F18)</f>
        <v>1.9730300903320313</v>
      </c>
      <c r="E19" s="98">
        <f t="shared" ref="E19" si="40">IF(I18&gt;0,F18,E18)</f>
        <v>1.9730377197265625</v>
      </c>
      <c r="F19" s="98">
        <f t="shared" ref="F19" si="41">SUM(E19,D19)/2</f>
        <v>1.9730339050292969</v>
      </c>
      <c r="G19" s="98">
        <f t="shared" ref="G19" si="42">SIN(F19)</f>
        <v>0.92018733496013783</v>
      </c>
      <c r="H19" s="98">
        <f t="shared" ref="H19" si="43">((F19^3)/4)-1</f>
        <v>0.92018756826915027</v>
      </c>
      <c r="I19" s="99">
        <f t="shared" ref="I19" si="44">H19-G19</f>
        <v>2.3330901244289493E-7</v>
      </c>
      <c r="J19" s="100" t="str">
        <f>IF(ABS(I19)&lt;0.000001,"Less","More")</f>
        <v>Less</v>
      </c>
      <c r="L19" s="146"/>
      <c r="M19" s="147"/>
      <c r="N19" s="147"/>
      <c r="O19" s="147"/>
      <c r="P19" s="147"/>
      <c r="Q19" s="147"/>
      <c r="R19" s="147"/>
      <c r="S19" s="147"/>
      <c r="T19" s="147"/>
      <c r="U19" s="149"/>
    </row>
    <row r="20" spans="3:21" ht="15.75" thickTop="1">
      <c r="L20" s="146"/>
      <c r="M20" s="147"/>
      <c r="N20" s="147"/>
      <c r="O20" s="147"/>
      <c r="P20" s="147"/>
      <c r="Q20" s="147"/>
      <c r="R20" s="147"/>
      <c r="S20" s="147"/>
      <c r="T20" s="147"/>
      <c r="U20" s="149"/>
    </row>
    <row r="21" spans="3:21">
      <c r="L21" s="146"/>
      <c r="M21" s="147"/>
      <c r="N21" s="147"/>
      <c r="O21" s="147"/>
      <c r="P21" s="147"/>
      <c r="Q21" s="147"/>
      <c r="R21" s="147"/>
      <c r="S21" s="147"/>
      <c r="T21" s="147"/>
      <c r="U21" s="149"/>
    </row>
    <row r="22" spans="3:21">
      <c r="L22" s="146"/>
      <c r="M22" s="147"/>
      <c r="N22" s="147"/>
      <c r="O22" s="147"/>
      <c r="P22" s="147"/>
      <c r="Q22" s="147"/>
      <c r="R22" s="147"/>
      <c r="S22" s="147"/>
      <c r="T22" s="147"/>
      <c r="U22" s="149"/>
    </row>
    <row r="23" spans="3:21">
      <c r="L23" s="146"/>
      <c r="M23" s="147"/>
      <c r="N23" s="147"/>
      <c r="O23" s="147"/>
      <c r="P23" s="147"/>
      <c r="Q23" s="147"/>
      <c r="R23" s="147"/>
      <c r="S23" s="147"/>
      <c r="T23" s="147"/>
      <c r="U23" s="149"/>
    </row>
    <row r="24" spans="3:21">
      <c r="L24" s="146"/>
      <c r="M24" s="147"/>
      <c r="N24" s="147"/>
      <c r="O24" s="147"/>
      <c r="P24" s="147"/>
      <c r="Q24" s="147"/>
      <c r="R24" s="147"/>
      <c r="S24" s="147"/>
      <c r="T24" s="147"/>
      <c r="U24" s="149"/>
    </row>
    <row r="25" spans="3:21" ht="15.75" thickBot="1">
      <c r="L25" s="150"/>
      <c r="M25" s="151"/>
      <c r="N25" s="151"/>
      <c r="O25" s="151"/>
      <c r="P25" s="151"/>
      <c r="Q25" s="151"/>
      <c r="R25" s="151"/>
      <c r="S25" s="151"/>
      <c r="T25" s="151"/>
      <c r="U25" s="152"/>
    </row>
    <row r="26" spans="3:21" ht="15.75" thickTop="1"/>
  </sheetData>
  <mergeCells count="3">
    <mergeCell ref="P1:Q1"/>
    <mergeCell ref="S1:T1"/>
    <mergeCell ref="L1:M1"/>
  </mergeCells>
  <conditionalFormatting sqref="M3:M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8">
    <cfRule type="colorScale" priority="1">
      <colorScale>
        <cfvo type="min" val="0"/>
        <cfvo type="max" val="0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048576"/>
  <sheetViews>
    <sheetView zoomScale="55" zoomScaleNormal="55" workbookViewId="0">
      <selection activeCell="V22" sqref="V22"/>
    </sheetView>
  </sheetViews>
  <sheetFormatPr defaultColWidth="9.28515625" defaultRowHeight="15"/>
  <cols>
    <col min="1" max="13" width="9.28515625" style="71"/>
    <col min="14" max="14" width="9.28515625" style="3"/>
    <col min="15" max="16384" width="9.28515625" style="71"/>
  </cols>
  <sheetData>
    <row r="1" spans="1:28" ht="16.5" thickTop="1" thickBot="1">
      <c r="A1" s="124" t="s">
        <v>16</v>
      </c>
      <c r="F1" s="3"/>
      <c r="G1" s="3"/>
      <c r="H1" s="3"/>
      <c r="I1" s="3"/>
      <c r="J1" s="3"/>
      <c r="K1" s="3"/>
      <c r="L1" s="3"/>
      <c r="M1" s="3"/>
      <c r="O1" s="159"/>
      <c r="P1" s="160" t="s">
        <v>48</v>
      </c>
      <c r="Q1" s="161" t="s">
        <v>49</v>
      </c>
    </row>
    <row r="2" spans="1:28">
      <c r="A2" s="125" t="s">
        <v>4</v>
      </c>
      <c r="F2" s="3"/>
      <c r="G2" s="3"/>
      <c r="H2" s="3"/>
      <c r="I2" s="3"/>
      <c r="J2" s="3"/>
      <c r="K2" s="3"/>
      <c r="L2" s="3"/>
      <c r="M2" s="3"/>
      <c r="O2" s="162" t="s">
        <v>47</v>
      </c>
      <c r="P2" s="163">
        <v>2</v>
      </c>
      <c r="Q2" s="164">
        <v>4</v>
      </c>
    </row>
    <row r="3" spans="1:28">
      <c r="A3" s="126" t="s">
        <v>5</v>
      </c>
      <c r="F3" s="3"/>
      <c r="G3" s="3"/>
      <c r="H3" s="3"/>
      <c r="I3" s="3"/>
      <c r="J3" s="3"/>
      <c r="K3" s="3"/>
      <c r="L3" s="3"/>
      <c r="M3" s="3"/>
      <c r="O3" s="162"/>
      <c r="P3" s="163">
        <v>2</v>
      </c>
      <c r="Q3" s="164">
        <v>8</v>
      </c>
    </row>
    <row r="4" spans="1:28">
      <c r="A4" s="127" t="s">
        <v>6</v>
      </c>
      <c r="F4" s="3"/>
      <c r="G4" s="3"/>
      <c r="H4" s="3"/>
      <c r="I4" s="3"/>
      <c r="J4" s="3"/>
      <c r="K4" s="3"/>
      <c r="L4" s="3"/>
      <c r="M4" s="3"/>
      <c r="O4" s="162"/>
      <c r="P4" s="163">
        <v>5</v>
      </c>
      <c r="Q4" s="164">
        <v>6</v>
      </c>
    </row>
    <row r="5" spans="1:28">
      <c r="A5" s="128" t="s">
        <v>19</v>
      </c>
      <c r="F5" s="3"/>
      <c r="G5" s="3"/>
      <c r="H5" s="3"/>
      <c r="I5" s="3"/>
      <c r="J5" s="3"/>
      <c r="K5" s="3"/>
      <c r="L5" s="3"/>
      <c r="M5" s="3"/>
      <c r="O5" s="165"/>
      <c r="P5" s="166"/>
      <c r="Q5" s="167"/>
      <c r="AA5" s="3"/>
      <c r="AB5" s="3"/>
    </row>
    <row r="6" spans="1:28" ht="15.75" thickBot="1">
      <c r="A6" s="129" t="s">
        <v>20</v>
      </c>
      <c r="F6" s="3"/>
      <c r="G6" s="3"/>
      <c r="H6" s="3"/>
      <c r="I6" s="3"/>
      <c r="J6" s="3"/>
      <c r="K6" s="3"/>
      <c r="L6" s="3"/>
      <c r="M6" s="3"/>
      <c r="O6" s="162" t="s">
        <v>50</v>
      </c>
      <c r="P6" s="163">
        <v>5</v>
      </c>
      <c r="Q6" s="164">
        <v>6</v>
      </c>
    </row>
    <row r="7" spans="1:28" ht="15.75" thickTop="1">
      <c r="F7" s="3"/>
      <c r="G7" s="3"/>
      <c r="H7" s="3"/>
      <c r="I7" s="3"/>
      <c r="J7" s="3"/>
      <c r="K7" s="3"/>
      <c r="L7" s="3"/>
      <c r="M7" s="3"/>
      <c r="O7" s="162"/>
      <c r="P7" s="163">
        <v>8</v>
      </c>
      <c r="Q7" s="164">
        <v>6</v>
      </c>
    </row>
    <row r="8" spans="1:28">
      <c r="F8" s="3"/>
      <c r="G8" s="3"/>
      <c r="H8" s="3"/>
      <c r="I8" s="3"/>
      <c r="J8" s="3"/>
      <c r="K8" s="3"/>
      <c r="L8" s="3"/>
      <c r="M8" s="3"/>
      <c r="O8" s="162"/>
      <c r="P8" s="163">
        <v>8</v>
      </c>
      <c r="Q8" s="164">
        <v>8</v>
      </c>
    </row>
    <row r="9" spans="1:28">
      <c r="F9" s="3"/>
      <c r="G9" s="3"/>
      <c r="H9" s="3"/>
      <c r="I9" s="3"/>
      <c r="J9" s="3"/>
      <c r="K9" s="3"/>
      <c r="L9" s="3"/>
      <c r="M9" s="3"/>
      <c r="O9" s="162"/>
      <c r="P9" s="163">
        <v>2</v>
      </c>
      <c r="Q9" s="164">
        <v>8</v>
      </c>
    </row>
    <row r="10" spans="1:28">
      <c r="F10" s="3"/>
      <c r="G10" s="3"/>
      <c r="H10" s="3"/>
      <c r="I10" s="3"/>
      <c r="J10" s="3"/>
      <c r="K10" s="3"/>
      <c r="L10" s="3"/>
      <c r="M10" s="3"/>
      <c r="O10" s="165"/>
      <c r="P10" s="166"/>
      <c r="Q10" s="167"/>
    </row>
    <row r="11" spans="1:28">
      <c r="F11" s="3"/>
      <c r="G11" s="3"/>
      <c r="H11" s="3"/>
      <c r="I11" s="3"/>
      <c r="J11" s="3"/>
      <c r="K11" s="3"/>
      <c r="L11" s="3"/>
      <c r="M11" s="3"/>
      <c r="O11" s="162" t="s">
        <v>51</v>
      </c>
      <c r="P11" s="163">
        <v>5</v>
      </c>
      <c r="Q11" s="164">
        <v>6</v>
      </c>
    </row>
    <row r="12" spans="1:28">
      <c r="F12" s="3"/>
      <c r="G12" s="3"/>
      <c r="H12" s="3"/>
      <c r="I12" s="3"/>
      <c r="J12" s="3"/>
      <c r="K12" s="3"/>
      <c r="L12" s="3"/>
      <c r="M12" s="3"/>
      <c r="O12" s="162"/>
      <c r="P12" s="163">
        <v>8</v>
      </c>
      <c r="Q12" s="164">
        <v>6</v>
      </c>
    </row>
    <row r="13" spans="1:28">
      <c r="F13" s="3"/>
      <c r="G13" s="3"/>
      <c r="H13" s="3"/>
      <c r="I13" s="3"/>
      <c r="J13" s="3"/>
      <c r="K13" s="3"/>
      <c r="L13" s="3"/>
      <c r="M13" s="3"/>
      <c r="O13" s="162"/>
      <c r="P13" s="163">
        <v>8</v>
      </c>
      <c r="Q13" s="164">
        <v>4</v>
      </c>
    </row>
    <row r="14" spans="1:28">
      <c r="F14" s="3"/>
      <c r="G14" s="3"/>
      <c r="H14" s="3"/>
      <c r="I14" s="3"/>
      <c r="J14" s="3"/>
      <c r="K14" s="3"/>
      <c r="L14" s="3"/>
      <c r="M14" s="3"/>
      <c r="O14" s="162"/>
      <c r="P14" s="163">
        <v>2</v>
      </c>
      <c r="Q14" s="164">
        <v>4</v>
      </c>
    </row>
    <row r="15" spans="1:28" ht="15.75" thickBot="1">
      <c r="F15" s="3"/>
      <c r="G15" s="3"/>
      <c r="H15" s="3"/>
      <c r="I15" s="3"/>
      <c r="J15" s="3"/>
      <c r="K15" s="3"/>
      <c r="L15" s="3"/>
      <c r="M15" s="3"/>
      <c r="O15" s="168"/>
      <c r="P15" s="169"/>
      <c r="Q15" s="170"/>
    </row>
    <row r="16" spans="1:28" ht="16.5" thickTop="1" thickBot="1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3:27" ht="15.75" thickTop="1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O17" s="130"/>
      <c r="P17" s="257" t="s">
        <v>47</v>
      </c>
      <c r="Q17" s="255"/>
      <c r="R17" s="255"/>
      <c r="S17" s="255" t="s">
        <v>54</v>
      </c>
      <c r="T17" s="255"/>
      <c r="U17" s="255"/>
      <c r="V17" s="255"/>
      <c r="W17" s="255" t="s">
        <v>51</v>
      </c>
      <c r="X17" s="255"/>
      <c r="Y17" s="255"/>
      <c r="Z17" s="256"/>
      <c r="AA17" s="193"/>
    </row>
    <row r="18" spans="3:27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O18" s="131" t="s">
        <v>22</v>
      </c>
      <c r="P18" s="132">
        <v>2</v>
      </c>
      <c r="Q18" s="132">
        <v>2</v>
      </c>
      <c r="R18" s="132">
        <v>5</v>
      </c>
      <c r="S18" s="198">
        <v>5</v>
      </c>
      <c r="T18" s="132">
        <v>8</v>
      </c>
      <c r="U18" s="132">
        <v>8</v>
      </c>
      <c r="V18" s="199">
        <v>2</v>
      </c>
      <c r="W18" s="132">
        <v>5</v>
      </c>
      <c r="X18" s="132">
        <v>8</v>
      </c>
      <c r="Y18" s="132">
        <v>8</v>
      </c>
      <c r="Z18" s="132">
        <v>2</v>
      </c>
      <c r="AA18" s="133"/>
    </row>
    <row r="19" spans="3:27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O19" s="131" t="s">
        <v>52</v>
      </c>
      <c r="P19" s="132">
        <v>4</v>
      </c>
      <c r="Q19" s="132">
        <v>8</v>
      </c>
      <c r="R19" s="132">
        <v>6</v>
      </c>
      <c r="S19" s="198">
        <v>6</v>
      </c>
      <c r="T19" s="132">
        <v>6</v>
      </c>
      <c r="U19" s="132">
        <v>8</v>
      </c>
      <c r="V19" s="199">
        <v>8</v>
      </c>
      <c r="W19" s="132">
        <v>6</v>
      </c>
      <c r="X19" s="132">
        <v>6</v>
      </c>
      <c r="Y19" s="132">
        <v>4</v>
      </c>
      <c r="Z19" s="132">
        <v>4</v>
      </c>
      <c r="AA19" s="133"/>
    </row>
    <row r="20" spans="3:27" ht="15.75" thickBot="1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O20" s="95" t="s">
        <v>53</v>
      </c>
      <c r="P20" s="134">
        <v>1</v>
      </c>
      <c r="Q20" s="134">
        <v>1</v>
      </c>
      <c r="R20" s="134">
        <v>1</v>
      </c>
      <c r="S20" s="200">
        <v>1</v>
      </c>
      <c r="T20" s="134">
        <v>1</v>
      </c>
      <c r="U20" s="134">
        <v>1</v>
      </c>
      <c r="V20" s="201">
        <v>1</v>
      </c>
      <c r="W20" s="134">
        <v>1</v>
      </c>
      <c r="X20" s="134">
        <v>1</v>
      </c>
      <c r="Y20" s="134">
        <v>1</v>
      </c>
      <c r="Z20" s="134">
        <v>1</v>
      </c>
      <c r="AA20" s="135"/>
    </row>
    <row r="21" spans="3:27" ht="16.5" thickTop="1" thickBot="1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3:27" ht="15.75" thickTop="1">
      <c r="C22" s="3"/>
      <c r="D22" s="3"/>
      <c r="E22" s="3"/>
      <c r="O22" s="136" t="s">
        <v>57</v>
      </c>
      <c r="P22" s="112" t="s">
        <v>56</v>
      </c>
      <c r="Q22" s="112"/>
      <c r="R22" s="112">
        <v>1</v>
      </c>
      <c r="S22" s="112">
        <v>0</v>
      </c>
      <c r="T22" s="112">
        <v>-12</v>
      </c>
      <c r="U22" s="112"/>
      <c r="V22" s="112"/>
      <c r="W22" s="112"/>
      <c r="X22" s="112"/>
      <c r="Y22" s="112"/>
      <c r="Z22" s="112"/>
      <c r="AA22" s="137"/>
    </row>
    <row r="23" spans="3:27">
      <c r="C23" s="3"/>
      <c r="D23" s="3"/>
      <c r="E23" s="3"/>
      <c r="O23" s="117" t="s">
        <v>58</v>
      </c>
      <c r="P23" s="114" t="s">
        <v>59</v>
      </c>
      <c r="Q23" s="114"/>
      <c r="R23" s="114">
        <v>0</v>
      </c>
      <c r="S23" s="114">
        <v>1</v>
      </c>
      <c r="T23" s="114">
        <v>-3</v>
      </c>
      <c r="U23" s="114"/>
      <c r="V23" s="114"/>
      <c r="W23" s="114"/>
      <c r="X23" s="114"/>
      <c r="Y23" s="114"/>
      <c r="Z23" s="114"/>
      <c r="AA23" s="115"/>
    </row>
    <row r="24" spans="3:27">
      <c r="C24" s="3"/>
      <c r="D24" s="3"/>
      <c r="E24" s="3"/>
      <c r="O24" s="117"/>
      <c r="P24" s="114"/>
      <c r="Q24" s="114"/>
      <c r="R24" s="114">
        <v>0</v>
      </c>
      <c r="S24" s="114">
        <v>0</v>
      </c>
      <c r="T24" s="114">
        <v>1</v>
      </c>
      <c r="U24" s="114"/>
      <c r="V24" s="114"/>
      <c r="W24" s="114"/>
      <c r="X24" s="114"/>
      <c r="Y24" s="114"/>
      <c r="Z24" s="114"/>
      <c r="AA24" s="115"/>
    </row>
    <row r="25" spans="3:27">
      <c r="C25" s="3"/>
      <c r="D25" s="3"/>
      <c r="E25" s="3"/>
      <c r="O25" s="117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5"/>
    </row>
    <row r="26" spans="3:27">
      <c r="C26" s="3"/>
      <c r="D26" s="3"/>
      <c r="E26" s="3"/>
      <c r="O26" s="117"/>
      <c r="P26" s="114">
        <f>SUM($R22*P$18,$S22*P$19,$T22*P$20)</f>
        <v>-10</v>
      </c>
      <c r="Q26" s="114">
        <f t="shared" ref="Q26:Z26" si="0">SUM($R22*Q$18,$S22*Q$19,$T22*Q$20)</f>
        <v>-10</v>
      </c>
      <c r="R26" s="114">
        <f t="shared" si="0"/>
        <v>-7</v>
      </c>
      <c r="S26" s="114">
        <f t="shared" si="0"/>
        <v>-7</v>
      </c>
      <c r="T26" s="114">
        <f t="shared" si="0"/>
        <v>-4</v>
      </c>
      <c r="U26" s="114">
        <f t="shared" si="0"/>
        <v>-4</v>
      </c>
      <c r="V26" s="114">
        <f>SUM($R22*V$18,$S22*V$19,$T22*V$20)</f>
        <v>-10</v>
      </c>
      <c r="W26" s="114">
        <f t="shared" si="0"/>
        <v>-7</v>
      </c>
      <c r="X26" s="114">
        <f t="shared" si="0"/>
        <v>-4</v>
      </c>
      <c r="Y26" s="114">
        <f t="shared" si="0"/>
        <v>-4</v>
      </c>
      <c r="Z26" s="114">
        <f t="shared" si="0"/>
        <v>-10</v>
      </c>
      <c r="AA26" s="115"/>
    </row>
    <row r="27" spans="3:27">
      <c r="C27" s="3"/>
      <c r="D27" s="3"/>
      <c r="E27" s="3"/>
      <c r="O27" s="117"/>
      <c r="P27" s="114">
        <f>SUM($R23*P$18,$S23*P$19,$T23*P$20)</f>
        <v>1</v>
      </c>
      <c r="Q27" s="114">
        <f t="shared" ref="Q27:Z27" si="1">SUM($R23*Q$18,$S23*Q$19,$T23*Q$20)</f>
        <v>5</v>
      </c>
      <c r="R27" s="114">
        <f t="shared" si="1"/>
        <v>3</v>
      </c>
      <c r="S27" s="114">
        <f t="shared" si="1"/>
        <v>3</v>
      </c>
      <c r="T27" s="114">
        <f t="shared" si="1"/>
        <v>3</v>
      </c>
      <c r="U27" s="114">
        <f t="shared" si="1"/>
        <v>5</v>
      </c>
      <c r="V27" s="114">
        <f t="shared" si="1"/>
        <v>5</v>
      </c>
      <c r="W27" s="114">
        <f t="shared" si="1"/>
        <v>3</v>
      </c>
      <c r="X27" s="114">
        <f t="shared" si="1"/>
        <v>3</v>
      </c>
      <c r="Y27" s="114">
        <f t="shared" si="1"/>
        <v>1</v>
      </c>
      <c r="Z27" s="114">
        <f t="shared" si="1"/>
        <v>1</v>
      </c>
      <c r="AA27" s="115"/>
    </row>
    <row r="28" spans="3:27" ht="15.75" thickBot="1">
      <c r="C28" s="3"/>
      <c r="D28" s="3"/>
      <c r="E28" s="3"/>
      <c r="O28" s="119"/>
      <c r="P28" s="120">
        <f>SUM($R24*P$18,$S24*P$19,$T24*P$20)</f>
        <v>1</v>
      </c>
      <c r="Q28" s="120">
        <f t="shared" ref="Q28:Z28" si="2">SUM($R24*Q$18,$S24*Q$19,$T24*Q$20)</f>
        <v>1</v>
      </c>
      <c r="R28" s="120">
        <f t="shared" si="2"/>
        <v>1</v>
      </c>
      <c r="S28" s="120">
        <f t="shared" si="2"/>
        <v>1</v>
      </c>
      <c r="T28" s="120">
        <f t="shared" si="2"/>
        <v>1</v>
      </c>
      <c r="U28" s="120">
        <f t="shared" si="2"/>
        <v>1</v>
      </c>
      <c r="V28" s="120">
        <f t="shared" si="2"/>
        <v>1</v>
      </c>
      <c r="W28" s="120">
        <f t="shared" si="2"/>
        <v>1</v>
      </c>
      <c r="X28" s="120">
        <f t="shared" si="2"/>
        <v>1</v>
      </c>
      <c r="Y28" s="120">
        <f t="shared" si="2"/>
        <v>1</v>
      </c>
      <c r="Z28" s="120">
        <f t="shared" si="2"/>
        <v>1</v>
      </c>
      <c r="AA28" s="138"/>
    </row>
    <row r="29" spans="3:27" ht="16.5" thickTop="1" thickBot="1">
      <c r="C29" s="3"/>
      <c r="D29" s="3"/>
      <c r="E29" s="3"/>
    </row>
    <row r="30" spans="3:27" ht="15.75" thickTop="1">
      <c r="O30" s="139" t="s">
        <v>60</v>
      </c>
      <c r="P30" s="64"/>
      <c r="Q30" s="64"/>
      <c r="R30" s="64" t="s">
        <v>61</v>
      </c>
      <c r="S30" s="140" t="s">
        <v>62</v>
      </c>
      <c r="T30" s="64">
        <v>0</v>
      </c>
      <c r="U30" s="64"/>
      <c r="V30" s="64">
        <v>-1</v>
      </c>
      <c r="W30" s="64">
        <v>0</v>
      </c>
      <c r="X30" s="64">
        <v>0</v>
      </c>
      <c r="Y30" s="64"/>
      <c r="Z30" s="64"/>
      <c r="AA30" s="141"/>
    </row>
    <row r="31" spans="3:27">
      <c r="O31" s="67"/>
      <c r="P31" s="65"/>
      <c r="Q31" s="65"/>
      <c r="R31" s="142" t="s">
        <v>63</v>
      </c>
      <c r="S31" s="65" t="s">
        <v>61</v>
      </c>
      <c r="T31" s="65">
        <v>0</v>
      </c>
      <c r="U31" s="65"/>
      <c r="V31" s="65">
        <v>0</v>
      </c>
      <c r="W31" s="65">
        <v>-1</v>
      </c>
      <c r="X31" s="65">
        <v>0</v>
      </c>
      <c r="Y31" s="65"/>
      <c r="Z31" s="65"/>
      <c r="AA31" s="66"/>
    </row>
    <row r="32" spans="3:27">
      <c r="O32" s="67"/>
      <c r="P32" s="65"/>
      <c r="Q32" s="65"/>
      <c r="R32" s="65">
        <v>0</v>
      </c>
      <c r="S32" s="65">
        <v>0</v>
      </c>
      <c r="T32" s="65">
        <v>1</v>
      </c>
      <c r="U32" s="65"/>
      <c r="V32" s="65">
        <v>0</v>
      </c>
      <c r="W32" s="65">
        <v>0</v>
      </c>
      <c r="X32" s="65">
        <v>1</v>
      </c>
      <c r="Y32" s="65"/>
      <c r="Z32" s="65"/>
      <c r="AA32" s="66"/>
    </row>
    <row r="33" spans="15:27">
      <c r="O33" s="67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6"/>
    </row>
    <row r="34" spans="15:27">
      <c r="O34" s="67"/>
      <c r="P34" s="65">
        <f>SUM($V30*P$26,$W30*P$27,$X30*P$28)</f>
        <v>10</v>
      </c>
      <c r="Q34" s="65">
        <f t="shared" ref="Q34:Z34" si="3">SUM($V30*Q$26,$W30*Q$27,$X30*Q$28)</f>
        <v>10</v>
      </c>
      <c r="R34" s="65">
        <f t="shared" si="3"/>
        <v>7</v>
      </c>
      <c r="S34" s="65">
        <f t="shared" si="3"/>
        <v>7</v>
      </c>
      <c r="T34" s="65">
        <f t="shared" si="3"/>
        <v>4</v>
      </c>
      <c r="U34" s="65">
        <f t="shared" si="3"/>
        <v>4</v>
      </c>
      <c r="V34" s="65">
        <f t="shared" si="3"/>
        <v>10</v>
      </c>
      <c r="W34" s="65">
        <f t="shared" si="3"/>
        <v>7</v>
      </c>
      <c r="X34" s="65">
        <f t="shared" si="3"/>
        <v>4</v>
      </c>
      <c r="Y34" s="65">
        <f t="shared" si="3"/>
        <v>4</v>
      </c>
      <c r="Z34" s="65">
        <f t="shared" si="3"/>
        <v>10</v>
      </c>
      <c r="AA34" s="66"/>
    </row>
    <row r="35" spans="15:27">
      <c r="O35" s="67"/>
      <c r="P35" s="65">
        <f t="shared" ref="P35:Z35" si="4">SUM($V31*P$26,$W31*P$27,$X31*P$28)</f>
        <v>-1</v>
      </c>
      <c r="Q35" s="65">
        <f t="shared" si="4"/>
        <v>-5</v>
      </c>
      <c r="R35" s="65">
        <f t="shared" si="4"/>
        <v>-3</v>
      </c>
      <c r="S35" s="65">
        <f t="shared" si="4"/>
        <v>-3</v>
      </c>
      <c r="T35" s="65">
        <f t="shared" si="4"/>
        <v>-3</v>
      </c>
      <c r="U35" s="65">
        <f t="shared" si="4"/>
        <v>-5</v>
      </c>
      <c r="V35" s="65">
        <f t="shared" si="4"/>
        <v>-5</v>
      </c>
      <c r="W35" s="65">
        <f t="shared" si="4"/>
        <v>-3</v>
      </c>
      <c r="X35" s="65">
        <f t="shared" si="4"/>
        <v>-3</v>
      </c>
      <c r="Y35" s="65">
        <f t="shared" si="4"/>
        <v>-1</v>
      </c>
      <c r="Z35" s="65">
        <f t="shared" si="4"/>
        <v>-1</v>
      </c>
      <c r="AA35" s="66"/>
    </row>
    <row r="36" spans="15:27" ht="15.75" thickBot="1">
      <c r="O36" s="68"/>
      <c r="P36" s="69">
        <f t="shared" ref="P36:Z36" si="5">SUM($V32*P$26,$W32*P$27,$X32*P$28)</f>
        <v>1</v>
      </c>
      <c r="Q36" s="69">
        <f t="shared" si="5"/>
        <v>1</v>
      </c>
      <c r="R36" s="69">
        <f t="shared" si="5"/>
        <v>1</v>
      </c>
      <c r="S36" s="69">
        <f t="shared" si="5"/>
        <v>1</v>
      </c>
      <c r="T36" s="69">
        <f t="shared" si="5"/>
        <v>1</v>
      </c>
      <c r="U36" s="69">
        <f t="shared" si="5"/>
        <v>1</v>
      </c>
      <c r="V36" s="69">
        <f t="shared" si="5"/>
        <v>1</v>
      </c>
      <c r="W36" s="69">
        <f t="shared" si="5"/>
        <v>1</v>
      </c>
      <c r="X36" s="69">
        <f t="shared" si="5"/>
        <v>1</v>
      </c>
      <c r="Y36" s="69">
        <f t="shared" si="5"/>
        <v>1</v>
      </c>
      <c r="Z36" s="69">
        <f t="shared" si="5"/>
        <v>1</v>
      </c>
      <c r="AA36" s="143"/>
    </row>
    <row r="37" spans="15:27" ht="16.5" thickTop="1" thickBot="1"/>
    <row r="38" spans="15:27" ht="15.75" thickTop="1">
      <c r="O38" s="232"/>
      <c r="P38" s="233">
        <v>1</v>
      </c>
      <c r="Q38" s="233">
        <v>0</v>
      </c>
      <c r="R38" s="233">
        <v>-12</v>
      </c>
      <c r="S38" s="233"/>
      <c r="T38" s="233"/>
      <c r="U38" s="233"/>
      <c r="V38" s="233">
        <v>-1</v>
      </c>
      <c r="W38" s="233">
        <v>0</v>
      </c>
      <c r="X38" s="233">
        <v>0</v>
      </c>
      <c r="Y38" s="233"/>
      <c r="Z38" s="233"/>
      <c r="AA38" s="234"/>
    </row>
    <row r="39" spans="15:27">
      <c r="O39" s="235"/>
      <c r="P39" s="236">
        <v>0</v>
      </c>
      <c r="Q39" s="236">
        <v>1</v>
      </c>
      <c r="R39" s="236">
        <v>-3</v>
      </c>
      <c r="S39" s="236"/>
      <c r="T39" s="148" t="s">
        <v>66</v>
      </c>
      <c r="U39" s="236"/>
      <c r="V39" s="236">
        <v>0</v>
      </c>
      <c r="W39" s="236">
        <v>-1</v>
      </c>
      <c r="X39" s="236">
        <v>0</v>
      </c>
      <c r="Y39" s="236"/>
      <c r="Z39" s="236"/>
      <c r="AA39" s="237"/>
    </row>
    <row r="40" spans="15:27">
      <c r="O40" s="235"/>
      <c r="P40" s="236">
        <v>0</v>
      </c>
      <c r="Q40" s="236">
        <v>0</v>
      </c>
      <c r="R40" s="236">
        <v>1</v>
      </c>
      <c r="S40" s="236"/>
      <c r="T40" s="236"/>
      <c r="U40" s="236"/>
      <c r="V40" s="236">
        <v>0</v>
      </c>
      <c r="W40" s="236">
        <v>0</v>
      </c>
      <c r="X40" s="236">
        <v>1</v>
      </c>
      <c r="Y40" s="236"/>
      <c r="Z40" s="236"/>
      <c r="AA40" s="237"/>
    </row>
    <row r="41" spans="15:27">
      <c r="O41" s="235"/>
      <c r="P41" s="236"/>
      <c r="Q41" s="236" t="s">
        <v>55</v>
      </c>
      <c r="R41" s="236"/>
      <c r="S41" s="236"/>
      <c r="T41" s="236"/>
      <c r="U41" s="236"/>
      <c r="V41" s="236"/>
      <c r="W41" s="236" t="s">
        <v>64</v>
      </c>
      <c r="X41" s="236"/>
      <c r="Y41" s="236"/>
      <c r="Z41" s="236"/>
      <c r="AA41" s="237"/>
    </row>
    <row r="42" spans="15:27">
      <c r="O42" s="235"/>
      <c r="P42" s="236"/>
      <c r="Q42" s="236"/>
      <c r="R42" s="236"/>
      <c r="S42" s="236"/>
      <c r="T42" s="236"/>
      <c r="U42" s="236"/>
      <c r="V42" s="236"/>
      <c r="W42" s="236"/>
      <c r="X42" s="236"/>
      <c r="Y42" s="236"/>
      <c r="Z42" s="236"/>
      <c r="AA42" s="237"/>
    </row>
    <row r="43" spans="15:27">
      <c r="O43" s="235"/>
      <c r="P43" s="236"/>
      <c r="Q43" s="236"/>
      <c r="R43" s="236"/>
      <c r="S43" s="236">
        <f>SUM(P$38*$V38,P$39*$W38,P$40*$X38)</f>
        <v>-1</v>
      </c>
      <c r="T43" s="236">
        <f t="shared" ref="T43:U43" si="6">SUM(Q$38*$V38,Q$39*$W38,Q$40*$X38)</f>
        <v>0</v>
      </c>
      <c r="U43" s="236">
        <f t="shared" si="6"/>
        <v>12</v>
      </c>
      <c r="V43" s="236"/>
      <c r="W43" s="236"/>
      <c r="X43" s="236"/>
      <c r="Y43" s="236"/>
      <c r="Z43" s="236"/>
      <c r="AA43" s="237"/>
    </row>
    <row r="44" spans="15:27">
      <c r="O44" s="235"/>
      <c r="P44" s="236"/>
      <c r="Q44" s="238" t="s">
        <v>37</v>
      </c>
      <c r="R44" s="236"/>
      <c r="S44" s="236">
        <f t="shared" ref="S44:S45" si="7">SUM(P$38*$V39,P$39*$W39,P$40*$X39)</f>
        <v>0</v>
      </c>
      <c r="T44" s="236">
        <f t="shared" ref="T44:T45" si="8">SUM(Q$38*$V39,Q$39*$W39,Q$40*$X39)</f>
        <v>-1</v>
      </c>
      <c r="U44" s="236">
        <f t="shared" ref="U44:U45" si="9">SUM(R$38*$V39,R$39*$W39,R$40*$X39)</f>
        <v>3</v>
      </c>
      <c r="V44" s="236"/>
      <c r="W44" s="236"/>
      <c r="X44" s="236"/>
      <c r="Y44" s="236"/>
      <c r="Z44" s="236"/>
      <c r="AA44" s="237"/>
    </row>
    <row r="45" spans="15:27">
      <c r="O45" s="235"/>
      <c r="P45" s="236"/>
      <c r="Q45" s="236"/>
      <c r="R45" s="236"/>
      <c r="S45" s="236">
        <f t="shared" si="7"/>
        <v>0</v>
      </c>
      <c r="T45" s="236">
        <f t="shared" si="8"/>
        <v>0</v>
      </c>
      <c r="U45" s="236">
        <f t="shared" si="9"/>
        <v>1</v>
      </c>
      <c r="V45" s="236"/>
      <c r="W45" s="236"/>
      <c r="X45" s="236"/>
      <c r="Y45" s="236"/>
      <c r="Z45" s="236"/>
      <c r="AA45" s="237"/>
    </row>
    <row r="46" spans="15:27">
      <c r="O46" s="235"/>
      <c r="P46" s="236"/>
      <c r="Q46" s="236"/>
      <c r="R46" s="236"/>
      <c r="S46" s="236"/>
      <c r="T46" s="236" t="s">
        <v>65</v>
      </c>
      <c r="U46" s="236"/>
      <c r="V46" s="236"/>
      <c r="W46" s="236"/>
      <c r="X46" s="236"/>
      <c r="Y46" s="236"/>
      <c r="Z46" s="236"/>
      <c r="AA46" s="237"/>
    </row>
    <row r="47" spans="15:27">
      <c r="O47" s="235"/>
      <c r="P47" s="236"/>
      <c r="Q47" s="236"/>
      <c r="R47" s="236"/>
      <c r="S47" s="236"/>
      <c r="T47" s="236"/>
      <c r="U47" s="236"/>
      <c r="V47" s="236"/>
      <c r="W47" s="236"/>
      <c r="X47" s="236"/>
      <c r="Y47" s="236"/>
      <c r="Z47" s="236"/>
      <c r="AA47" s="237"/>
    </row>
    <row r="48" spans="15:27">
      <c r="O48" s="235"/>
      <c r="P48" s="236">
        <f>SUM($S43*P$18,P$19*$T43,P$20*$U43)</f>
        <v>10</v>
      </c>
      <c r="Q48" s="236">
        <f t="shared" ref="Q48:Z48" si="10">SUM($S43*Q$18,Q$19*$T43,Q$20*$U43)</f>
        <v>10</v>
      </c>
      <c r="R48" s="236">
        <f t="shared" si="10"/>
        <v>7</v>
      </c>
      <c r="S48" s="236">
        <f t="shared" si="10"/>
        <v>7</v>
      </c>
      <c r="T48" s="236">
        <f t="shared" si="10"/>
        <v>4</v>
      </c>
      <c r="U48" s="236">
        <f t="shared" si="10"/>
        <v>4</v>
      </c>
      <c r="V48" s="236">
        <f t="shared" si="10"/>
        <v>10</v>
      </c>
      <c r="W48" s="236">
        <f t="shared" si="10"/>
        <v>7</v>
      </c>
      <c r="X48" s="236">
        <f t="shared" si="10"/>
        <v>4</v>
      </c>
      <c r="Y48" s="236">
        <f t="shared" si="10"/>
        <v>4</v>
      </c>
      <c r="Z48" s="236">
        <f t="shared" si="10"/>
        <v>10</v>
      </c>
      <c r="AA48" s="237"/>
    </row>
    <row r="49" spans="15:27">
      <c r="O49" s="235"/>
      <c r="P49" s="236">
        <f t="shared" ref="P49:Z50" si="11">SUM($S44*P$18,P$19*$T44,P$20*$U44)</f>
        <v>-1</v>
      </c>
      <c r="Q49" s="236">
        <f t="shared" si="11"/>
        <v>-5</v>
      </c>
      <c r="R49" s="236">
        <f t="shared" si="11"/>
        <v>-3</v>
      </c>
      <c r="S49" s="236">
        <f t="shared" si="11"/>
        <v>-3</v>
      </c>
      <c r="T49" s="236">
        <f t="shared" si="11"/>
        <v>-3</v>
      </c>
      <c r="U49" s="236">
        <f t="shared" si="11"/>
        <v>-5</v>
      </c>
      <c r="V49" s="236">
        <f t="shared" si="11"/>
        <v>-5</v>
      </c>
      <c r="W49" s="236">
        <f t="shared" si="11"/>
        <v>-3</v>
      </c>
      <c r="X49" s="236">
        <f t="shared" si="11"/>
        <v>-3</v>
      </c>
      <c r="Y49" s="236">
        <f t="shared" si="11"/>
        <v>-1</v>
      </c>
      <c r="Z49" s="236">
        <f t="shared" si="11"/>
        <v>-1</v>
      </c>
      <c r="AA49" s="237"/>
    </row>
    <row r="50" spans="15:27">
      <c r="O50" s="235"/>
      <c r="P50" s="236">
        <f t="shared" si="11"/>
        <v>1</v>
      </c>
      <c r="Q50" s="236">
        <f t="shared" si="11"/>
        <v>1</v>
      </c>
      <c r="R50" s="236">
        <f t="shared" si="11"/>
        <v>1</v>
      </c>
      <c r="S50" s="236">
        <f t="shared" si="11"/>
        <v>1</v>
      </c>
      <c r="T50" s="236">
        <f t="shared" si="11"/>
        <v>1</v>
      </c>
      <c r="U50" s="236">
        <f t="shared" si="11"/>
        <v>1</v>
      </c>
      <c r="V50" s="236">
        <f t="shared" si="11"/>
        <v>1</v>
      </c>
      <c r="W50" s="236">
        <f t="shared" si="11"/>
        <v>1</v>
      </c>
      <c r="X50" s="236">
        <f t="shared" si="11"/>
        <v>1</v>
      </c>
      <c r="Y50" s="236">
        <f t="shared" si="11"/>
        <v>1</v>
      </c>
      <c r="Z50" s="236">
        <f t="shared" si="11"/>
        <v>1</v>
      </c>
      <c r="AA50" s="237"/>
    </row>
    <row r="51" spans="15:27" ht="15.75" thickBot="1">
      <c r="O51" s="239"/>
      <c r="P51" s="240"/>
      <c r="Q51" s="240"/>
      <c r="R51" s="240"/>
      <c r="S51" s="240"/>
      <c r="T51" s="240"/>
      <c r="U51" s="240"/>
      <c r="V51" s="240"/>
      <c r="W51" s="240"/>
      <c r="X51" s="240"/>
      <c r="Y51" s="240"/>
      <c r="Z51" s="240"/>
      <c r="AA51" s="241"/>
    </row>
    <row r="52" spans="15:27" ht="15.75" thickTop="1"/>
    <row r="1048576" spans="16384:16384">
      <c r="XFD1048576" s="71" t="s">
        <v>84</v>
      </c>
    </row>
  </sheetData>
  <mergeCells count="3">
    <mergeCell ref="W17:Z17"/>
    <mergeCell ref="S17:V17"/>
    <mergeCell ref="P17:R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4"/>
  <sheetViews>
    <sheetView zoomScale="115" zoomScaleNormal="115" workbookViewId="0"/>
  </sheetViews>
  <sheetFormatPr defaultColWidth="9.28515625" defaultRowHeight="15"/>
  <cols>
    <col min="1" max="1" width="9.28515625" style="70"/>
    <col min="2" max="16384" width="9.28515625" style="2"/>
  </cols>
  <sheetData>
    <row r="1" spans="1:20" ht="16.5" thickTop="1" thickBot="1">
      <c r="A1" s="122" t="s">
        <v>17</v>
      </c>
    </row>
    <row r="2" spans="1:20" ht="15.75" thickTop="1">
      <c r="A2" s="191" t="s">
        <v>4</v>
      </c>
      <c r="C2" s="6" t="s">
        <v>38</v>
      </c>
      <c r="D2" s="107" t="s">
        <v>22</v>
      </c>
      <c r="E2" s="107" t="s">
        <v>26</v>
      </c>
      <c r="F2" s="107" t="s">
        <v>39</v>
      </c>
      <c r="G2" s="108" t="s">
        <v>40</v>
      </c>
      <c r="I2" s="33" t="s">
        <v>38</v>
      </c>
      <c r="J2" s="60" t="s">
        <v>22</v>
      </c>
      <c r="K2" s="60" t="s">
        <v>26</v>
      </c>
      <c r="L2" s="60" t="s">
        <v>39</v>
      </c>
      <c r="M2" s="61" t="s">
        <v>40</v>
      </c>
      <c r="O2" s="121" t="s">
        <v>85</v>
      </c>
      <c r="P2" s="121" t="s">
        <v>86</v>
      </c>
      <c r="Q2" s="121" t="s">
        <v>87</v>
      </c>
      <c r="R2" s="121" t="s">
        <v>88</v>
      </c>
      <c r="S2" s="121" t="s">
        <v>89</v>
      </c>
      <c r="T2" s="121" t="s">
        <v>90</v>
      </c>
    </row>
    <row r="3" spans="1:20">
      <c r="A3" s="155" t="s">
        <v>5</v>
      </c>
      <c r="C3" s="109">
        <v>0</v>
      </c>
      <c r="D3" s="78">
        <v>0</v>
      </c>
      <c r="E3" s="78">
        <f>2*EXP(D3)+POWER(D3,3)</f>
        <v>2</v>
      </c>
      <c r="F3" s="78">
        <v>1</v>
      </c>
      <c r="G3" s="79">
        <f>E3*F3</f>
        <v>2</v>
      </c>
      <c r="I3" s="62">
        <v>0</v>
      </c>
      <c r="J3" s="34">
        <v>0</v>
      </c>
      <c r="K3" s="34">
        <f>2*EXP(J3)+POWER(J3,3)</f>
        <v>2</v>
      </c>
      <c r="L3" s="34">
        <v>1</v>
      </c>
      <c r="M3" s="35">
        <f>K3*L3</f>
        <v>2</v>
      </c>
      <c r="O3" s="121">
        <f>G13</f>
        <v>9.5445347916737688</v>
      </c>
      <c r="P3" s="121">
        <f>M21</f>
        <v>9.5444692358250851</v>
      </c>
      <c r="Q3" s="121">
        <f>G23</f>
        <v>9.5444648487902306</v>
      </c>
      <c r="R3" s="121">
        <f>Q3-O3</f>
        <v>-6.9942883538232081E-5</v>
      </c>
      <c r="S3" s="121">
        <f>Q3-P3</f>
        <v>-4.3870348545027582E-6</v>
      </c>
      <c r="T3" s="121">
        <v>0.1</v>
      </c>
    </row>
    <row r="4" spans="1:20">
      <c r="A4" s="123" t="s">
        <v>6</v>
      </c>
      <c r="C4" s="109">
        <f>C3+1</f>
        <v>1</v>
      </c>
      <c r="D4" s="78">
        <f>D3+0.2</f>
        <v>0.2</v>
      </c>
      <c r="E4" s="78">
        <f t="shared" ref="E4:E11" si="0">2*EXP(D4)+POWER(D4,3)</f>
        <v>2.4508055163203397</v>
      </c>
      <c r="F4" s="78">
        <v>4</v>
      </c>
      <c r="G4" s="79">
        <f t="shared" ref="G4:G11" si="1">E4*F4</f>
        <v>9.8032220652813589</v>
      </c>
      <c r="I4" s="62">
        <f>I3+1</f>
        <v>1</v>
      </c>
      <c r="J4" s="34">
        <f>J3+0.1</f>
        <v>0.1</v>
      </c>
      <c r="K4" s="34">
        <f t="shared" ref="K4:K19" si="2">2*EXP(J4)+POWER(J4,3)</f>
        <v>2.2113418361512953</v>
      </c>
      <c r="L4" s="34">
        <v>4</v>
      </c>
      <c r="M4" s="35">
        <f t="shared" ref="M4:M19" si="3">K4*L4</f>
        <v>8.8453673446051813</v>
      </c>
      <c r="O4" s="121"/>
      <c r="P4" s="121"/>
      <c r="Q4" s="121"/>
      <c r="R4" s="121"/>
      <c r="S4" s="121"/>
      <c r="T4" s="121"/>
    </row>
    <row r="5" spans="1:20" ht="15.75" thickBot="1">
      <c r="A5" s="192" t="s">
        <v>19</v>
      </c>
      <c r="C5" s="109">
        <f t="shared" ref="C5:C11" si="4">C4+1</f>
        <v>2</v>
      </c>
      <c r="D5" s="78">
        <f t="shared" ref="D5:D11" si="5">D4+0.2</f>
        <v>0.4</v>
      </c>
      <c r="E5" s="78">
        <f t="shared" si="0"/>
        <v>3.0476493952825408</v>
      </c>
      <c r="F5" s="78">
        <v>2</v>
      </c>
      <c r="G5" s="79">
        <f t="shared" si="1"/>
        <v>6.0952987905650815</v>
      </c>
      <c r="I5" s="62">
        <f t="shared" ref="I5:I19" si="6">I4+1</f>
        <v>2</v>
      </c>
      <c r="J5" s="34">
        <f t="shared" ref="J5:J19" si="7">J4+0.1</f>
        <v>0.2</v>
      </c>
      <c r="K5" s="34">
        <f t="shared" si="2"/>
        <v>2.4508055163203397</v>
      </c>
      <c r="L5" s="34">
        <v>2</v>
      </c>
      <c r="M5" s="35">
        <f t="shared" si="3"/>
        <v>4.9016110326406794</v>
      </c>
      <c r="O5" s="121"/>
      <c r="P5" s="121"/>
      <c r="Q5" s="121"/>
      <c r="R5" s="121"/>
      <c r="S5" s="121"/>
      <c r="T5" s="121"/>
    </row>
    <row r="6" spans="1:20" ht="15.75" thickTop="1">
      <c r="C6" s="109">
        <f t="shared" si="4"/>
        <v>3</v>
      </c>
      <c r="D6" s="78">
        <f t="shared" si="5"/>
        <v>0.60000000000000009</v>
      </c>
      <c r="E6" s="78">
        <f t="shared" si="0"/>
        <v>3.8602376007810184</v>
      </c>
      <c r="F6" s="78">
        <v>4</v>
      </c>
      <c r="G6" s="79">
        <f t="shared" si="1"/>
        <v>15.440950403124074</v>
      </c>
      <c r="I6" s="62">
        <f t="shared" si="6"/>
        <v>3</v>
      </c>
      <c r="J6" s="34">
        <f t="shared" si="7"/>
        <v>0.30000000000000004</v>
      </c>
      <c r="K6" s="34">
        <f t="shared" si="2"/>
        <v>2.7267176151520065</v>
      </c>
      <c r="L6" s="34">
        <v>4</v>
      </c>
      <c r="M6" s="35">
        <f t="shared" si="3"/>
        <v>10.906870460608026</v>
      </c>
      <c r="O6" s="121"/>
      <c r="P6" s="121"/>
      <c r="Q6" s="121"/>
      <c r="R6" s="121"/>
      <c r="S6" s="121"/>
      <c r="T6" s="121"/>
    </row>
    <row r="7" spans="1:20">
      <c r="C7" s="109">
        <f t="shared" si="4"/>
        <v>4</v>
      </c>
      <c r="D7" s="78">
        <f t="shared" si="5"/>
        <v>0.8</v>
      </c>
      <c r="E7" s="78">
        <f>2*EXP(D7)+POWER(D7,3)</f>
        <v>4.9630818569849362</v>
      </c>
      <c r="F7" s="78">
        <v>2</v>
      </c>
      <c r="G7" s="79">
        <f t="shared" si="1"/>
        <v>9.9261637139698724</v>
      </c>
      <c r="I7" s="62">
        <f t="shared" si="6"/>
        <v>4</v>
      </c>
      <c r="J7" s="34">
        <f t="shared" si="7"/>
        <v>0.4</v>
      </c>
      <c r="K7" s="34">
        <f t="shared" si="2"/>
        <v>3.0476493952825408</v>
      </c>
      <c r="L7" s="34">
        <v>2</v>
      </c>
      <c r="M7" s="35">
        <f t="shared" si="3"/>
        <v>6.0952987905650815</v>
      </c>
      <c r="O7" s="121"/>
      <c r="P7" s="121"/>
      <c r="Q7" s="121"/>
      <c r="R7" s="121"/>
      <c r="S7" s="121"/>
      <c r="T7" s="121"/>
    </row>
    <row r="8" spans="1:20">
      <c r="C8" s="109">
        <f t="shared" si="4"/>
        <v>5</v>
      </c>
      <c r="D8" s="78">
        <f t="shared" si="5"/>
        <v>1</v>
      </c>
      <c r="E8" s="78">
        <f t="shared" si="0"/>
        <v>6.4365636569180902</v>
      </c>
      <c r="F8" s="78">
        <v>4</v>
      </c>
      <c r="G8" s="79">
        <f t="shared" si="1"/>
        <v>25.746254627672361</v>
      </c>
      <c r="I8" s="62">
        <f t="shared" si="6"/>
        <v>5</v>
      </c>
      <c r="J8" s="34">
        <f t="shared" si="7"/>
        <v>0.5</v>
      </c>
      <c r="K8" s="34">
        <f t="shared" si="2"/>
        <v>3.4224425414002564</v>
      </c>
      <c r="L8" s="34">
        <v>4</v>
      </c>
      <c r="M8" s="35">
        <f t="shared" si="3"/>
        <v>13.689770165601026</v>
      </c>
      <c r="O8" s="121"/>
      <c r="P8" s="121"/>
      <c r="Q8" s="121"/>
      <c r="R8" s="121"/>
      <c r="S8" s="121"/>
      <c r="T8" s="121"/>
    </row>
    <row r="9" spans="1:20">
      <c r="C9" s="109">
        <f t="shared" si="4"/>
        <v>6</v>
      </c>
      <c r="D9" s="78">
        <f t="shared" si="5"/>
        <v>1.2</v>
      </c>
      <c r="E9" s="78">
        <f t="shared" si="0"/>
        <v>8.3682338454730942</v>
      </c>
      <c r="F9" s="78">
        <v>2</v>
      </c>
      <c r="G9" s="79">
        <f t="shared" si="1"/>
        <v>16.736467690946188</v>
      </c>
      <c r="I9" s="62">
        <f t="shared" si="6"/>
        <v>6</v>
      </c>
      <c r="J9" s="34">
        <f t="shared" si="7"/>
        <v>0.6</v>
      </c>
      <c r="K9" s="34">
        <f t="shared" si="2"/>
        <v>3.860237600781018</v>
      </c>
      <c r="L9" s="34">
        <v>2</v>
      </c>
      <c r="M9" s="35">
        <f t="shared" si="3"/>
        <v>7.7204752015620359</v>
      </c>
      <c r="O9" s="121"/>
      <c r="P9" s="121"/>
      <c r="Q9" s="121"/>
      <c r="R9" s="121"/>
      <c r="S9" s="121"/>
      <c r="T9" s="121"/>
    </row>
    <row r="10" spans="1:20">
      <c r="C10" s="109">
        <f t="shared" si="4"/>
        <v>7</v>
      </c>
      <c r="D10" s="78">
        <f t="shared" si="5"/>
        <v>1.4</v>
      </c>
      <c r="E10" s="78">
        <f t="shared" si="0"/>
        <v>10.854399933689349</v>
      </c>
      <c r="F10" s="78">
        <v>4</v>
      </c>
      <c r="G10" s="79">
        <f t="shared" si="1"/>
        <v>43.417599734757395</v>
      </c>
      <c r="I10" s="62">
        <f t="shared" si="6"/>
        <v>7</v>
      </c>
      <c r="J10" s="34">
        <f t="shared" si="7"/>
        <v>0.7</v>
      </c>
      <c r="K10" s="34">
        <f t="shared" si="2"/>
        <v>4.3705054149409532</v>
      </c>
      <c r="L10" s="34">
        <v>4</v>
      </c>
      <c r="M10" s="35">
        <f t="shared" si="3"/>
        <v>17.482021659763813</v>
      </c>
      <c r="O10" s="121"/>
      <c r="P10" s="121"/>
      <c r="Q10" s="121"/>
      <c r="R10" s="121"/>
      <c r="S10" s="121"/>
      <c r="T10" s="121"/>
    </row>
    <row r="11" spans="1:20" ht="15.75" thickBot="1">
      <c r="C11" s="110">
        <f t="shared" si="4"/>
        <v>8</v>
      </c>
      <c r="D11" s="85">
        <f t="shared" si="5"/>
        <v>1.5999999999999999</v>
      </c>
      <c r="E11" s="85">
        <f t="shared" si="0"/>
        <v>14.002064848790226</v>
      </c>
      <c r="F11" s="85">
        <v>1</v>
      </c>
      <c r="G11" s="86">
        <f t="shared" si="1"/>
        <v>14.002064848790226</v>
      </c>
      <c r="I11" s="62">
        <f t="shared" si="6"/>
        <v>8</v>
      </c>
      <c r="J11" s="34">
        <f t="shared" si="7"/>
        <v>0.79999999999999993</v>
      </c>
      <c r="K11" s="34">
        <f t="shared" si="2"/>
        <v>4.9630818569849344</v>
      </c>
      <c r="L11" s="34">
        <v>2</v>
      </c>
      <c r="M11" s="35">
        <f t="shared" si="3"/>
        <v>9.9261637139698689</v>
      </c>
      <c r="O11" s="121"/>
      <c r="P11" s="121"/>
      <c r="Q11" s="121"/>
      <c r="R11" s="121"/>
      <c r="S11" s="121"/>
      <c r="T11" s="121"/>
    </row>
    <row r="12" spans="1:20" ht="15.75" thickTop="1">
      <c r="F12" s="6" t="s">
        <v>41</v>
      </c>
      <c r="G12" s="108">
        <f>SUM(G3:G11)</f>
        <v>143.16802187510655</v>
      </c>
      <c r="I12" s="62">
        <f t="shared" si="6"/>
        <v>9</v>
      </c>
      <c r="J12" s="34">
        <f t="shared" si="7"/>
        <v>0.89999999999999991</v>
      </c>
      <c r="K12" s="34">
        <f t="shared" si="2"/>
        <v>5.6482062223138989</v>
      </c>
      <c r="L12" s="34">
        <v>4</v>
      </c>
      <c r="M12" s="35">
        <f t="shared" si="3"/>
        <v>22.592824889255596</v>
      </c>
      <c r="O12" s="121"/>
      <c r="P12" s="121"/>
      <c r="Q12" s="121"/>
      <c r="R12" s="121"/>
      <c r="S12" s="121"/>
      <c r="T12" s="121"/>
    </row>
    <row r="13" spans="1:20" ht="15.75" thickBot="1">
      <c r="F13" s="110" t="s">
        <v>46</v>
      </c>
      <c r="G13" s="86">
        <f>G12*(0.2/3)</f>
        <v>9.5445347916737688</v>
      </c>
      <c r="I13" s="62">
        <f t="shared" si="6"/>
        <v>10</v>
      </c>
      <c r="J13" s="34">
        <f t="shared" si="7"/>
        <v>0.99999999999999989</v>
      </c>
      <c r="K13" s="34">
        <f t="shared" si="2"/>
        <v>6.4365636569180902</v>
      </c>
      <c r="L13" s="34">
        <v>2</v>
      </c>
      <c r="M13" s="35">
        <f t="shared" si="3"/>
        <v>12.87312731383618</v>
      </c>
      <c r="O13" s="121"/>
      <c r="P13" s="121"/>
      <c r="Q13" s="121"/>
      <c r="R13" s="121"/>
      <c r="S13" s="121"/>
      <c r="T13" s="121"/>
    </row>
    <row r="14" spans="1:20" ht="16.5" thickTop="1" thickBot="1">
      <c r="I14" s="62">
        <f t="shared" si="6"/>
        <v>11</v>
      </c>
      <c r="J14" s="34">
        <f t="shared" si="7"/>
        <v>1.0999999999999999</v>
      </c>
      <c r="K14" s="34">
        <f t="shared" si="2"/>
        <v>7.3393320478928645</v>
      </c>
      <c r="L14" s="34">
        <v>4</v>
      </c>
      <c r="M14" s="35">
        <f t="shared" si="3"/>
        <v>29.357328191571458</v>
      </c>
      <c r="O14" s="121"/>
      <c r="P14" s="121"/>
      <c r="Q14" s="121"/>
      <c r="R14" s="121"/>
      <c r="S14" s="121"/>
      <c r="T14" s="121"/>
    </row>
    <row r="15" spans="1:20" ht="15.75" thickTop="1">
      <c r="C15" s="111"/>
      <c r="D15" s="112"/>
      <c r="E15" s="247"/>
      <c r="F15" s="112"/>
      <c r="G15" s="137"/>
      <c r="I15" s="62">
        <f t="shared" si="6"/>
        <v>12</v>
      </c>
      <c r="J15" s="34">
        <f t="shared" si="7"/>
        <v>1.2</v>
      </c>
      <c r="K15" s="34">
        <f t="shared" si="2"/>
        <v>8.3682338454730942</v>
      </c>
      <c r="L15" s="34">
        <v>2</v>
      </c>
      <c r="M15" s="35">
        <f t="shared" si="3"/>
        <v>16.736467690946188</v>
      </c>
      <c r="O15" s="121"/>
      <c r="P15" s="121"/>
      <c r="Q15" s="121"/>
      <c r="R15" s="121"/>
      <c r="S15" s="121"/>
      <c r="T15" s="121"/>
    </row>
    <row r="16" spans="1:20">
      <c r="C16" s="113"/>
      <c r="D16" s="114"/>
      <c r="E16" s="114" t="s">
        <v>37</v>
      </c>
      <c r="F16" s="114"/>
      <c r="G16" s="115"/>
      <c r="I16" s="62">
        <f t="shared" si="6"/>
        <v>13</v>
      </c>
      <c r="J16" s="34">
        <f>J15+0.1</f>
        <v>1.3</v>
      </c>
      <c r="K16" s="34">
        <f t="shared" si="2"/>
        <v>9.5355933352384898</v>
      </c>
      <c r="L16" s="34">
        <v>4</v>
      </c>
      <c r="M16" s="35">
        <f t="shared" si="3"/>
        <v>38.142373340953959</v>
      </c>
      <c r="O16" s="121"/>
      <c r="P16" s="121"/>
      <c r="Q16" s="121"/>
      <c r="R16" s="121"/>
      <c r="S16" s="121"/>
      <c r="T16" s="121"/>
    </row>
    <row r="17" spans="3:20">
      <c r="C17" s="116"/>
      <c r="D17" s="114"/>
      <c r="E17" s="248"/>
      <c r="F17" s="114"/>
      <c r="G17" s="115"/>
      <c r="I17" s="62">
        <f t="shared" si="6"/>
        <v>14</v>
      </c>
      <c r="J17" s="34">
        <f t="shared" si="7"/>
        <v>1.4000000000000001</v>
      </c>
      <c r="K17" s="34">
        <f t="shared" si="2"/>
        <v>10.854399933689351</v>
      </c>
      <c r="L17" s="34">
        <v>2</v>
      </c>
      <c r="M17" s="35">
        <f t="shared" si="3"/>
        <v>21.708799867378701</v>
      </c>
      <c r="O17" s="121"/>
      <c r="P17" s="121"/>
      <c r="Q17" s="121"/>
      <c r="R17" s="121"/>
      <c r="S17" s="121"/>
      <c r="T17" s="121"/>
    </row>
    <row r="18" spans="3:20">
      <c r="C18" s="117"/>
      <c r="D18" s="114"/>
      <c r="E18" s="114"/>
      <c r="F18" s="114"/>
      <c r="G18" s="115"/>
      <c r="I18" s="62">
        <f t="shared" si="6"/>
        <v>15</v>
      </c>
      <c r="J18" s="34">
        <f t="shared" si="7"/>
        <v>1.5000000000000002</v>
      </c>
      <c r="K18" s="34">
        <f t="shared" si="2"/>
        <v>12.338378140676133</v>
      </c>
      <c r="L18" s="34">
        <v>4</v>
      </c>
      <c r="M18" s="35">
        <f t="shared" si="3"/>
        <v>49.35351256270453</v>
      </c>
      <c r="O18" s="121"/>
      <c r="P18" s="121"/>
      <c r="Q18" s="121"/>
      <c r="R18" s="121"/>
      <c r="S18" s="121"/>
      <c r="T18" s="121"/>
    </row>
    <row r="19" spans="3:20" ht="15.75" thickBot="1">
      <c r="C19" s="117" t="s">
        <v>22</v>
      </c>
      <c r="D19" s="118" t="s">
        <v>102</v>
      </c>
      <c r="E19" s="114" t="s">
        <v>43</v>
      </c>
      <c r="F19" s="114"/>
      <c r="G19" s="115"/>
      <c r="I19" s="63">
        <f t="shared" si="6"/>
        <v>16</v>
      </c>
      <c r="J19" s="36">
        <f t="shared" si="7"/>
        <v>1.6000000000000003</v>
      </c>
      <c r="K19" s="36">
        <f t="shared" si="2"/>
        <v>14.002064848790235</v>
      </c>
      <c r="L19" s="36">
        <v>1</v>
      </c>
      <c r="M19" s="37">
        <f t="shared" si="3"/>
        <v>14.002064848790235</v>
      </c>
      <c r="O19" s="121"/>
      <c r="P19" s="121"/>
      <c r="Q19" s="121"/>
      <c r="R19" s="121"/>
      <c r="S19" s="121"/>
      <c r="T19" s="121"/>
    </row>
    <row r="20" spans="3:20" ht="15.75" thickTop="1">
      <c r="C20" s="117">
        <v>1.6</v>
      </c>
      <c r="D20" s="114" t="s">
        <v>42</v>
      </c>
      <c r="E20" s="114">
        <f>2*EXP(C20)+POWER(C20,4)/4</f>
        <v>11.544464848790231</v>
      </c>
      <c r="F20" s="114"/>
      <c r="G20" s="115"/>
      <c r="L20" s="33" t="s">
        <v>41</v>
      </c>
      <c r="M20" s="61">
        <f>SUM(M3:M19)</f>
        <v>286.33407707475254</v>
      </c>
      <c r="O20" s="121"/>
      <c r="P20" s="121"/>
      <c r="Q20" s="121"/>
      <c r="R20" s="121"/>
      <c r="S20" s="121"/>
      <c r="T20" s="121"/>
    </row>
    <row r="21" spans="3:20" ht="15.75" thickBot="1">
      <c r="C21" s="117">
        <v>0</v>
      </c>
      <c r="D21" s="114" t="s">
        <v>44</v>
      </c>
      <c r="E21" s="114">
        <f>2*EXP(C21)+POWER(C21,4)/4</f>
        <v>2</v>
      </c>
      <c r="F21" s="114"/>
      <c r="G21" s="115"/>
      <c r="L21" s="63" t="s">
        <v>46</v>
      </c>
      <c r="M21" s="37">
        <f>M20*(0.1/3)</f>
        <v>9.5444692358250851</v>
      </c>
      <c r="O21" s="121"/>
      <c r="P21" s="121"/>
      <c r="Q21" s="121"/>
      <c r="R21" s="121"/>
      <c r="S21" s="121"/>
      <c r="T21" s="121"/>
    </row>
    <row r="22" spans="3:20" ht="15.75" thickTop="1">
      <c r="C22" s="117"/>
      <c r="D22" s="114"/>
      <c r="E22" s="114"/>
      <c r="F22" s="114"/>
      <c r="G22" s="115"/>
      <c r="O22" s="121"/>
      <c r="P22" s="121"/>
      <c r="Q22" s="121"/>
      <c r="R22" s="121"/>
      <c r="S22" s="121"/>
      <c r="T22" s="121"/>
    </row>
    <row r="23" spans="3:20" ht="15.75" thickBot="1">
      <c r="C23" s="119">
        <f>E20</f>
        <v>11.544464848790231</v>
      </c>
      <c r="D23" s="120" t="s">
        <v>45</v>
      </c>
      <c r="E23" s="120">
        <f>E21</f>
        <v>2</v>
      </c>
      <c r="F23" s="120" t="s">
        <v>37</v>
      </c>
      <c r="G23" s="138">
        <f>C23-E23</f>
        <v>9.5444648487902306</v>
      </c>
      <c r="O23" s="121"/>
      <c r="P23" s="121"/>
      <c r="Q23" s="121"/>
      <c r="R23" s="121"/>
      <c r="S23" s="121"/>
      <c r="T23" s="121"/>
    </row>
    <row r="24" spans="3:20" ht="15.75" thickTop="1">
      <c r="O24" s="121"/>
      <c r="P24" s="121"/>
      <c r="Q24" s="121"/>
      <c r="R24" s="121"/>
      <c r="S24" s="121"/>
      <c r="T24" s="121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E5"/>
  <sheetViews>
    <sheetView zoomScale="115" zoomScaleNormal="115" workbookViewId="0">
      <selection activeCell="A4" sqref="A4"/>
    </sheetView>
  </sheetViews>
  <sheetFormatPr defaultColWidth="9.28515625" defaultRowHeight="15"/>
  <cols>
    <col min="1" max="16384" width="9.28515625" style="1"/>
  </cols>
  <sheetData>
    <row r="2" spans="1:5">
      <c r="A2" s="1">
        <v>0.8</v>
      </c>
      <c r="B2" s="1">
        <v>1</v>
      </c>
      <c r="C2" s="1">
        <v>1.4</v>
      </c>
    </row>
    <row r="3" spans="1:5">
      <c r="A3" s="1">
        <v>-0.22309999999999999</v>
      </c>
      <c r="B3" s="1">
        <v>0</v>
      </c>
      <c r="C3" s="1">
        <v>0.33650000000000002</v>
      </c>
    </row>
    <row r="5" spans="1:5">
      <c r="A5" s="1" t="s">
        <v>97</v>
      </c>
      <c r="B5" s="258" t="s">
        <v>96</v>
      </c>
      <c r="C5" s="259"/>
      <c r="D5" s="259"/>
      <c r="E5" s="259"/>
    </row>
  </sheetData>
  <mergeCells count="1"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O.L.Sheard U1664298</dc:creator>
  <cp:lastModifiedBy>Oliver</cp:lastModifiedBy>
  <dcterms:created xsi:type="dcterms:W3CDTF">2018-01-29T16:17:11Z</dcterms:created>
  <dcterms:modified xsi:type="dcterms:W3CDTF">2018-02-12T15:59:16Z</dcterms:modified>
</cp:coreProperties>
</file>