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ere\MathsCoursework\"/>
    </mc:Choice>
  </mc:AlternateContent>
  <bookViews>
    <workbookView xWindow="0" yWindow="0" windowWidth="20730" windowHeight="9630" activeTab="5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4" l="1"/>
  <c r="J24" i="4"/>
  <c r="F24" i="4"/>
  <c r="G22" i="4"/>
  <c r="M11" i="4" l="1"/>
  <c r="M12" i="4"/>
  <c r="M10" i="4" l="1"/>
  <c r="D11" i="4"/>
  <c r="D10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3" i="4"/>
  <c r="Q2" i="4"/>
  <c r="P21" i="4"/>
  <c r="P22" i="4" s="1"/>
  <c r="P14" i="4"/>
  <c r="P15" i="4" s="1"/>
  <c r="P16" i="4" s="1"/>
  <c r="P17" i="4" s="1"/>
  <c r="P18" i="4" s="1"/>
  <c r="P19" i="4" s="1"/>
  <c r="P20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3" i="4"/>
  <c r="M14" i="4" l="1"/>
  <c r="E3" i="5"/>
  <c r="N14" i="4" l="1"/>
  <c r="P28" i="2" l="1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W49" i="2" l="1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G23" i="5" l="1"/>
  <c r="Q3" i="5" s="1"/>
  <c r="D5" i="5"/>
  <c r="J13" i="5"/>
  <c r="K12" i="5"/>
  <c r="M12" i="5" s="1"/>
  <c r="K5" i="5"/>
  <c r="M5" i="5" s="1"/>
  <c r="K4" i="5"/>
  <c r="M4" i="5" s="1"/>
  <c r="N12" i="3"/>
  <c r="R4" i="3"/>
  <c r="R5" i="3" s="1"/>
  <c r="R6" i="3" s="1"/>
  <c r="R7" i="3" s="1"/>
  <c r="R8" i="3" s="1"/>
  <c r="T3" i="3"/>
  <c r="U3" i="3"/>
  <c r="Q3" i="3"/>
  <c r="P4" i="3" s="1"/>
  <c r="O4" i="3"/>
  <c r="O5" i="3" s="1"/>
  <c r="O6" i="3" s="1"/>
  <c r="O7" i="3" s="1"/>
  <c r="O8" i="3" s="1"/>
  <c r="E5" i="5" l="1"/>
  <c r="G5" i="5" s="1"/>
  <c r="D6" i="5"/>
  <c r="S4" i="3"/>
  <c r="U4" i="3" s="1"/>
  <c r="J14" i="5"/>
  <c r="K13" i="5"/>
  <c r="M13" i="5" s="1"/>
  <c r="K6" i="5"/>
  <c r="M6" i="5" s="1"/>
  <c r="Q4" i="3"/>
  <c r="P5" i="3" s="1"/>
  <c r="Q5" i="3" s="1"/>
  <c r="P6" i="3" s="1"/>
  <c r="Q6" i="3" s="1"/>
  <c r="P7" i="3" s="1"/>
  <c r="Q7" i="3" s="1"/>
  <c r="P8" i="3" s="1"/>
  <c r="M13" i="3"/>
  <c r="N1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M14" i="3" l="1"/>
  <c r="N14" i="3" s="1"/>
  <c r="T4" i="3"/>
  <c r="D7" i="5"/>
  <c r="E6" i="5"/>
  <c r="G6" i="5" s="1"/>
  <c r="J15" i="5"/>
  <c r="K14" i="5"/>
  <c r="M14" i="5" s="1"/>
  <c r="S5" i="3"/>
  <c r="U5" i="3" s="1"/>
  <c r="K7" i="5"/>
  <c r="M7" i="5" s="1"/>
  <c r="Q8" i="3"/>
  <c r="O13" i="3"/>
  <c r="P13" i="3" s="1"/>
  <c r="H3" i="3"/>
  <c r="I3" i="3" s="1"/>
  <c r="D8" i="5" l="1"/>
  <c r="E7" i="5"/>
  <c r="G7" i="5" s="1"/>
  <c r="J16" i="5"/>
  <c r="K15" i="5"/>
  <c r="M15" i="5" s="1"/>
  <c r="T5" i="3"/>
  <c r="S6" i="3" s="1"/>
  <c r="T6" i="3" s="1"/>
  <c r="K8" i="5"/>
  <c r="M8" i="5" s="1"/>
  <c r="D4" i="3"/>
  <c r="E4" i="3"/>
  <c r="M3" i="3"/>
  <c r="F4" i="3" l="1"/>
  <c r="H4" i="3" s="1"/>
  <c r="D9" i="5"/>
  <c r="E8" i="5"/>
  <c r="G8" i="5" s="1"/>
  <c r="J17" i="5"/>
  <c r="K16" i="5"/>
  <c r="M16" i="5" s="1"/>
  <c r="U6" i="3"/>
  <c r="S7" i="3" s="1"/>
  <c r="K9" i="5"/>
  <c r="M9" i="5" s="1"/>
  <c r="G4" i="3"/>
  <c r="I4" i="3" s="1"/>
  <c r="D5" i="3" s="1"/>
  <c r="D10" i="5" l="1"/>
  <c r="E9" i="5"/>
  <c r="G9" i="5" s="1"/>
  <c r="J18" i="5"/>
  <c r="K17" i="5"/>
  <c r="M17" i="5" s="1"/>
  <c r="U7" i="3"/>
  <c r="T7" i="3"/>
  <c r="K10" i="5"/>
  <c r="M10" i="5" s="1"/>
  <c r="K11" i="5"/>
  <c r="M11" i="5" s="1"/>
  <c r="E5" i="3"/>
  <c r="F5" i="3" s="1"/>
  <c r="H5" i="3" s="1"/>
  <c r="M4" i="3"/>
  <c r="D11" i="5" l="1"/>
  <c r="E11" i="5" s="1"/>
  <c r="G11" i="5" s="1"/>
  <c r="E10" i="5"/>
  <c r="G10" i="5" s="1"/>
  <c r="J19" i="5"/>
  <c r="K19" i="5" s="1"/>
  <c r="M19" i="5" s="1"/>
  <c r="K18" i="5"/>
  <c r="M18" i="5" s="1"/>
  <c r="S8" i="3"/>
  <c r="G5" i="3"/>
  <c r="I5" i="3" s="1"/>
  <c r="M5" i="3" s="1"/>
  <c r="G12" i="5" l="1"/>
  <c r="G13" i="5" s="1"/>
  <c r="O3" i="5" s="1"/>
  <c r="R3" i="5" s="1"/>
  <c r="M20" i="5"/>
  <c r="M21" i="5" s="1"/>
  <c r="P3" i="5" s="1"/>
  <c r="S3" i="5" s="1"/>
  <c r="U8" i="3"/>
  <c r="O14" i="3"/>
  <c r="P14" i="3" s="1"/>
  <c r="T8" i="3"/>
  <c r="D6" i="3"/>
  <c r="E6" i="3"/>
  <c r="F6" i="3" l="1"/>
  <c r="H6" i="3" s="1"/>
  <c r="G6" i="3" l="1"/>
  <c r="I6" i="3" s="1"/>
  <c r="M6" i="3" s="1"/>
  <c r="D7" i="3" l="1"/>
  <c r="E7" i="3"/>
  <c r="F7" i="3" l="1"/>
  <c r="G7" i="3" s="1"/>
  <c r="H7" i="3" l="1"/>
  <c r="I7" i="3" s="1"/>
  <c r="M7" i="3" s="1"/>
  <c r="M9" i="3" s="1"/>
  <c r="E8" i="3" l="1"/>
  <c r="D8" i="3"/>
  <c r="F8" i="3" l="1"/>
  <c r="G8" i="3"/>
  <c r="O12" i="3"/>
  <c r="P1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>
  <authors>
    <author>O.L.Sheard U1664298</author>
  </authors>
  <commentList>
    <comment ref="V22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<sst xmlns="http://schemas.openxmlformats.org/spreadsheetml/2006/main" count="178" uniqueCount="111">
  <si>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</si>
  <si>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</si>
  <si>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</si>
  <si>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</si>
  <si>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</si>
  <si>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</si>
  <si>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</si>
  <si>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</si>
  <si>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</si>
  <si>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</si>
  <si>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</si>
  <si>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</si>
  <si>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</si>
  <si>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</si>
  <si>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</si>
  <si>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</si>
  <si>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</si>
  <si>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</si>
  <si>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</si>
  <si>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</si>
  <si>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</si>
  <si>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</si>
  <si>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</si>
  <si>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</si>
  <si>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</si>
  <si>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</si>
  <si>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</si>
  <si>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</si>
  <si>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</si>
  <si>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</si>
  <si>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</si>
  <si>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</si>
  <si>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</si>
  <si>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</si>
  <si>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</si>
  <si>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</si>
  <si>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</si>
  <si>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</si>
  <si>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</si>
  <si>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</si>
  <si>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</si>
  <si>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</si>
  <si>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</si>
  <si>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</si>
  <si>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</si>
  <si>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</si>
  <si>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</si>
  <si>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</si>
  <si>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</si>
  <si>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</si>
  <si>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</si>
  <si>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</si>
  <si>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</si>
  <si>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</si>
  <si>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</si>
  <si>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</si>
  <si>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</si>
  <si>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</si>
  <si>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</si>
  <si>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</si>
  <si>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</si>
  <si>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</si>
  <si>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</si>
  <si>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</si>
  <si>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</si>
  <si>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</si>
  <si>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</si>
  <si>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</si>
  <si>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</si>
  <si>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</si>
  <si>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</si>
  <si>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</si>
  <si>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</si>
  <si>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</si>
  <si>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</si>
  <si>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</si>
  <si>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</si>
  <si>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</si>
  <si>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</si>
  <si>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</si>
  <si>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</si>
  <si>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</si>
  <si>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</si>
  <si>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</si>
  <si>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</si>
  <si>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</si>
  <si>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</si>
  <si>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</si>
  <si>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</si>
  <si>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</si>
  <si>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</si>
  <si>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f(0.2) =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</si>
  <si>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</si>
  <si>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</si>
  <si>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</si>
  <si>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</si>
  <si>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</si>
  <si>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</si>
  <si>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</si>
  <si>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</si>
  <si>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</si>
  <si>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</si>
  <si>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</si>
  <si>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</si>
  <si>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</si>
  <si>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</si>
  <si>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</si>
  <si>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</si>
  <si>
    <t>≤</t>
  </si>
  <si>
    <t>0.5cos(0.4)</t>
  </si>
  <si>
    <t>Equal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</si>
</sst>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6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6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3" borderId="51" xfId="0" applyFill="1" applyBorder="1" applyAlignment="1">
      <alignment horizontal="center" vertical="center" shrinkToFit="1"/>
    </xf>
    <xf numFmtId="0" fontId="0" fillId="3" borderId="5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left" vertical="center" shrinkToFit="1"/>
    </xf>
    <xf numFmtId="0" fontId="0" fillId="4" borderId="54" xfId="0" applyFill="1" applyBorder="1" applyAlignment="1">
      <alignment horizontal="center" vertical="center" shrinkToFit="1"/>
    </xf>
    <xf numFmtId="0" fontId="4" fillId="4" borderId="56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6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59" xfId="0" applyBorder="1" applyAlignment="1">
      <alignment shrinkToFit="1"/>
    </xf>
    <xf numFmtId="0" fontId="0" fillId="4" borderId="61" xfId="0" applyFill="1" applyBorder="1" applyAlignment="1">
      <alignment shrinkToFit="1"/>
    </xf>
    <xf numFmtId="0" fontId="0" fillId="0" borderId="59" xfId="0" applyBorder="1" applyAlignment="1">
      <alignment horizontal="center" vertical="center" shrinkToFit="1"/>
    </xf>
    <xf numFmtId="0" fontId="1" fillId="3" borderId="60" xfId="0" applyFont="1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58" xfId="0" applyFill="1" applyBorder="1" applyAlignment="1">
      <alignment horizontal="center" vertical="center" shrinkToFit="1"/>
    </xf>
    <xf numFmtId="0" fontId="0" fillId="6" borderId="63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63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4" xfId="0" quotePrefix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7" borderId="54" xfId="0" applyFill="1" applyBorder="1" applyAlignment="1">
      <alignment horizontal="center" vertical="center" shrinkToFit="1"/>
    </xf>
    <xf numFmtId="0" fontId="0" fillId="7" borderId="55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63" xfId="0" applyFill="1" applyBorder="1" applyAlignment="1">
      <alignment horizontal="center" vertical="center" shrinkToFit="1"/>
    </xf>
    <xf numFmtId="0" fontId="0" fillId="0" borderId="57" xfId="0" applyFill="1" applyBorder="1" applyAlignment="1">
      <alignment shrinkToFit="1"/>
    </xf>
    <xf numFmtId="0" fontId="1" fillId="0" borderId="57" xfId="0" applyFont="1" applyFill="1" applyBorder="1" applyAlignment="1">
      <alignment shrinkToFit="1"/>
    </xf>
    <xf numFmtId="0" fontId="0" fillId="6" borderId="61" xfId="0" applyFill="1" applyBorder="1" applyAlignment="1">
      <alignment shrinkToFit="1"/>
    </xf>
    <xf numFmtId="0" fontId="0" fillId="0" borderId="64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3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5" fillId="3" borderId="56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57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58" xfId="0" applyFont="1" applyFill="1" applyBorder="1" applyAlignment="1">
      <alignment horizontal="center" vertical="center" shrinkToFit="1"/>
    </xf>
    <xf numFmtId="0" fontId="5" fillId="3" borderId="63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0" xfId="0" applyFill="1" applyBorder="1" applyAlignment="1">
      <alignment shrinkToFit="1"/>
    </xf>
    <xf numFmtId="0" fontId="0" fillId="2" borderId="62" xfId="0" applyFill="1" applyBorder="1" applyAlignment="1">
      <alignment shrinkToFit="1"/>
    </xf>
    <xf numFmtId="0" fontId="0" fillId="6" borderId="5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6" borderId="69" xfId="0" applyFill="1" applyBorder="1" applyAlignment="1">
      <alignment horizontal="center" vertical="center" shrinkToFit="1"/>
    </xf>
    <xf numFmtId="0" fontId="0" fillId="6" borderId="70" xfId="0" applyFill="1" applyBorder="1" applyAlignment="1">
      <alignment horizontal="center" vertical="center" shrinkToFit="1"/>
    </xf>
    <xf numFmtId="0" fontId="0" fillId="6" borderId="71" xfId="0" applyFill="1" applyBorder="1" applyAlignment="1">
      <alignment horizontal="center" vertical="center" shrinkToFit="1"/>
    </xf>
    <xf numFmtId="0" fontId="0" fillId="6" borderId="72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9" xfId="0" applyBorder="1" applyAlignment="1">
      <alignment horizontal="center" shrinkToFit="1"/>
    </xf>
    <xf numFmtId="0" fontId="1" fillId="3" borderId="60" xfId="0" applyFont="1" applyFill="1" applyBorder="1" applyAlignment="1">
      <alignment horizontal="center" shrinkToFit="1"/>
    </xf>
    <xf numFmtId="0" fontId="0" fillId="6" borderId="61" xfId="0" applyFill="1" applyBorder="1" applyAlignment="1">
      <alignment horizontal="center" shrinkToFit="1"/>
    </xf>
    <xf numFmtId="0" fontId="0" fillId="4" borderId="61" xfId="0" applyFill="1" applyBorder="1" applyAlignment="1">
      <alignment horizontal="center" shrinkToFit="1"/>
    </xf>
    <xf numFmtId="0" fontId="0" fillId="2" borderId="62" xfId="0" applyFill="1" applyBorder="1" applyAlignment="1">
      <alignment horizontal="center" shrinkToFit="1"/>
    </xf>
    <xf numFmtId="0" fontId="0" fillId="3" borderId="53" xfId="0" applyFill="1" applyBorder="1" applyAlignment="1">
      <alignment horizontal="right" shrinkToFit="1"/>
    </xf>
    <xf numFmtId="0" fontId="0" fillId="3" borderId="54" xfId="0" applyFill="1" applyBorder="1" applyAlignment="1">
      <alignment shrinkToFit="1"/>
    </xf>
    <xf numFmtId="0" fontId="0" fillId="3" borderId="54" xfId="0" applyFill="1" applyBorder="1" applyAlignment="1">
      <alignment horizontal="right" shrinkToFit="1"/>
    </xf>
    <xf numFmtId="0" fontId="0" fillId="3" borderId="54" xfId="0" quotePrefix="1" applyFill="1" applyBorder="1" applyAlignment="1">
      <alignment shrinkToFit="1"/>
    </xf>
    <xf numFmtId="0" fontId="0" fillId="3" borderId="55" xfId="0" quotePrefix="1" applyFill="1" applyBorder="1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63" xfId="0" applyFill="1" applyBorder="1" applyAlignment="1">
      <alignment shrinkToFit="1"/>
    </xf>
    <xf numFmtId="0" fontId="0" fillId="6" borderId="53" xfId="0" applyFill="1" applyBorder="1" applyAlignment="1">
      <alignment shrinkToFit="1"/>
    </xf>
    <xf numFmtId="0" fontId="0" fillId="6" borderId="55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3" xfId="0" applyNumberFormat="1" applyFill="1" applyBorder="1" applyAlignment="1">
      <alignment shrinkToFit="1"/>
    </xf>
    <xf numFmtId="0" fontId="0" fillId="4" borderId="53" xfId="0" applyFill="1" applyBorder="1" applyAlignment="1">
      <alignment shrinkToFit="1"/>
    </xf>
    <xf numFmtId="0" fontId="0" fillId="4" borderId="55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4" borderId="20" xfId="0" applyFill="1" applyBorder="1" applyAlignment="1">
      <alignment shrinkToFit="1"/>
    </xf>
    <xf numFmtId="0" fontId="0" fillId="4" borderId="63" xfId="0" applyFill="1" applyBorder="1" applyAlignment="1">
      <alignment shrinkToFit="1"/>
    </xf>
    <xf numFmtId="0" fontId="0" fillId="7" borderId="53" xfId="0" applyFont="1" applyFill="1" applyBorder="1" applyAlignment="1">
      <alignment horizontal="center" vertical="center" shrinkToFit="1"/>
    </xf>
    <xf numFmtId="0" fontId="0" fillId="7" borderId="54" xfId="0" applyFont="1" applyFill="1" applyBorder="1" applyAlignment="1">
      <alignment horizontal="center" vertical="center" shrinkToFit="1"/>
    </xf>
    <xf numFmtId="0" fontId="0" fillId="7" borderId="55" xfId="0" applyFont="1" applyFill="1" applyBorder="1" applyAlignment="1">
      <alignment horizontal="center" vertical="center"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63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3" xfId="0" applyFill="1" applyBorder="1" applyAlignment="1">
      <alignment shrinkToFit="1"/>
    </xf>
    <xf numFmtId="0" fontId="0" fillId="3" borderId="74" xfId="0" applyFill="1" applyBorder="1" applyAlignment="1">
      <alignment shrinkToFit="1"/>
    </xf>
    <xf numFmtId="0" fontId="0" fillId="3" borderId="75" xfId="0" applyFill="1" applyBorder="1" applyAlignment="1">
      <alignment shrinkToFit="1"/>
    </xf>
    <xf numFmtId="0" fontId="0" fillId="3" borderId="76" xfId="0" applyFill="1" applyBorder="1" applyAlignment="1">
      <alignment shrinkToFit="1"/>
    </xf>
    <xf numFmtId="0" fontId="0" fillId="4" borderId="54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3" xfId="0" applyFill="1" applyBorder="1" applyAlignment="1">
      <alignment shrinkToFit="1"/>
    </xf>
    <xf numFmtId="0" fontId="0" fillId="2" borderId="54" xfId="0" applyFill="1" applyBorder="1" applyAlignment="1">
      <alignment shrinkToFit="1"/>
    </xf>
    <xf numFmtId="0" fontId="0" fillId="2" borderId="55" xfId="0" applyFill="1" applyBorder="1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2" borderId="20" xfId="0" applyFill="1" applyBorder="1" applyAlignment="1">
      <alignment shrinkToFit="1"/>
    </xf>
    <xf numFmtId="0" fontId="0" fillId="2" borderId="58" xfId="0" applyFill="1" applyBorder="1" applyAlignment="1">
      <alignment shrinkToFit="1"/>
    </xf>
    <xf numFmtId="0" fontId="0" fillId="2" borderId="63" xfId="0" applyFill="1" applyBorder="1" applyAlignment="1">
      <alignment shrinkToFit="1"/>
    </xf>
    <xf numFmtId="0" fontId="0" fillId="4" borderId="54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0" fontId="0" fillId="4" borderId="58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57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2" borderId="77" xfId="0" applyFill="1" applyBorder="1" applyAlignment="1">
      <alignment horizontal="center" vertical="center" shrinkToFit="1"/>
    </xf>
    <xf numFmtId="0" fontId="0" fillId="2" borderId="78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7" borderId="79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60" xfId="0" applyFill="1" applyBorder="1" applyAlignment="1">
      <alignment horizontal="center" shrinkToFit="1"/>
    </xf>
    <xf numFmtId="0" fontId="0" fillId="8" borderId="0" xfId="0" applyFill="1" applyAlignment="1">
      <alignment shrinkToFit="1"/>
    </xf>
    <xf numFmtId="0" fontId="0" fillId="8" borderId="0" xfId="0" applyFill="1" applyAlignment="1">
      <alignment horizontal="right"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7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58" xfId="0" applyFill="1" applyBorder="1" applyAlignment="1">
      <alignment horizontal="center" vertical="center" shrinkToFit="1"/>
    </xf>
    <xf numFmtId="0" fontId="0" fillId="3" borderId="63" xfId="0" applyFill="1" applyBorder="1" applyAlignment="1">
      <alignment horizontal="center" vertical="center" shrinkToFit="1"/>
    </xf>
    <xf numFmtId="164" fontId="0" fillId="4" borderId="56" xfId="0" applyNumberFormat="1" applyFill="1" applyBorder="1" applyAlignment="1">
      <alignment horizontal="center" vertical="center" shrinkToFit="1"/>
    </xf>
    <xf numFmtId="164" fontId="0" fillId="4" borderId="57" xfId="0" applyNumberForma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F90AF2-F777-46A7-913E-43D01635AA1B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22</xdr:row>
      <xdr:rowOff>190500</xdr:rowOff>
    </xdr:to>
    <xdr:sp macro="" textlink="">
      <xdr:nvSpPr>
        <xdr:cNvPr id="13" name="TextBox 12"/>
        <xdr:cNvSpPr txBox="1"/>
      </xdr:nvSpPr>
      <xdr:spPr>
        <a:xfrm>
          <a:off x="6833152" y="2741543"/>
          <a:ext cx="1871870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It's about as wrong as you can get</a:t>
          </a:r>
        </a:p>
      </xdr:txBody>
    </xdr:sp>
    <xdr:clientData/>
  </xdr:twoCellAnchor>
  <xdr:twoCellAnchor>
    <xdr:from>
      <xdr:col>7</xdr:col>
      <xdr:colOff>298171</xdr:colOff>
      <xdr:row>17</xdr:row>
      <xdr:rowOff>64608</xdr:rowOff>
    </xdr:from>
    <xdr:to>
      <xdr:col>10</xdr:col>
      <xdr:colOff>74541</xdr:colOff>
      <xdr:row>23</xdr:row>
      <xdr:rowOff>66263</xdr:rowOff>
    </xdr:to>
    <xdr:sp macro="" textlink="">
      <xdr:nvSpPr>
        <xdr:cNvPr id="15" name="TextBox 14"/>
        <xdr:cNvSpPr txBox="1"/>
      </xdr:nvSpPr>
      <xdr:spPr>
        <a:xfrm>
          <a:off x="4646541" y="3394217"/>
          <a:ext cx="1639957" cy="115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Within the range provided, the</a:t>
          </a:r>
          <a:r>
            <a:rPr lang="en-GB" sz="1100" baseline="0"/>
            <a:t> </a:t>
          </a:r>
          <a:r>
            <a:rPr lang="en-GB" sz="1100"/>
            <a:t>functiuon</a:t>
          </a:r>
          <a:r>
            <a:rPr lang="en-GB" sz="1100" baseline="0"/>
            <a:t> is at a maxima at 0 as between the points 0 and 0.2 the gradient is -ve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29303</xdr:colOff>
      <xdr:row>14</xdr:row>
      <xdr:rowOff>26448</xdr:rowOff>
    </xdr:from>
    <xdr:to>
      <xdr:col>20</xdr:col>
      <xdr:colOff>588064</xdr:colOff>
      <xdr:row>24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713970" y="7946336"/>
          <a:ext cx="2698854" cy="9409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8901321" y="7026551"/>
          <a:ext cx="2698854" cy="944668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2594536" y="7033125"/>
          <a:ext cx="2698854" cy="944668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088222" y="5462791"/>
          <a:ext cx="2698854" cy="944668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2592883" y="5466103"/>
          <a:ext cx="2698854" cy="944668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127976" y="3899034"/>
          <a:ext cx="2698854" cy="944668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25556" y="3060833"/>
          <a:ext cx="7378525" cy="945911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028869" y="6183790"/>
          <a:ext cx="7378525" cy="942184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023898" y="4616730"/>
          <a:ext cx="7378525" cy="942183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019632" y="8914290"/>
          <a:ext cx="7378525" cy="9211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/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/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24848</xdr:colOff>
      <xdr:row>5</xdr:row>
      <xdr:rowOff>16563</xdr:rowOff>
    </xdr:from>
    <xdr:ext cx="1754326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67239" y="993911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67239" y="993911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)(𝑥_0−𝑥_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(0.8−1)(0.8−1.4)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</xdr:colOff>
      <xdr:row>10</xdr:row>
      <xdr:rowOff>182218</xdr:rowOff>
    </xdr:from>
    <xdr:ext cx="1567289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242392" y="2120348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42392" y="2120348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𝑥^2−2.4𝑥+1.4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</xdr:colOff>
      <xdr:row>13</xdr:row>
      <xdr:rowOff>182225</xdr:rowOff>
    </xdr:from>
    <xdr:ext cx="1665649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42392" y="269185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42392" y="269185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−1.4)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(1−0.8)(1−1.4)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899046" cy="342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727174" y="2691847"/>
              <a:ext cx="1899046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727174" y="2691847"/>
              <a:ext cx="1899046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(25𝑥^2)/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2+27.5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24845</xdr:colOff>
      <xdr:row>17</xdr:row>
      <xdr:rowOff>149087</xdr:rowOff>
    </xdr:from>
    <xdr:ext cx="1500475" cy="4950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267236" y="3429000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267236" y="3429000"/>
              <a:ext cx="1500475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=∑24_(𝑗=0)^2▒〖〖𝑓(𝑥〗_𝑗)𝐿_(3,𝑗) (𝑥)〗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8284</xdr:colOff>
      <xdr:row>21</xdr:row>
      <xdr:rowOff>99391</xdr:rowOff>
    </xdr:from>
    <xdr:ext cx="3081129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250675" y="4149587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2,0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GB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250675" y="4149587"/>
              <a:ext cx="308112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𝑃_2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=〖𝑓(𝑥〗_0)𝐿_2,0 (𝑥)</a:t>
              </a:r>
              <a:r>
                <a:rPr lang="en-GB" sz="1100"/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2</xdr:colOff>
      <xdr:row>5</xdr:row>
      <xdr:rowOff>16566</xdr:rowOff>
    </xdr:from>
    <xdr:ext cx="1793311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6211959" y="993914"/>
              <a:ext cx="179331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((𝑥−𝑥_0)(𝑥−𝑥_1))/((𝑥_2−𝑥_0)(𝑥_2−𝑥_1))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8282</xdr:colOff>
      <xdr:row>8</xdr:row>
      <xdr:rowOff>8283</xdr:rowOff>
    </xdr:from>
    <xdr:ext cx="1837041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−0.8)(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(1.4−0.8)(1.4−1)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6220239" y="1565413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((𝑥−0.8)(𝑥−1))/((1.4−0.8)(1.4−1))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182217</xdr:rowOff>
    </xdr:from>
    <xdr:ext cx="1567289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+0.8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6211957" y="2120347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(𝑥^2−1.8𝑥+0.8)/0.24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182217</xdr:rowOff>
    </xdr:from>
    <xdr:ext cx="1694566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6211957" y="2691847"/>
              <a:ext cx="1694566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𝐿_2,2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(25𝑥^2)/6+7.5𝑥−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6627</xdr:colOff>
      <xdr:row>24</xdr:row>
      <xdr:rowOff>24848</xdr:rowOff>
    </xdr:from>
    <xdr:ext cx="3969026" cy="3055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249018" y="4646544"/>
              <a:ext cx="3969026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−0.2231</m:t>
                      </m:r>
                    </m:e>
                  </m:d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−2.4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+1.4</m:t>
                          </m:r>
                        </m:num>
                        <m:den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0.12</m:t>
                          </m:r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+(0.3365)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−1.8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+0.8</m:t>
                      </m:r>
                    </m:num>
                    <m:den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0.24</m:t>
                      </m:r>
                    </m:den>
                  </m:f>
                </m:oMath>
              </a14:m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249018" y="4646544"/>
              <a:ext cx="3969026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𝑃_2 (𝑥)=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(−0.2231)(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(𝑥^2−2.4𝑥+1.4)/0.12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)+(0.3365)</a:t>
              </a:r>
              <a:r>
                <a:rPr lang="en-GB" sz="1100"/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(𝑥^2−1.8𝑥+0.8)/0.24</a:t>
              </a:r>
              <a:r>
                <a:rPr lang="en-GB">
                  <a:effectLst/>
                </a:rPr>
                <a:t>)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8282</xdr:colOff>
      <xdr:row>27</xdr:row>
      <xdr:rowOff>0</xdr:rowOff>
    </xdr:from>
    <xdr:ext cx="7520609" cy="3055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250673" y="5176630"/>
              <a:ext cx="7520609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(0.24)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𝑃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−0.4462</m:t>
                      </m:r>
                      <m:sSup>
                        <m:sSup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+1.24936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−0.62468</m:t>
                      </m:r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(0.3365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0.6057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+0.</m:t>
                  </m:r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2692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250673" y="5176630"/>
              <a:ext cx="7520609" cy="305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(0.24)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𝑃〗_2 (𝑥)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−0.4462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+1.24936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−0.62468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(0.3365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0.6057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𝑥+0.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2692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8285</xdr:colOff>
      <xdr:row>28</xdr:row>
      <xdr:rowOff>173933</xdr:rowOff>
    </xdr:from>
    <xdr:ext cx="2377107" cy="372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250676" y="5557629"/>
              <a:ext cx="2377107" cy="372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−0.1097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en-GB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+0.64366-0.35548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0.24</m:t>
                        </m:r>
                      </m:den>
                    </m:f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250676" y="5557629"/>
              <a:ext cx="2377107" cy="372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𝑃_2 (𝑥)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〖−0.1097𝑥〗^2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+0.64366-0.35548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)/0.24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15" zoomScaleNormal="115" workbookViewId="0">
      <selection activeCell="H8" sqref="H8:H12"/>
    </sheetView>
  </sheetViews>
  <sheetFormatPr defaultColWidth="9.28515625" defaultRowHeight="15" x14ac:dyDescent="0.25"/>
  <cols>
    <col min="1" max="16384" width="9.28515625" style="1"/>
  </cols>
  <sheetData>
    <row r="1" spans="1:19" x14ac:dyDescent="0.25">
      <c r="A1" s="143"/>
      <c r="B1" s="143"/>
      <c r="C1" s="143"/>
      <c r="D1" s="261" t="s">
        <v>70</v>
      </c>
      <c r="E1" s="261"/>
      <c r="F1" s="260" t="s">
        <v>0</v>
      </c>
      <c r="G1" s="260"/>
      <c r="H1" s="260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x14ac:dyDescent="0.25">
      <c r="A2" s="143"/>
      <c r="B2" s="143"/>
      <c r="C2" s="143"/>
      <c r="D2" s="261" t="s">
        <v>71</v>
      </c>
      <c r="E2" s="261"/>
      <c r="F2" s="260" t="s">
        <v>1</v>
      </c>
      <c r="G2" s="260"/>
      <c r="H2" s="260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x14ac:dyDescent="0.25">
      <c r="A3" s="143"/>
      <c r="B3" s="143"/>
      <c r="C3" s="143"/>
      <c r="D3" s="261" t="s">
        <v>72</v>
      </c>
      <c r="E3" s="261"/>
      <c r="F3" s="260" t="s">
        <v>2</v>
      </c>
      <c r="G3" s="260"/>
      <c r="H3" s="260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x14ac:dyDescent="0.25">
      <c r="A4" s="143"/>
      <c r="B4" s="143"/>
      <c r="C4" s="143"/>
      <c r="D4" s="261" t="s">
        <v>73</v>
      </c>
      <c r="E4" s="261"/>
      <c r="F4" s="260" t="s">
        <v>3</v>
      </c>
      <c r="G4" s="260"/>
      <c r="H4" s="260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x14ac:dyDescent="0.25">
      <c r="A5" s="143"/>
      <c r="B5" s="143"/>
      <c r="C5" s="143"/>
      <c r="D5" s="261" t="s">
        <v>74</v>
      </c>
      <c r="E5" s="261"/>
      <c r="F5" s="260" t="s">
        <v>67</v>
      </c>
      <c r="G5" s="260"/>
      <c r="H5" s="260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x14ac:dyDescent="0.25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5.75" thickBot="1" x14ac:dyDescent="0.3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6.5" thickTop="1" thickBot="1" x14ac:dyDescent="0.3">
      <c r="A8" s="143"/>
      <c r="B8" s="143"/>
      <c r="C8" s="143"/>
      <c r="D8" s="156" t="s">
        <v>14</v>
      </c>
      <c r="E8" s="157" t="s">
        <v>15</v>
      </c>
      <c r="F8" s="157" t="s">
        <v>16</v>
      </c>
      <c r="G8" s="157" t="s">
        <v>17</v>
      </c>
      <c r="H8" s="158" t="s">
        <v>18</v>
      </c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x14ac:dyDescent="0.25">
      <c r="A9" s="143"/>
      <c r="B9" s="143"/>
      <c r="C9" s="143"/>
      <c r="D9" s="159" t="s">
        <v>4</v>
      </c>
      <c r="E9" s="160" t="s">
        <v>4</v>
      </c>
      <c r="F9" s="160" t="s">
        <v>4</v>
      </c>
      <c r="G9" s="160" t="s">
        <v>4</v>
      </c>
      <c r="H9" s="161" t="s">
        <v>4</v>
      </c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x14ac:dyDescent="0.25">
      <c r="A10" s="143"/>
      <c r="B10" s="143"/>
      <c r="C10" s="143"/>
      <c r="D10" s="162" t="s">
        <v>5</v>
      </c>
      <c r="E10" s="163" t="s">
        <v>5</v>
      </c>
      <c r="F10" s="163" t="s">
        <v>5</v>
      </c>
      <c r="G10" s="163" t="s">
        <v>5</v>
      </c>
      <c r="H10" s="164" t="s">
        <v>5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</row>
    <row r="11" spans="1:19" x14ac:dyDescent="0.25">
      <c r="A11" s="143"/>
      <c r="B11" s="143"/>
      <c r="C11" s="143"/>
      <c r="D11" s="165" t="s">
        <v>6</v>
      </c>
      <c r="E11" s="166" t="s">
        <v>6</v>
      </c>
      <c r="F11" s="166" t="s">
        <v>6</v>
      </c>
      <c r="G11" s="166" t="s">
        <v>6</v>
      </c>
      <c r="H11" s="167" t="s">
        <v>6</v>
      </c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</row>
    <row r="12" spans="1:19" x14ac:dyDescent="0.25">
      <c r="A12" s="143"/>
      <c r="B12" s="143"/>
      <c r="C12" s="143"/>
      <c r="D12" s="168" t="s">
        <v>19</v>
      </c>
      <c r="E12" s="169" t="s">
        <v>19</v>
      </c>
      <c r="F12" s="169" t="s">
        <v>19</v>
      </c>
      <c r="G12" s="169" t="s">
        <v>19</v>
      </c>
      <c r="H12" s="170" t="s">
        <v>19</v>
      </c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</row>
    <row r="13" spans="1:19" ht="15.75" thickBot="1" x14ac:dyDescent="0.3">
      <c r="A13" s="143"/>
      <c r="B13" s="143"/>
      <c r="C13" s="143"/>
      <c r="D13" s="171"/>
      <c r="E13" s="172" t="s">
        <v>20</v>
      </c>
      <c r="F13" s="173" t="s">
        <v>20</v>
      </c>
      <c r="G13" s="174"/>
      <c r="H13" s="175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</row>
    <row r="14" spans="1:19" ht="15.75" thickTop="1" x14ac:dyDescent="0.25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</row>
    <row r="15" spans="1:19" x14ac:dyDescent="0.25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</row>
    <row r="16" spans="1:19" x14ac:dyDescent="0.25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</row>
    <row r="17" spans="1:19" x14ac:dyDescent="0.25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</row>
    <row r="18" spans="1:19" x14ac:dyDescent="0.25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</row>
    <row r="19" spans="1:19" x14ac:dyDescent="0.25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</row>
    <row r="20" spans="1:19" x14ac:dyDescent="0.25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</row>
    <row r="21" spans="1:19" x14ac:dyDescent="0.25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</row>
    <row r="22" spans="1:19" x14ac:dyDescent="0.25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</row>
    <row r="23" spans="1:19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</row>
    <row r="24" spans="1:19" x14ac:dyDescent="0.25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</row>
    <row r="25" spans="1:19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</row>
  </sheetData>
  <mergeCells count="10">
    <mergeCell ref="D1:E1"/>
    <mergeCell ref="D2:E2"/>
    <mergeCell ref="D3:E3"/>
    <mergeCell ref="D4:E4"/>
    <mergeCell ref="D5:E5"/>
    <mergeCell ref="F4:H4"/>
    <mergeCell ref="F3:H3"/>
    <mergeCell ref="F2:H2"/>
    <mergeCell ref="F1:H1"/>
    <mergeCell ref="F5:H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115" zoomScaleNormal="115" workbookViewId="0">
      <selection activeCell="G29" sqref="G29"/>
    </sheetView>
  </sheetViews>
  <sheetFormatPr defaultColWidth="9.28515625" defaultRowHeight="15" x14ac:dyDescent="0.25"/>
  <cols>
    <col min="1" max="1" width="9.28515625" style="1"/>
    <col min="2" max="2" width="9.28515625" style="187"/>
    <col min="3" max="16384" width="9.28515625" style="1"/>
  </cols>
  <sheetData>
    <row r="1" spans="1:17" ht="16.5" thickTop="1" thickBot="1" x14ac:dyDescent="0.3">
      <c r="A1" s="191" t="s">
        <v>14</v>
      </c>
      <c r="B1" s="188"/>
    </row>
    <row r="2" spans="1:17" ht="15.75" thickTop="1" x14ac:dyDescent="0.25">
      <c r="A2" s="192" t="s">
        <v>4</v>
      </c>
      <c r="B2" s="189"/>
      <c r="C2" s="196" t="s">
        <v>76</v>
      </c>
      <c r="D2" s="197" t="s">
        <v>77</v>
      </c>
      <c r="E2" s="198" t="s">
        <v>78</v>
      </c>
      <c r="F2" s="199" t="s">
        <v>79</v>
      </c>
      <c r="G2" s="198" t="s">
        <v>80</v>
      </c>
      <c r="H2" s="199" t="s">
        <v>97</v>
      </c>
      <c r="I2" s="198" t="s">
        <v>81</v>
      </c>
      <c r="J2" s="199" t="s">
        <v>98</v>
      </c>
      <c r="K2" s="198" t="s">
        <v>93</v>
      </c>
      <c r="L2" s="197" t="s">
        <v>82</v>
      </c>
      <c r="M2" s="198" t="s">
        <v>94</v>
      </c>
      <c r="N2" s="200" t="s">
        <v>95</v>
      </c>
      <c r="P2" s="1">
        <v>0</v>
      </c>
      <c r="Q2" s="1">
        <f>((32*COS(P2*2))/720)*POWER(P2,6)</f>
        <v>0</v>
      </c>
    </row>
    <row r="3" spans="1:17" x14ac:dyDescent="0.25">
      <c r="A3" s="193" t="s">
        <v>5</v>
      </c>
      <c r="B3" s="190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3"/>
      <c r="P3" s="1">
        <f>P2+0.01</f>
        <v>0.01</v>
      </c>
      <c r="Q3" s="234">
        <f>(-(32*COS(P3*2))/720)*POWER(P3,6)</f>
        <v>-4.4435555851847899E-14</v>
      </c>
    </row>
    <row r="4" spans="1:17" x14ac:dyDescent="0.25">
      <c r="A4" s="194" t="s">
        <v>6</v>
      </c>
      <c r="B4" s="190"/>
      <c r="C4" s="201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  <c r="P4" s="234">
        <f t="shared" ref="P4:P22" si="0">P3+0.01</f>
        <v>0.02</v>
      </c>
      <c r="Q4" s="234">
        <f t="shared" ref="Q4:Q22" si="1">(-(32*COS(P4*2))/720)*POWER(P4,6)</f>
        <v>-2.8421691922801149E-12</v>
      </c>
    </row>
    <row r="5" spans="1:17" ht="15.75" thickBot="1" x14ac:dyDescent="0.3">
      <c r="A5" s="195" t="s">
        <v>19</v>
      </c>
      <c r="B5" s="190"/>
      <c r="C5" s="201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3"/>
      <c r="P5" s="234">
        <f t="shared" si="0"/>
        <v>0.03</v>
      </c>
      <c r="Q5" s="234">
        <f t="shared" si="1"/>
        <v>-3.2341697493900612E-11</v>
      </c>
    </row>
    <row r="6" spans="1:17" ht="15.75" thickTop="1" x14ac:dyDescent="0.25">
      <c r="C6" s="201"/>
      <c r="D6" s="202"/>
      <c r="E6" s="202"/>
      <c r="F6" s="202"/>
      <c r="G6" s="202"/>
      <c r="H6" s="202"/>
      <c r="I6" s="202"/>
      <c r="J6" s="202"/>
      <c r="K6" s="202"/>
      <c r="L6" s="202"/>
      <c r="M6" s="202" t="s">
        <v>96</v>
      </c>
      <c r="N6" s="203"/>
      <c r="P6" s="234">
        <f t="shared" si="0"/>
        <v>0.04</v>
      </c>
      <c r="Q6" s="234">
        <f t="shared" si="1"/>
        <v>-1.8146221284513464E-10</v>
      </c>
    </row>
    <row r="7" spans="1:17" x14ac:dyDescent="0.25">
      <c r="C7" s="201"/>
      <c r="D7" s="202"/>
      <c r="E7" s="202"/>
      <c r="F7" s="202"/>
      <c r="G7" s="202"/>
      <c r="H7" s="202"/>
      <c r="I7" s="202"/>
      <c r="J7" s="202"/>
      <c r="K7" s="202"/>
      <c r="L7" s="228"/>
      <c r="M7" s="229"/>
      <c r="N7" s="230"/>
      <c r="P7" s="234">
        <f t="shared" si="0"/>
        <v>0.05</v>
      </c>
      <c r="Q7" s="234">
        <f t="shared" si="1"/>
        <v>-6.9097511477640727E-10</v>
      </c>
    </row>
    <row r="8" spans="1:17" ht="15.75" thickBot="1" x14ac:dyDescent="0.3">
      <c r="C8" s="204"/>
      <c r="D8" s="205"/>
      <c r="E8" s="205"/>
      <c r="F8" s="205"/>
      <c r="G8" s="205"/>
      <c r="H8" s="205"/>
      <c r="I8" s="205"/>
      <c r="J8" s="205"/>
      <c r="K8" s="205"/>
      <c r="L8" s="231"/>
      <c r="M8" s="205"/>
      <c r="N8" s="206"/>
      <c r="P8" s="234">
        <f t="shared" si="0"/>
        <v>6.0000000000000005E-2</v>
      </c>
      <c r="Q8" s="234">
        <f t="shared" si="1"/>
        <v>-2.0586879873065783E-9</v>
      </c>
    </row>
    <row r="9" spans="1:17" ht="16.5" thickTop="1" thickBot="1" x14ac:dyDescent="0.3">
      <c r="P9" s="234">
        <f t="shared" si="0"/>
        <v>7.0000000000000007E-2</v>
      </c>
      <c r="Q9" s="234">
        <f t="shared" si="1"/>
        <v>-5.1776854105964706E-9</v>
      </c>
    </row>
    <row r="10" spans="1:17" ht="15.75" thickTop="1" x14ac:dyDescent="0.25">
      <c r="C10" s="207" t="s">
        <v>91</v>
      </c>
      <c r="D10" s="208">
        <f>SUM(0.5,-POWER(0.2,2),(1/3)*POWER(0.2,4))</f>
        <v>0.46053333333333329</v>
      </c>
      <c r="F10" s="211"/>
      <c r="G10" s="244"/>
      <c r="H10" s="244"/>
      <c r="I10" s="244"/>
      <c r="J10" s="212"/>
      <c r="L10" s="235" t="s">
        <v>102</v>
      </c>
      <c r="M10" s="236">
        <f>TRUNC(0.5*COS(0.4),8)</f>
        <v>0.46053049000000001</v>
      </c>
      <c r="N10" s="237"/>
      <c r="P10" s="234">
        <f t="shared" si="0"/>
        <v>0.08</v>
      </c>
      <c r="Q10" s="234">
        <f t="shared" si="1"/>
        <v>-1.1502031509920904E-8</v>
      </c>
    </row>
    <row r="11" spans="1:17" ht="15.75" thickBot="1" x14ac:dyDescent="0.3">
      <c r="C11" s="209" t="s">
        <v>92</v>
      </c>
      <c r="D11" s="210">
        <f>TRUNC(D10,8)</f>
        <v>0.46053333000000002</v>
      </c>
      <c r="F11" s="214"/>
      <c r="G11" s="245"/>
      <c r="H11" s="245"/>
      <c r="I11" s="245"/>
      <c r="J11" s="213"/>
      <c r="L11" s="238" t="s">
        <v>103</v>
      </c>
      <c r="M11" s="247">
        <f>D11</f>
        <v>0.46053333000000002</v>
      </c>
      <c r="N11" s="240"/>
      <c r="P11" s="234">
        <f t="shared" si="0"/>
        <v>0.09</v>
      </c>
      <c r="Q11" s="234">
        <f t="shared" si="1"/>
        <v>-2.3237994486178308E-8</v>
      </c>
    </row>
    <row r="12" spans="1:17" ht="15.75" thickTop="1" x14ac:dyDescent="0.25">
      <c r="F12" s="214"/>
      <c r="G12" s="245"/>
      <c r="H12" s="245"/>
      <c r="I12" s="245"/>
      <c r="J12" s="213"/>
      <c r="L12" s="238" t="s">
        <v>104</v>
      </c>
      <c r="M12" s="247">
        <f>TRUNC(M11-M10,8)</f>
        <v>2.8399999999999999E-6</v>
      </c>
      <c r="N12" s="240" t="s">
        <v>105</v>
      </c>
      <c r="P12" s="234">
        <f t="shared" si="0"/>
        <v>9.9999999999999992E-2</v>
      </c>
      <c r="Q12" s="234">
        <f t="shared" si="1"/>
        <v>-4.355851457072183E-8</v>
      </c>
    </row>
    <row r="13" spans="1:17" x14ac:dyDescent="0.25">
      <c r="F13" s="214"/>
      <c r="G13" s="245"/>
      <c r="H13" s="245"/>
      <c r="I13" s="245"/>
      <c r="J13" s="213"/>
      <c r="L13" s="238" t="s">
        <v>106</v>
      </c>
      <c r="M13" s="247">
        <f>TRUNC(G22,8)</f>
        <v>2.8399999999999999E-6</v>
      </c>
      <c r="N13" s="240" t="s">
        <v>105</v>
      </c>
      <c r="P13" s="234">
        <f t="shared" si="0"/>
        <v>0.10999999999999999</v>
      </c>
      <c r="Q13" s="234">
        <f t="shared" si="1"/>
        <v>-7.6838304943714486E-8</v>
      </c>
    </row>
    <row r="14" spans="1:17" x14ac:dyDescent="0.25">
      <c r="F14" s="214"/>
      <c r="G14" s="245"/>
      <c r="H14" s="245"/>
      <c r="I14" s="245"/>
      <c r="J14" s="213"/>
      <c r="L14" s="238" t="s">
        <v>107</v>
      </c>
      <c r="M14" s="239">
        <f>M12/M13</f>
        <v>1</v>
      </c>
      <c r="N14" s="249">
        <f>M14</f>
        <v>1</v>
      </c>
      <c r="P14" s="234">
        <f>P13+0.01</f>
        <v>0.11999999999999998</v>
      </c>
      <c r="Q14" s="234">
        <f t="shared" si="1"/>
        <v>-1.2890665117780271E-7</v>
      </c>
    </row>
    <row r="15" spans="1:17" x14ac:dyDescent="0.25">
      <c r="A15" s="227"/>
      <c r="F15" s="214"/>
      <c r="G15" s="245"/>
      <c r="H15" s="245"/>
      <c r="I15" s="245"/>
      <c r="J15" s="213"/>
      <c r="L15" s="238"/>
      <c r="M15" s="239"/>
      <c r="N15" s="240"/>
      <c r="P15" s="234">
        <f t="shared" si="0"/>
        <v>0.12999999999999998</v>
      </c>
      <c r="Q15" s="234">
        <f t="shared" si="1"/>
        <v>-2.0731465973197631E-7</v>
      </c>
    </row>
    <row r="16" spans="1:17" x14ac:dyDescent="0.25">
      <c r="F16" s="214"/>
      <c r="G16" s="245"/>
      <c r="H16" s="245"/>
      <c r="I16" s="245"/>
      <c r="J16" s="213"/>
      <c r="L16" s="238"/>
      <c r="M16" s="239"/>
      <c r="N16" s="240"/>
      <c r="P16" s="234">
        <f t="shared" si="0"/>
        <v>0.13999999999999999</v>
      </c>
      <c r="Q16" s="234">
        <f t="shared" si="1"/>
        <v>-3.2161340092252108E-7</v>
      </c>
    </row>
    <row r="17" spans="6:17" x14ac:dyDescent="0.25">
      <c r="F17" s="214"/>
      <c r="G17" s="245"/>
      <c r="H17" s="245"/>
      <c r="I17" s="245" t="s">
        <v>99</v>
      </c>
      <c r="J17" s="213"/>
      <c r="L17" s="238"/>
      <c r="M17" s="239"/>
      <c r="N17" s="240"/>
      <c r="P17" s="234">
        <f t="shared" si="0"/>
        <v>0.15</v>
      </c>
      <c r="Q17" s="234">
        <f t="shared" si="1"/>
        <v>-4.8363909761983803E-7</v>
      </c>
    </row>
    <row r="18" spans="6:17" x14ac:dyDescent="0.25">
      <c r="F18" s="214"/>
      <c r="G18" s="245"/>
      <c r="H18" s="245"/>
      <c r="I18" s="245"/>
      <c r="J18" s="213"/>
      <c r="L18" s="238"/>
      <c r="M18" s="239"/>
      <c r="N18" s="240"/>
      <c r="P18" s="234">
        <f t="shared" si="0"/>
        <v>0.16</v>
      </c>
      <c r="Q18" s="234">
        <f t="shared" si="1"/>
        <v>-7.078012286230852E-7</v>
      </c>
    </row>
    <row r="19" spans="6:17" x14ac:dyDescent="0.25">
      <c r="F19" s="214"/>
      <c r="G19" s="245"/>
      <c r="H19" s="245"/>
      <c r="I19" s="245"/>
      <c r="J19" s="213"/>
      <c r="L19" s="238"/>
      <c r="M19" s="239"/>
      <c r="N19" s="240"/>
      <c r="P19" s="234">
        <f t="shared" si="0"/>
        <v>0.17</v>
      </c>
      <c r="Q19" s="234">
        <f t="shared" si="1"/>
        <v>-1.0113691461894394E-6</v>
      </c>
    </row>
    <row r="20" spans="6:17" x14ac:dyDescent="0.25">
      <c r="F20" s="214"/>
      <c r="G20" s="250"/>
      <c r="H20" s="250"/>
      <c r="I20" s="250"/>
      <c r="J20" s="213"/>
      <c r="L20" s="238"/>
      <c r="M20" s="239"/>
      <c r="N20" s="240"/>
      <c r="P20" s="234">
        <f t="shared" si="0"/>
        <v>0.18000000000000002</v>
      </c>
      <c r="Q20" s="234">
        <f t="shared" si="1"/>
        <v>-1.414752551458775E-6</v>
      </c>
    </row>
    <row r="21" spans="6:17" x14ac:dyDescent="0.25">
      <c r="F21" s="214"/>
      <c r="G21" s="250"/>
      <c r="H21" s="250"/>
      <c r="I21" s="250"/>
      <c r="J21" s="213"/>
      <c r="L21" s="238"/>
      <c r="M21" s="239"/>
      <c r="N21" s="240"/>
      <c r="P21" s="234">
        <f>P20+0.01</f>
        <v>0.19000000000000003</v>
      </c>
      <c r="Q21" s="234">
        <f t="shared" si="1"/>
        <v>-1.9417709304107076E-6</v>
      </c>
    </row>
    <row r="22" spans="6:17" x14ac:dyDescent="0.25">
      <c r="F22" s="214" t="s">
        <v>101</v>
      </c>
      <c r="G22" s="245">
        <f>((32/720)*POWER(0.2,6))</f>
        <v>2.8444444444444463E-6</v>
      </c>
      <c r="H22" s="251"/>
      <c r="I22" s="245"/>
      <c r="J22" s="213"/>
      <c r="L22" s="238"/>
      <c r="M22" s="239"/>
      <c r="N22" s="240"/>
      <c r="P22" s="234">
        <f t="shared" si="0"/>
        <v>0.20000000000000004</v>
      </c>
      <c r="Q22" s="234">
        <f t="shared" si="1"/>
        <v>-2.619906827385987E-6</v>
      </c>
    </row>
    <row r="23" spans="6:17" ht="15.75" thickBot="1" x14ac:dyDescent="0.3">
      <c r="F23" s="214"/>
      <c r="G23" s="245"/>
      <c r="H23" s="245"/>
      <c r="I23" s="248"/>
      <c r="J23" s="213"/>
      <c r="L23" s="241"/>
      <c r="M23" s="242"/>
      <c r="N23" s="243"/>
    </row>
    <row r="24" spans="6:17" ht="15.75" thickTop="1" x14ac:dyDescent="0.25">
      <c r="F24" s="272">
        <f>D11-G22</f>
        <v>0.46053048555555559</v>
      </c>
      <c r="G24" s="103" t="s">
        <v>108</v>
      </c>
      <c r="H24" s="99" t="s">
        <v>109</v>
      </c>
      <c r="I24" s="103" t="s">
        <v>108</v>
      </c>
      <c r="J24" s="273">
        <f>G22+D11</f>
        <v>0.46053617444444445</v>
      </c>
    </row>
    <row r="25" spans="6:17" x14ac:dyDescent="0.25">
      <c r="F25" s="214"/>
      <c r="G25" s="245"/>
      <c r="H25" s="245"/>
      <c r="I25" s="245"/>
      <c r="J25" s="213"/>
    </row>
    <row r="26" spans="6:17" x14ac:dyDescent="0.25">
      <c r="F26" s="214"/>
      <c r="G26" s="245"/>
      <c r="H26" s="245"/>
      <c r="I26" s="245"/>
      <c r="J26" s="213"/>
    </row>
    <row r="27" spans="6:17" x14ac:dyDescent="0.25">
      <c r="F27" s="214"/>
      <c r="G27" s="245"/>
      <c r="H27" s="245"/>
      <c r="I27" s="245"/>
      <c r="J27" s="213"/>
    </row>
    <row r="28" spans="6:17" x14ac:dyDescent="0.25">
      <c r="F28" s="214"/>
      <c r="G28" s="245"/>
      <c r="H28" s="245"/>
      <c r="I28" s="245"/>
      <c r="J28" s="213"/>
    </row>
    <row r="29" spans="6:17" x14ac:dyDescent="0.25">
      <c r="F29" s="214"/>
      <c r="G29" s="245"/>
      <c r="H29" s="245"/>
      <c r="I29" s="245"/>
      <c r="J29" s="213"/>
    </row>
    <row r="30" spans="6:17" x14ac:dyDescent="0.25">
      <c r="F30" s="214"/>
      <c r="G30" s="245"/>
      <c r="H30" s="245"/>
      <c r="I30" s="245"/>
      <c r="J30" s="213"/>
    </row>
    <row r="31" spans="6:17" x14ac:dyDescent="0.25">
      <c r="F31" s="214"/>
      <c r="G31" s="245"/>
      <c r="H31" s="245"/>
      <c r="I31" s="245"/>
      <c r="J31" s="213"/>
    </row>
    <row r="32" spans="6:17" x14ac:dyDescent="0.25">
      <c r="F32" s="214"/>
      <c r="G32" s="245"/>
      <c r="H32" s="245"/>
      <c r="I32" s="245"/>
      <c r="J32" s="213"/>
    </row>
    <row r="33" spans="6:10" x14ac:dyDescent="0.25">
      <c r="F33" s="214"/>
      <c r="G33" s="245"/>
      <c r="H33" s="245"/>
      <c r="I33" s="245"/>
      <c r="J33" s="213"/>
    </row>
    <row r="34" spans="6:10" x14ac:dyDescent="0.25">
      <c r="F34" s="214"/>
      <c r="G34" s="245"/>
      <c r="H34" s="245"/>
      <c r="I34" s="245"/>
      <c r="J34" s="213"/>
    </row>
    <row r="35" spans="6:10" x14ac:dyDescent="0.25">
      <c r="F35" s="214"/>
      <c r="G35" s="245"/>
      <c r="H35" s="245"/>
      <c r="I35" s="245"/>
      <c r="J35" s="213"/>
    </row>
    <row r="36" spans="6:10" ht="15.75" thickBot="1" x14ac:dyDescent="0.3">
      <c r="F36" s="215"/>
      <c r="G36" s="246"/>
      <c r="H36" s="246"/>
      <c r="I36" s="246"/>
      <c r="J36" s="216"/>
    </row>
    <row r="37" spans="6:10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zoomScale="115" zoomScaleNormal="115" workbookViewId="0">
      <selection activeCell="L1" sqref="L1:M1"/>
    </sheetView>
  </sheetViews>
  <sheetFormatPr defaultColWidth="9.28515625" defaultRowHeight="15" x14ac:dyDescent="0.25"/>
  <cols>
    <col min="1" max="1" width="9.28515625" style="2"/>
    <col min="2" max="2" width="9.28515625" style="55"/>
    <col min="3" max="8" width="9.28515625" style="2"/>
    <col min="9" max="9" width="9.28515625" style="2" customWidth="1"/>
    <col min="10" max="11" width="9.28515625" style="3" customWidth="1"/>
    <col min="12" max="12" width="9.28515625" style="2" customWidth="1"/>
    <col min="13" max="16384" width="9.28515625" style="2"/>
  </cols>
  <sheetData>
    <row r="1" spans="1:21" ht="16.5" thickTop="1" thickBot="1" x14ac:dyDescent="0.3">
      <c r="A1" s="107" t="s">
        <v>15</v>
      </c>
      <c r="B1" s="57"/>
      <c r="L1" s="265" t="s">
        <v>83</v>
      </c>
      <c r="M1" s="265"/>
      <c r="P1" s="262" t="s">
        <v>68</v>
      </c>
      <c r="Q1" s="263"/>
      <c r="R1" s="182"/>
      <c r="S1" s="263" t="s">
        <v>69</v>
      </c>
      <c r="T1" s="264"/>
    </row>
    <row r="2" spans="1:21" ht="16.5" thickTop="1" thickBot="1" x14ac:dyDescent="0.3">
      <c r="A2" s="110" t="s">
        <v>4</v>
      </c>
      <c r="B2" s="138"/>
      <c r="C2" s="5" t="s">
        <v>13</v>
      </c>
      <c r="D2" s="58" t="s">
        <v>8</v>
      </c>
      <c r="E2" s="58" t="s">
        <v>7</v>
      </c>
      <c r="F2" s="58" t="s">
        <v>9</v>
      </c>
      <c r="G2" s="58" t="s">
        <v>10</v>
      </c>
      <c r="H2" s="58" t="s">
        <v>11</v>
      </c>
      <c r="I2" s="6" t="s">
        <v>12</v>
      </c>
      <c r="L2" s="27" t="s">
        <v>21</v>
      </c>
      <c r="M2" s="72" t="s">
        <v>36</v>
      </c>
      <c r="O2" s="252" t="s">
        <v>25</v>
      </c>
      <c r="P2" s="179" t="s">
        <v>22</v>
      </c>
      <c r="Q2" s="180" t="s">
        <v>23</v>
      </c>
      <c r="R2" s="181" t="s">
        <v>25</v>
      </c>
      <c r="S2" s="179" t="s">
        <v>22</v>
      </c>
      <c r="T2" s="179" t="s">
        <v>26</v>
      </c>
      <c r="U2" s="4" t="s">
        <v>27</v>
      </c>
    </row>
    <row r="3" spans="1:21" x14ac:dyDescent="0.25">
      <c r="A3" s="111" t="s">
        <v>5</v>
      </c>
      <c r="B3" s="138"/>
      <c r="C3" s="9">
        <v>0</v>
      </c>
      <c r="D3" s="59">
        <v>1.75</v>
      </c>
      <c r="E3" s="60">
        <v>2.25</v>
      </c>
      <c r="F3" s="60">
        <f>SUM(E3,D3)/2</f>
        <v>2</v>
      </c>
      <c r="G3" s="60">
        <f>SIN(F3)</f>
        <v>0.90929742682568171</v>
      </c>
      <c r="H3" s="60">
        <f>((F3^3)/4)-1</f>
        <v>1</v>
      </c>
      <c r="I3" s="61">
        <f>H3-G3</f>
        <v>9.0702573174318291E-2</v>
      </c>
      <c r="L3" s="73">
        <v>0</v>
      </c>
      <c r="M3" s="74">
        <f>ABS(I3)</f>
        <v>9.0702573174318291E-2</v>
      </c>
      <c r="O3" s="253">
        <v>0</v>
      </c>
      <c r="P3" s="87">
        <v>2</v>
      </c>
      <c r="Q3" s="86">
        <f>POWER((4*SIN(P3))+4,1/3)</f>
        <v>1.9692968800947126</v>
      </c>
      <c r="R3" s="87">
        <v>0</v>
      </c>
      <c r="S3" s="7">
        <v>2</v>
      </c>
      <c r="T3" s="7">
        <f>SIN(S3)-((S3^3)/4)+1</f>
        <v>-9.0702573174318291E-2</v>
      </c>
      <c r="U3" s="8">
        <f>COS(S3)-(3*(S3^2))/4</f>
        <v>-3.4161468365471426</v>
      </c>
    </row>
    <row r="4" spans="1:21" x14ac:dyDescent="0.25">
      <c r="A4" s="112" t="s">
        <v>6</v>
      </c>
      <c r="B4" s="138"/>
      <c r="C4" s="9">
        <f>C3+1</f>
        <v>1</v>
      </c>
      <c r="D4" s="62">
        <f>IF(I3&gt;0,D3,F3)</f>
        <v>1.75</v>
      </c>
      <c r="E4" s="63">
        <f>IF(I3&gt;0,F3,E3)</f>
        <v>2</v>
      </c>
      <c r="F4" s="63">
        <f>SUM(E4,D4)/2</f>
        <v>1.875</v>
      </c>
      <c r="G4" s="63">
        <f>SIN(F4)</f>
        <v>0.95408578160969382</v>
      </c>
      <c r="H4" s="63">
        <f t="shared" ref="H4:H6" si="0">((F4^3)/4)-1</f>
        <v>0.64794921875</v>
      </c>
      <c r="I4" s="64">
        <f>H4-G4</f>
        <v>-0.30613656285969382</v>
      </c>
      <c r="L4" s="73">
        <v>1</v>
      </c>
      <c r="M4" s="75">
        <f t="shared" ref="M4:M8" si="1">ABS(I4)</f>
        <v>0.30613656285969382</v>
      </c>
      <c r="O4" s="254">
        <f>O3+1</f>
        <v>1</v>
      </c>
      <c r="P4" s="89">
        <f>Q3</f>
        <v>1.9692968800947126</v>
      </c>
      <c r="Q4" s="88">
        <f t="shared" ref="Q4:Q8" si="2">POWER((4*SIN(P4))+4,1/3)</f>
        <v>1.9735325728756814</v>
      </c>
      <c r="R4" s="89">
        <f>R3+1</f>
        <v>1</v>
      </c>
      <c r="S4" s="10">
        <f>S3-(T3/U3)</f>
        <v>1.973448865779436</v>
      </c>
      <c r="T4" s="10">
        <f>SIN(S4)-((S4^3)/4)+1</f>
        <v>-1.3745544346543959E-3</v>
      </c>
      <c r="U4" s="11">
        <f>COS(S4)-(3*(S4^2))/4</f>
        <v>-3.3127354390562704</v>
      </c>
    </row>
    <row r="5" spans="1:21" x14ac:dyDescent="0.25">
      <c r="A5" s="113" t="s">
        <v>19</v>
      </c>
      <c r="B5" s="138"/>
      <c r="C5" s="9">
        <f t="shared" ref="C5:C16" si="3">C4+1</f>
        <v>2</v>
      </c>
      <c r="D5" s="62">
        <f t="shared" ref="D5:D6" si="4">IF(I4&gt;0,D4,F4)</f>
        <v>1.875</v>
      </c>
      <c r="E5" s="63">
        <f t="shared" ref="E5:E6" si="5">IF(I4&gt;0,F4,E4)</f>
        <v>2</v>
      </c>
      <c r="F5" s="63">
        <f t="shared" ref="F5:F6" si="6">SUM(E5,D5)/2</f>
        <v>1.9375</v>
      </c>
      <c r="G5" s="63">
        <f t="shared" ref="G5:G17" si="7">SIN(F5)</f>
        <v>0.9335142808623762</v>
      </c>
      <c r="H5" s="63">
        <f t="shared" si="0"/>
        <v>0.81829833984375</v>
      </c>
      <c r="I5" s="64">
        <f t="shared" ref="I5:I6" si="8">H5-G5</f>
        <v>-0.1152159410186262</v>
      </c>
      <c r="L5" s="73">
        <v>2</v>
      </c>
      <c r="M5" s="75">
        <f t="shared" si="1"/>
        <v>0.1152159410186262</v>
      </c>
      <c r="O5" s="254">
        <f t="shared" ref="O5:O8" si="9">O4+1</f>
        <v>2</v>
      </c>
      <c r="P5" s="89">
        <f t="shared" ref="P5:P8" si="10">Q4</f>
        <v>1.9735325728756814</v>
      </c>
      <c r="Q5" s="88">
        <f t="shared" si="2"/>
        <v>1.9729669202217917</v>
      </c>
      <c r="R5" s="89">
        <f t="shared" ref="R5:R8" si="11">R4+1</f>
        <v>2</v>
      </c>
      <c r="S5" s="10">
        <f>S4-(T4/U4)</f>
        <v>1.9730339354416708</v>
      </c>
      <c r="T5" s="10">
        <f t="shared" ref="T5:T8" si="12">SIN(S5)-((S5^3)/4)+1</f>
        <v>-3.3400819843265594E-7</v>
      </c>
      <c r="U5" s="11">
        <f t="shared" ref="U5:U8" si="13">COS(S5)-(3*(S5^2))/4</f>
        <v>-3.3111255225490543</v>
      </c>
    </row>
    <row r="6" spans="1:21" ht="15.75" thickBot="1" x14ac:dyDescent="0.3">
      <c r="A6" s="114" t="s">
        <v>20</v>
      </c>
      <c r="B6" s="139"/>
      <c r="C6" s="9">
        <f t="shared" si="3"/>
        <v>3</v>
      </c>
      <c r="D6" s="62">
        <f t="shared" si="4"/>
        <v>1.9375</v>
      </c>
      <c r="E6" s="63">
        <f t="shared" si="5"/>
        <v>2</v>
      </c>
      <c r="F6" s="63">
        <f t="shared" si="6"/>
        <v>1.96875</v>
      </c>
      <c r="G6" s="63">
        <f t="shared" si="7"/>
        <v>0.92185594218572775</v>
      </c>
      <c r="H6" s="63">
        <f t="shared" si="0"/>
        <v>0.90770721435546875</v>
      </c>
      <c r="I6" s="64">
        <f t="shared" si="8"/>
        <v>-1.4148727830259E-2</v>
      </c>
      <c r="L6" s="73">
        <v>3</v>
      </c>
      <c r="M6" s="75">
        <f t="shared" si="1"/>
        <v>1.4148727830259E-2</v>
      </c>
      <c r="O6" s="254">
        <f t="shared" si="9"/>
        <v>3</v>
      </c>
      <c r="P6" s="89">
        <f t="shared" si="10"/>
        <v>1.9729669202217917</v>
      </c>
      <c r="Q6" s="88">
        <f t="shared" si="2"/>
        <v>1.9730428059710325</v>
      </c>
      <c r="R6" s="89">
        <f t="shared" si="11"/>
        <v>3</v>
      </c>
      <c r="S6" s="10">
        <f>S5-(T5/U5)</f>
        <v>1.9730338345671505</v>
      </c>
      <c r="T6" s="10">
        <f t="shared" si="12"/>
        <v>-1.9095836023552692E-14</v>
      </c>
      <c r="U6" s="11">
        <f t="shared" si="13"/>
        <v>-3.3111251311823273</v>
      </c>
    </row>
    <row r="7" spans="1:21" ht="16.5" thickTop="1" thickBot="1" x14ac:dyDescent="0.3">
      <c r="C7" s="26">
        <f>C6+1</f>
        <v>4</v>
      </c>
      <c r="D7" s="65">
        <f>IF(I6&gt;0,D6,F6)</f>
        <v>1.96875</v>
      </c>
      <c r="E7" s="66">
        <f>IF(I6&gt;0,F6,E6)</f>
        <v>2</v>
      </c>
      <c r="F7" s="66">
        <f t="shared" ref="F7" si="14">SUM(E7,D7)/2</f>
        <v>1.984375</v>
      </c>
      <c r="G7" s="66">
        <f t="shared" si="7"/>
        <v>0.91568846060812537</v>
      </c>
      <c r="H7" s="66">
        <f t="shared" ref="H7" si="15">((F7^3)/4)-1</f>
        <v>0.95349025726318359</v>
      </c>
      <c r="I7" s="67">
        <f t="shared" ref="I7" si="16">H7-G7</f>
        <v>3.7801796655058229E-2</v>
      </c>
      <c r="J7" s="142"/>
      <c r="L7" s="76">
        <v>4</v>
      </c>
      <c r="M7" s="77">
        <f t="shared" si="1"/>
        <v>3.7801796655058229E-2</v>
      </c>
      <c r="O7" s="254">
        <f>O6+1</f>
        <v>4</v>
      </c>
      <c r="P7" s="89">
        <f>Q6</f>
        <v>1.9730428059710325</v>
      </c>
      <c r="Q7" s="88">
        <f t="shared" si="2"/>
        <v>1.9730326316310438</v>
      </c>
      <c r="R7" s="89">
        <f>R6+1</f>
        <v>4</v>
      </c>
      <c r="S7" s="10">
        <f>S6-(T6/U6)</f>
        <v>1.9730338345671448</v>
      </c>
      <c r="T7" s="10">
        <f t="shared" si="12"/>
        <v>0</v>
      </c>
      <c r="U7" s="11">
        <f t="shared" si="13"/>
        <v>-3.3111251311823051</v>
      </c>
    </row>
    <row r="8" spans="1:21" ht="14.25" customHeight="1" thickTop="1" thickBot="1" x14ac:dyDescent="0.3">
      <c r="C8" s="68">
        <f t="shared" si="3"/>
        <v>5</v>
      </c>
      <c r="D8" s="69">
        <f t="shared" ref="D8:D16" si="17">IF(I7&gt;0,D7,F7)</f>
        <v>1.96875</v>
      </c>
      <c r="E8" s="70">
        <f t="shared" ref="E8:E16" si="18">IF(I7&gt;0,F7,E7)</f>
        <v>1.984375</v>
      </c>
      <c r="F8" s="70">
        <f t="shared" ref="F8:F16" si="19">SUM(E8,D8)/2</f>
        <v>1.9765625</v>
      </c>
      <c r="G8" s="70">
        <f t="shared" si="7"/>
        <v>0.91880024081244061</v>
      </c>
      <c r="H8" s="70">
        <f t="shared" ref="H8:H16" si="20">((F8^3)/4)-1</f>
        <v>0.93050825595855713</v>
      </c>
      <c r="I8" s="71">
        <f t="shared" ref="I8:I15" si="21">H8-G8</f>
        <v>1.1708015146116524E-2</v>
      </c>
      <c r="J8" s="141" t="s">
        <v>75</v>
      </c>
      <c r="L8" s="78">
        <v>5</v>
      </c>
      <c r="M8" s="79">
        <f t="shared" si="1"/>
        <v>1.1708015146116524E-2</v>
      </c>
      <c r="O8" s="255">
        <f t="shared" si="9"/>
        <v>5</v>
      </c>
      <c r="P8" s="91">
        <f t="shared" si="10"/>
        <v>1.9730326316310438</v>
      </c>
      <c r="Q8" s="90">
        <f t="shared" si="2"/>
        <v>1.9730339958615171</v>
      </c>
      <c r="R8" s="91">
        <f t="shared" si="11"/>
        <v>5</v>
      </c>
      <c r="S8" s="12">
        <f>S7-(T7/U7)</f>
        <v>1.9730338345671448</v>
      </c>
      <c r="T8" s="12">
        <f t="shared" si="12"/>
        <v>0</v>
      </c>
      <c r="U8" s="13">
        <f t="shared" si="13"/>
        <v>-3.3111251311823051</v>
      </c>
    </row>
    <row r="9" spans="1:21" ht="15" customHeight="1" thickTop="1" thickBot="1" x14ac:dyDescent="0.3">
      <c r="C9" s="32">
        <f t="shared" si="3"/>
        <v>6</v>
      </c>
      <c r="D9" s="33">
        <f t="shared" si="17"/>
        <v>1.96875</v>
      </c>
      <c r="E9" s="33">
        <f t="shared" si="18"/>
        <v>1.9765625</v>
      </c>
      <c r="F9" s="33">
        <f t="shared" si="19"/>
        <v>1.97265625</v>
      </c>
      <c r="G9" s="33">
        <f t="shared" si="7"/>
        <v>0.9203351130898344</v>
      </c>
      <c r="H9" s="33">
        <f t="shared" si="20"/>
        <v>0.91908515989780426</v>
      </c>
      <c r="I9" s="34">
        <f t="shared" si="21"/>
        <v>-1.2499531920301399E-3</v>
      </c>
      <c r="J9" s="24" t="str">
        <f t="shared" ref="J9:J18" si="22">IF(ABS(I9)&lt;0.000001,"Less","More")</f>
        <v>More</v>
      </c>
      <c r="L9" s="80" t="s">
        <v>24</v>
      </c>
      <c r="M9" s="81">
        <f>MAX(M3:M7)</f>
        <v>0.30613656285969382</v>
      </c>
    </row>
    <row r="10" spans="1:21" ht="16.5" thickTop="1" thickBot="1" x14ac:dyDescent="0.3">
      <c r="C10" s="14">
        <f t="shared" si="3"/>
        <v>7</v>
      </c>
      <c r="D10" s="15">
        <f t="shared" si="17"/>
        <v>1.97265625</v>
      </c>
      <c r="E10" s="15">
        <f t="shared" si="18"/>
        <v>1.9765625</v>
      </c>
      <c r="F10" s="15">
        <f t="shared" si="19"/>
        <v>1.974609375</v>
      </c>
      <c r="G10" s="15">
        <f t="shared" si="7"/>
        <v>0.9195694308900767</v>
      </c>
      <c r="H10" s="15">
        <f t="shared" si="20"/>
        <v>0.92479105852544308</v>
      </c>
      <c r="I10" s="16">
        <f t="shared" si="21"/>
        <v>5.2216276353663771E-3</v>
      </c>
      <c r="J10" s="24" t="str">
        <f t="shared" si="22"/>
        <v>More</v>
      </c>
      <c r="L10" s="3"/>
    </row>
    <row r="11" spans="1:21" ht="16.5" thickTop="1" thickBot="1" x14ac:dyDescent="0.3">
      <c r="C11" s="14">
        <f t="shared" si="3"/>
        <v>8</v>
      </c>
      <c r="D11" s="15">
        <f t="shared" si="17"/>
        <v>1.97265625</v>
      </c>
      <c r="E11" s="15">
        <f t="shared" si="18"/>
        <v>1.974609375</v>
      </c>
      <c r="F11" s="15">
        <f t="shared" si="19"/>
        <v>1.9736328125</v>
      </c>
      <c r="G11" s="15">
        <f t="shared" si="7"/>
        <v>0.9199527106575569</v>
      </c>
      <c r="H11" s="15">
        <f t="shared" si="20"/>
        <v>0.9219366975594312</v>
      </c>
      <c r="I11" s="16">
        <f t="shared" si="21"/>
        <v>1.9839869018742906E-3</v>
      </c>
      <c r="J11" s="24" t="str">
        <f t="shared" si="22"/>
        <v>More</v>
      </c>
      <c r="L11" s="257" t="s">
        <v>28</v>
      </c>
      <c r="M11" s="43" t="s">
        <v>34</v>
      </c>
      <c r="N11" s="43" t="s">
        <v>35</v>
      </c>
      <c r="O11" s="43" t="s">
        <v>29</v>
      </c>
      <c r="P11" s="44" t="s">
        <v>30</v>
      </c>
      <c r="Q11" s="129"/>
      <c r="R11" s="129"/>
      <c r="S11" s="129"/>
      <c r="T11" s="129"/>
      <c r="U11" s="130"/>
    </row>
    <row r="12" spans="1:21" x14ac:dyDescent="0.25">
      <c r="C12" s="14">
        <f t="shared" si="3"/>
        <v>9</v>
      </c>
      <c r="D12" s="15">
        <f t="shared" si="17"/>
        <v>1.97265625</v>
      </c>
      <c r="E12" s="15">
        <f t="shared" si="18"/>
        <v>1.9736328125</v>
      </c>
      <c r="F12" s="15">
        <f t="shared" si="19"/>
        <v>1.97314453125</v>
      </c>
      <c r="G12" s="15">
        <f t="shared" si="7"/>
        <v>0.92014402156340858</v>
      </c>
      <c r="H12" s="15">
        <f t="shared" si="20"/>
        <v>0.9205105759028811</v>
      </c>
      <c r="I12" s="16">
        <f t="shared" si="21"/>
        <v>3.6655433947252458E-4</v>
      </c>
      <c r="J12" s="24" t="str">
        <f t="shared" si="22"/>
        <v>More</v>
      </c>
      <c r="L12" s="256" t="s">
        <v>31</v>
      </c>
      <c r="M12" s="41">
        <v>1.75</v>
      </c>
      <c r="N12" s="41">
        <f t="shared" ref="N12" si="23">1.97303383-M12</f>
        <v>0.2230338300000001</v>
      </c>
      <c r="O12" s="41">
        <f>F8</f>
        <v>1.9765625</v>
      </c>
      <c r="P12" s="42">
        <f>1.97303383-O12</f>
        <v>-3.5286699999999005E-3</v>
      </c>
      <c r="Q12" s="132"/>
      <c r="R12" s="132"/>
      <c r="S12" s="132"/>
      <c r="T12" s="132"/>
      <c r="U12" s="134"/>
    </row>
    <row r="13" spans="1:21" x14ac:dyDescent="0.25">
      <c r="C13" s="14">
        <f t="shared" si="3"/>
        <v>10</v>
      </c>
      <c r="D13" s="15">
        <f t="shared" si="17"/>
        <v>1.97265625</v>
      </c>
      <c r="E13" s="15">
        <f t="shared" si="18"/>
        <v>1.97314453125</v>
      </c>
      <c r="F13" s="15">
        <f t="shared" si="19"/>
        <v>1.972900390625</v>
      </c>
      <c r="G13" s="15">
        <f t="shared" si="7"/>
        <v>0.92023959475189843</v>
      </c>
      <c r="H13" s="15">
        <f t="shared" si="20"/>
        <v>0.91979777970482246</v>
      </c>
      <c r="I13" s="16">
        <f t="shared" si="21"/>
        <v>-4.4181504707596631E-4</v>
      </c>
      <c r="J13" s="24" t="str">
        <f t="shared" si="22"/>
        <v>More</v>
      </c>
      <c r="L13" s="35" t="s">
        <v>32</v>
      </c>
      <c r="M13" s="39">
        <f>P4</f>
        <v>1.9692968800947126</v>
      </c>
      <c r="N13" s="39">
        <f t="shared" ref="N13" si="24">1.97303383-M13</f>
        <v>3.736949905287501E-3</v>
      </c>
      <c r="O13" s="39">
        <f>P8</f>
        <v>1.9730326316310438</v>
      </c>
      <c r="P13" s="36">
        <f t="shared" ref="P13:P14" si="25">1.97303383-O13</f>
        <v>1.1983689562899968E-6</v>
      </c>
      <c r="Q13" s="132"/>
      <c r="R13" s="132"/>
      <c r="S13" s="132"/>
      <c r="T13" s="132"/>
      <c r="U13" s="134"/>
    </row>
    <row r="14" spans="1:21" ht="15.75" thickBot="1" x14ac:dyDescent="0.3">
      <c r="C14" s="14">
        <f t="shared" si="3"/>
        <v>11</v>
      </c>
      <c r="D14" s="15">
        <f t="shared" si="17"/>
        <v>1.972900390625</v>
      </c>
      <c r="E14" s="15">
        <f t="shared" si="18"/>
        <v>1.97314453125</v>
      </c>
      <c r="F14" s="15">
        <f t="shared" si="19"/>
        <v>1.9730224609375</v>
      </c>
      <c r="G14" s="15">
        <f t="shared" si="7"/>
        <v>0.9201918150136168</v>
      </c>
      <c r="H14" s="15">
        <f t="shared" si="20"/>
        <v>0.92015415575360748</v>
      </c>
      <c r="I14" s="16">
        <f t="shared" si="21"/>
        <v>-3.7659260009315076E-5</v>
      </c>
      <c r="J14" s="24" t="str">
        <f t="shared" si="22"/>
        <v>More</v>
      </c>
      <c r="L14" s="37" t="s">
        <v>33</v>
      </c>
      <c r="M14" s="40">
        <f>S4</f>
        <v>1.973448865779436</v>
      </c>
      <c r="N14" s="40">
        <f t="shared" ref="N14" si="26">1.97303383-M14</f>
        <v>-4.1503577943591274E-4</v>
      </c>
      <c r="O14" s="40">
        <f>S8</f>
        <v>1.9730338345671448</v>
      </c>
      <c r="P14" s="38">
        <f t="shared" si="25"/>
        <v>-4.5671446624595546E-9</v>
      </c>
      <c r="Q14" s="132"/>
      <c r="R14" s="132"/>
      <c r="S14" s="132"/>
      <c r="T14" s="132"/>
      <c r="U14" s="134"/>
    </row>
    <row r="15" spans="1:21" ht="15.75" thickTop="1" x14ac:dyDescent="0.25">
      <c r="C15" s="14">
        <f t="shared" si="3"/>
        <v>12</v>
      </c>
      <c r="D15" s="15">
        <f t="shared" si="17"/>
        <v>1.9730224609375</v>
      </c>
      <c r="E15" s="15">
        <f t="shared" si="18"/>
        <v>1.97314453125</v>
      </c>
      <c r="F15" s="15">
        <f t="shared" si="19"/>
        <v>1.97308349609375</v>
      </c>
      <c r="G15" s="15">
        <f t="shared" si="7"/>
        <v>0.92016792000245906</v>
      </c>
      <c r="H15" s="15">
        <f t="shared" si="20"/>
        <v>0.92033236031551269</v>
      </c>
      <c r="I15" s="16">
        <f t="shared" si="21"/>
        <v>1.644403130536265E-4</v>
      </c>
      <c r="J15" s="24" t="str">
        <f t="shared" si="22"/>
        <v>More</v>
      </c>
      <c r="L15" s="131"/>
      <c r="M15" s="132"/>
      <c r="N15" s="132"/>
      <c r="O15" s="132"/>
      <c r="P15" s="132"/>
      <c r="Q15" s="132"/>
      <c r="R15" s="132"/>
      <c r="S15" s="132"/>
      <c r="T15" s="132"/>
      <c r="U15" s="134"/>
    </row>
    <row r="16" spans="1:21" x14ac:dyDescent="0.25">
      <c r="C16" s="19">
        <f t="shared" si="3"/>
        <v>13</v>
      </c>
      <c r="D16" s="20">
        <f t="shared" si="17"/>
        <v>1.9730224609375</v>
      </c>
      <c r="E16" s="20">
        <f t="shared" si="18"/>
        <v>1.97308349609375</v>
      </c>
      <c r="F16" s="20">
        <f t="shared" si="19"/>
        <v>1.973052978515625</v>
      </c>
      <c r="G16" s="20">
        <f t="shared" si="7"/>
        <v>0.92017986793653006</v>
      </c>
      <c r="H16" s="20">
        <f t="shared" si="20"/>
        <v>0.9202432566563985</v>
      </c>
      <c r="I16" s="21">
        <f>H16-G16</f>
        <v>6.3388719868440191E-5</v>
      </c>
      <c r="J16" s="24" t="str">
        <f t="shared" si="22"/>
        <v>More</v>
      </c>
      <c r="L16" s="131"/>
      <c r="M16" s="132"/>
      <c r="N16" s="132"/>
      <c r="O16" s="132"/>
      <c r="P16" s="132"/>
      <c r="Q16" s="132"/>
      <c r="R16" s="132"/>
      <c r="S16" s="132"/>
      <c r="T16" s="132"/>
      <c r="U16" s="134"/>
    </row>
    <row r="17" spans="3:21" x14ac:dyDescent="0.25">
      <c r="C17" s="22">
        <f t="shared" ref="C17:C19" si="27">C16+1</f>
        <v>14</v>
      </c>
      <c r="D17" s="15">
        <f t="shared" ref="D17" si="28">IF(I16&gt;0,D16,F16)</f>
        <v>1.9730224609375</v>
      </c>
      <c r="E17" s="15">
        <f t="shared" ref="E17" si="29">IF(I16&gt;0,F16,E16)</f>
        <v>1.973052978515625</v>
      </c>
      <c r="F17" s="15">
        <f t="shared" ref="F17" si="30">SUM(E17,D17)/2</f>
        <v>1.9730377197265625</v>
      </c>
      <c r="G17" s="15">
        <f t="shared" si="7"/>
        <v>0.92018584158219718</v>
      </c>
      <c r="H17" s="15">
        <f t="shared" ref="H17" si="31">((F17^3)/4)-1</f>
        <v>0.92019870586046526</v>
      </c>
      <c r="I17" s="16">
        <f t="shared" ref="I17" si="32">H17-G17</f>
        <v>1.2864278268076568E-5</v>
      </c>
      <c r="J17" s="24" t="str">
        <f t="shared" si="22"/>
        <v>More</v>
      </c>
      <c r="L17" s="131"/>
      <c r="M17" s="132"/>
      <c r="N17" s="132"/>
      <c r="O17" s="132"/>
      <c r="P17" s="132"/>
      <c r="Q17" s="132"/>
      <c r="R17" s="132"/>
      <c r="S17" s="132"/>
      <c r="T17" s="132"/>
      <c r="U17" s="134"/>
    </row>
    <row r="18" spans="3:21" ht="15.75" thickBot="1" x14ac:dyDescent="0.3">
      <c r="C18" s="23">
        <f t="shared" si="27"/>
        <v>15</v>
      </c>
      <c r="D18" s="17">
        <f t="shared" ref="D18" si="33">IF(I17&gt;0,D17,F17)</f>
        <v>1.9730224609375</v>
      </c>
      <c r="E18" s="17">
        <f t="shared" ref="E18" si="34">IF(I17&gt;0,F17,E17)</f>
        <v>1.9730377197265625</v>
      </c>
      <c r="F18" s="17">
        <f t="shared" ref="F18" si="35">SUM(E18,D18)/2</f>
        <v>1.9730300903320313</v>
      </c>
      <c r="G18" s="17">
        <f t="shared" ref="G18" si="36">SIN(F18)</f>
        <v>0.92018882832468807</v>
      </c>
      <c r="H18" s="17">
        <f t="shared" ref="H18" si="37">((F18^3)/4)-1</f>
        <v>0.92017643072090216</v>
      </c>
      <c r="I18" s="18">
        <f t="shared" ref="I18" si="38">H18-G18</f>
        <v>-1.2397603785907485E-5</v>
      </c>
      <c r="J18" s="25" t="str">
        <f t="shared" si="22"/>
        <v>More</v>
      </c>
      <c r="L18" s="131"/>
      <c r="M18" s="132"/>
      <c r="N18" s="132"/>
      <c r="O18" s="132"/>
      <c r="P18" s="132"/>
      <c r="Q18" s="132"/>
      <c r="R18" s="132"/>
      <c r="S18" s="132"/>
      <c r="T18" s="132"/>
      <c r="U18" s="134"/>
    </row>
    <row r="19" spans="3:21" ht="16.5" thickTop="1" thickBot="1" x14ac:dyDescent="0.3">
      <c r="C19" s="82">
        <f t="shared" si="27"/>
        <v>16</v>
      </c>
      <c r="D19" s="83">
        <f t="shared" ref="D19" si="39">IF(I18&gt;0,D18,F18)</f>
        <v>1.9730300903320313</v>
      </c>
      <c r="E19" s="83">
        <f t="shared" ref="E19" si="40">IF(I18&gt;0,F18,E18)</f>
        <v>1.9730377197265625</v>
      </c>
      <c r="F19" s="83">
        <f t="shared" ref="F19" si="41">SUM(E19,D19)/2</f>
        <v>1.9730339050292969</v>
      </c>
      <c r="G19" s="83">
        <f t="shared" ref="G19" si="42">SIN(F19)</f>
        <v>0.92018733496013783</v>
      </c>
      <c r="H19" s="83">
        <f t="shared" ref="H19" si="43">((F19^3)/4)-1</f>
        <v>0.92018756826915027</v>
      </c>
      <c r="I19" s="84">
        <f t="shared" ref="I19" si="44">H19-G19</f>
        <v>2.3330901244289493E-7</v>
      </c>
      <c r="J19" s="85" t="str">
        <f>IF(ABS(I19)&lt;0.000001,"Less","More")</f>
        <v>Less</v>
      </c>
      <c r="L19" s="131"/>
      <c r="M19" s="132"/>
      <c r="N19" s="132"/>
      <c r="O19" s="132"/>
      <c r="P19" s="132"/>
      <c r="Q19" s="132"/>
      <c r="R19" s="132"/>
      <c r="S19" s="132"/>
      <c r="T19" s="132"/>
      <c r="U19" s="134"/>
    </row>
    <row r="20" spans="3:21" ht="15.75" thickTop="1" x14ac:dyDescent="0.25">
      <c r="L20" s="131"/>
      <c r="M20" s="132"/>
      <c r="N20" s="132"/>
      <c r="O20" s="132"/>
      <c r="P20" s="132"/>
      <c r="Q20" s="132"/>
      <c r="R20" s="132"/>
      <c r="S20" s="132"/>
      <c r="T20" s="132"/>
      <c r="U20" s="134"/>
    </row>
    <row r="21" spans="3:21" x14ac:dyDescent="0.25">
      <c r="L21" s="131"/>
      <c r="M21" s="132"/>
      <c r="N21" s="132"/>
      <c r="O21" s="132"/>
      <c r="P21" s="132"/>
      <c r="Q21" s="132"/>
      <c r="R21" s="132"/>
      <c r="S21" s="132"/>
      <c r="T21" s="132"/>
      <c r="U21" s="134"/>
    </row>
    <row r="22" spans="3:21" x14ac:dyDescent="0.25">
      <c r="L22" s="131"/>
      <c r="M22" s="132"/>
      <c r="N22" s="132"/>
      <c r="O22" s="132"/>
      <c r="P22" s="132"/>
      <c r="Q22" s="132"/>
      <c r="R22" s="132"/>
      <c r="S22" s="132"/>
      <c r="T22" s="132"/>
      <c r="U22" s="134"/>
    </row>
    <row r="23" spans="3:21" x14ac:dyDescent="0.25">
      <c r="L23" s="131"/>
      <c r="M23" s="132"/>
      <c r="N23" s="132"/>
      <c r="O23" s="132"/>
      <c r="P23" s="132"/>
      <c r="Q23" s="132"/>
      <c r="R23" s="132"/>
      <c r="S23" s="132"/>
      <c r="T23" s="132"/>
      <c r="U23" s="134"/>
    </row>
    <row r="24" spans="3:21" x14ac:dyDescent="0.25">
      <c r="L24" s="131"/>
      <c r="M24" s="132"/>
      <c r="N24" s="132"/>
      <c r="O24" s="132"/>
      <c r="P24" s="132"/>
      <c r="Q24" s="132"/>
      <c r="R24" s="132"/>
      <c r="S24" s="132"/>
      <c r="T24" s="132"/>
      <c r="U24" s="134"/>
    </row>
    <row r="25" spans="3:21" ht="15.75" thickBot="1" x14ac:dyDescent="0.3">
      <c r="L25" s="135"/>
      <c r="M25" s="136"/>
      <c r="N25" s="136"/>
      <c r="O25" s="136"/>
      <c r="P25" s="136"/>
      <c r="Q25" s="136"/>
      <c r="R25" s="136"/>
      <c r="S25" s="136"/>
      <c r="T25" s="136"/>
      <c r="U25" s="137"/>
    </row>
    <row r="26" spans="3:21" ht="15.75" thickTop="1" x14ac:dyDescent="0.25"/>
  </sheetData>
  <mergeCells count="3">
    <mergeCell ref="P1:Q1"/>
    <mergeCell ref="S1:T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zoomScaleNormal="100" workbookViewId="0">
      <selection activeCell="L47" sqref="L47"/>
    </sheetView>
  </sheetViews>
  <sheetFormatPr defaultColWidth="9.28515625" defaultRowHeight="15" x14ac:dyDescent="0.25"/>
  <cols>
    <col min="1" max="13" width="9.28515625" style="56"/>
    <col min="14" max="14" width="9.28515625" style="3"/>
    <col min="15" max="16384" width="9.28515625" style="56"/>
  </cols>
  <sheetData>
    <row r="1" spans="1:28" ht="16.5" thickTop="1" thickBot="1" x14ac:dyDescent="0.3">
      <c r="A1" s="109" t="s">
        <v>16</v>
      </c>
      <c r="F1" s="3"/>
      <c r="G1" s="3"/>
      <c r="H1" s="3"/>
      <c r="I1" s="3"/>
      <c r="J1" s="3"/>
      <c r="K1" s="3"/>
      <c r="L1" s="3"/>
      <c r="M1" s="3"/>
      <c r="O1" s="144"/>
      <c r="P1" s="145" t="s">
        <v>48</v>
      </c>
      <c r="Q1" s="146" t="s">
        <v>49</v>
      </c>
    </row>
    <row r="2" spans="1:28" x14ac:dyDescent="0.25">
      <c r="A2" s="110" t="s">
        <v>4</v>
      </c>
      <c r="F2" s="3"/>
      <c r="G2" s="3"/>
      <c r="H2" s="3"/>
      <c r="I2" s="3"/>
      <c r="J2" s="3"/>
      <c r="K2" s="3"/>
      <c r="L2" s="3"/>
      <c r="M2" s="3"/>
      <c r="O2" s="147" t="s">
        <v>47</v>
      </c>
      <c r="P2" s="148">
        <v>2</v>
      </c>
      <c r="Q2" s="149">
        <v>4</v>
      </c>
    </row>
    <row r="3" spans="1:28" x14ac:dyDescent="0.25">
      <c r="A3" s="111" t="s">
        <v>5</v>
      </c>
      <c r="F3" s="3"/>
      <c r="G3" s="3"/>
      <c r="H3" s="3"/>
      <c r="I3" s="3"/>
      <c r="J3" s="3"/>
      <c r="K3" s="3"/>
      <c r="L3" s="3"/>
      <c r="M3" s="3"/>
      <c r="O3" s="147"/>
      <c r="P3" s="148">
        <v>2</v>
      </c>
      <c r="Q3" s="149">
        <v>8</v>
      </c>
    </row>
    <row r="4" spans="1:28" x14ac:dyDescent="0.25">
      <c r="A4" s="112" t="s">
        <v>6</v>
      </c>
      <c r="F4" s="3"/>
      <c r="G4" s="3"/>
      <c r="H4" s="3"/>
      <c r="I4" s="3"/>
      <c r="J4" s="3"/>
      <c r="K4" s="3"/>
      <c r="L4" s="3"/>
      <c r="M4" s="3"/>
      <c r="O4" s="147"/>
      <c r="P4" s="148">
        <v>5</v>
      </c>
      <c r="Q4" s="149">
        <v>6</v>
      </c>
    </row>
    <row r="5" spans="1:28" x14ac:dyDescent="0.25">
      <c r="A5" s="113" t="s">
        <v>19</v>
      </c>
      <c r="F5" s="3"/>
      <c r="G5" s="3"/>
      <c r="H5" s="3"/>
      <c r="I5" s="3"/>
      <c r="J5" s="3"/>
      <c r="K5" s="3"/>
      <c r="L5" s="3"/>
      <c r="M5" s="3"/>
      <c r="O5" s="150"/>
      <c r="P5" s="151"/>
      <c r="Q5" s="152"/>
      <c r="AA5" s="3"/>
      <c r="AB5" s="3"/>
    </row>
    <row r="6" spans="1:28" ht="15.75" thickBot="1" x14ac:dyDescent="0.3">
      <c r="A6" s="114" t="s">
        <v>20</v>
      </c>
      <c r="F6" s="3"/>
      <c r="G6" s="3"/>
      <c r="H6" s="3"/>
      <c r="I6" s="3"/>
      <c r="J6" s="3"/>
      <c r="K6" s="3"/>
      <c r="L6" s="3"/>
      <c r="M6" s="3"/>
      <c r="O6" s="147" t="s">
        <v>50</v>
      </c>
      <c r="P6" s="148">
        <v>5</v>
      </c>
      <c r="Q6" s="149">
        <v>6</v>
      </c>
    </row>
    <row r="7" spans="1:28" ht="15.75" thickTop="1" x14ac:dyDescent="0.25">
      <c r="F7" s="3"/>
      <c r="G7" s="3"/>
      <c r="H7" s="3"/>
      <c r="I7" s="3"/>
      <c r="J7" s="3"/>
      <c r="K7" s="3"/>
      <c r="L7" s="3"/>
      <c r="M7" s="3"/>
      <c r="O7" s="147"/>
      <c r="P7" s="148">
        <v>8</v>
      </c>
      <c r="Q7" s="149">
        <v>6</v>
      </c>
    </row>
    <row r="8" spans="1:28" x14ac:dyDescent="0.25">
      <c r="F8" s="3"/>
      <c r="G8" s="3"/>
      <c r="H8" s="3"/>
      <c r="I8" s="3"/>
      <c r="J8" s="3"/>
      <c r="K8" s="3"/>
      <c r="L8" s="3"/>
      <c r="M8" s="3"/>
      <c r="O8" s="147"/>
      <c r="P8" s="148">
        <v>8</v>
      </c>
      <c r="Q8" s="149">
        <v>8</v>
      </c>
    </row>
    <row r="9" spans="1:28" x14ac:dyDescent="0.25">
      <c r="F9" s="3"/>
      <c r="G9" s="3"/>
      <c r="H9" s="3"/>
      <c r="I9" s="3"/>
      <c r="J9" s="3"/>
      <c r="K9" s="3"/>
      <c r="L9" s="3"/>
      <c r="M9" s="3"/>
      <c r="O9" s="147"/>
      <c r="P9" s="148">
        <v>2</v>
      </c>
      <c r="Q9" s="149">
        <v>8</v>
      </c>
    </row>
    <row r="10" spans="1:28" x14ac:dyDescent="0.25">
      <c r="F10" s="3"/>
      <c r="G10" s="3"/>
      <c r="H10" s="3"/>
      <c r="I10" s="3"/>
      <c r="J10" s="3"/>
      <c r="K10" s="3"/>
      <c r="L10" s="3"/>
      <c r="M10" s="3"/>
      <c r="O10" s="150"/>
      <c r="P10" s="151"/>
      <c r="Q10" s="152"/>
    </row>
    <row r="11" spans="1:28" x14ac:dyDescent="0.25">
      <c r="F11" s="3"/>
      <c r="G11" s="3"/>
      <c r="H11" s="3"/>
      <c r="I11" s="3"/>
      <c r="J11" s="3"/>
      <c r="K11" s="3"/>
      <c r="L11" s="3"/>
      <c r="M11" s="3"/>
      <c r="O11" s="147" t="s">
        <v>51</v>
      </c>
      <c r="P11" s="148">
        <v>5</v>
      </c>
      <c r="Q11" s="149">
        <v>6</v>
      </c>
    </row>
    <row r="12" spans="1:28" x14ac:dyDescent="0.25">
      <c r="F12" s="3"/>
      <c r="G12" s="3"/>
      <c r="H12" s="3"/>
      <c r="I12" s="3"/>
      <c r="J12" s="3"/>
      <c r="K12" s="3"/>
      <c r="L12" s="3"/>
      <c r="M12" s="3"/>
      <c r="O12" s="147"/>
      <c r="P12" s="148">
        <v>8</v>
      </c>
      <c r="Q12" s="149">
        <v>6</v>
      </c>
    </row>
    <row r="13" spans="1:28" x14ac:dyDescent="0.25">
      <c r="F13" s="3"/>
      <c r="G13" s="3"/>
      <c r="H13" s="3"/>
      <c r="I13" s="3"/>
      <c r="J13" s="3"/>
      <c r="K13" s="3"/>
      <c r="L13" s="3"/>
      <c r="M13" s="3"/>
      <c r="O13" s="147"/>
      <c r="P13" s="148">
        <v>8</v>
      </c>
      <c r="Q13" s="149">
        <v>4</v>
      </c>
    </row>
    <row r="14" spans="1:28" x14ac:dyDescent="0.25">
      <c r="F14" s="3"/>
      <c r="G14" s="3"/>
      <c r="H14" s="3"/>
      <c r="I14" s="3"/>
      <c r="J14" s="3"/>
      <c r="K14" s="3"/>
      <c r="L14" s="3"/>
      <c r="M14" s="3"/>
      <c r="O14" s="147"/>
      <c r="P14" s="148">
        <v>2</v>
      </c>
      <c r="Q14" s="149">
        <v>4</v>
      </c>
    </row>
    <row r="15" spans="1:28" ht="15.75" thickBot="1" x14ac:dyDescent="0.3">
      <c r="F15" s="3"/>
      <c r="G15" s="3"/>
      <c r="H15" s="3"/>
      <c r="I15" s="3"/>
      <c r="J15" s="3"/>
      <c r="K15" s="3"/>
      <c r="L15" s="3"/>
      <c r="M15" s="3"/>
      <c r="O15" s="153"/>
      <c r="P15" s="154"/>
      <c r="Q15" s="155"/>
    </row>
    <row r="16" spans="1:28" ht="16.5" thickTop="1" thickBot="1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.75" thickTop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15"/>
      <c r="P17" s="268" t="s">
        <v>47</v>
      </c>
      <c r="Q17" s="266"/>
      <c r="R17" s="266"/>
      <c r="S17" s="266" t="s">
        <v>54</v>
      </c>
      <c r="T17" s="266"/>
      <c r="U17" s="266"/>
      <c r="V17" s="266"/>
      <c r="W17" s="266" t="s">
        <v>51</v>
      </c>
      <c r="X17" s="266"/>
      <c r="Y17" s="266"/>
      <c r="Z17" s="267"/>
      <c r="AA17" s="178"/>
    </row>
    <row r="18" spans="3:2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6" t="s">
        <v>22</v>
      </c>
      <c r="P18" s="117">
        <v>2</v>
      </c>
      <c r="Q18" s="117">
        <v>2</v>
      </c>
      <c r="R18" s="117">
        <v>5</v>
      </c>
      <c r="S18" s="183">
        <v>5</v>
      </c>
      <c r="T18" s="117">
        <v>8</v>
      </c>
      <c r="U18" s="117">
        <v>8</v>
      </c>
      <c r="V18" s="184">
        <v>2</v>
      </c>
      <c r="W18" s="117">
        <v>5</v>
      </c>
      <c r="X18" s="117">
        <v>8</v>
      </c>
      <c r="Y18" s="117">
        <v>8</v>
      </c>
      <c r="Z18" s="117">
        <v>2</v>
      </c>
      <c r="AA18" s="118"/>
    </row>
    <row r="19" spans="3:27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16" t="s">
        <v>52</v>
      </c>
      <c r="P19" s="117">
        <v>4</v>
      </c>
      <c r="Q19" s="117">
        <v>8</v>
      </c>
      <c r="R19" s="117">
        <v>6</v>
      </c>
      <c r="S19" s="183">
        <v>6</v>
      </c>
      <c r="T19" s="117">
        <v>6</v>
      </c>
      <c r="U19" s="117">
        <v>8</v>
      </c>
      <c r="V19" s="184">
        <v>8</v>
      </c>
      <c r="W19" s="117">
        <v>6</v>
      </c>
      <c r="X19" s="117">
        <v>6</v>
      </c>
      <c r="Y19" s="117">
        <v>4</v>
      </c>
      <c r="Z19" s="117">
        <v>4</v>
      </c>
      <c r="AA19" s="118"/>
    </row>
    <row r="20" spans="3:27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80" t="s">
        <v>53</v>
      </c>
      <c r="P20" s="119">
        <v>1</v>
      </c>
      <c r="Q20" s="119">
        <v>1</v>
      </c>
      <c r="R20" s="119">
        <v>1</v>
      </c>
      <c r="S20" s="185">
        <v>1</v>
      </c>
      <c r="T20" s="119">
        <v>1</v>
      </c>
      <c r="U20" s="119">
        <v>1</v>
      </c>
      <c r="V20" s="186">
        <v>1</v>
      </c>
      <c r="W20" s="119">
        <v>1</v>
      </c>
      <c r="X20" s="119">
        <v>1</v>
      </c>
      <c r="Y20" s="119">
        <v>1</v>
      </c>
      <c r="Z20" s="119">
        <v>1</v>
      </c>
      <c r="AA20" s="120"/>
    </row>
    <row r="21" spans="3:27" ht="16.5" thickTop="1" thickBot="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.75" thickTop="1" x14ac:dyDescent="0.25">
      <c r="C22" s="3"/>
      <c r="D22" s="3"/>
      <c r="E22" s="3"/>
      <c r="O22" s="121" t="s">
        <v>57</v>
      </c>
      <c r="P22" s="97" t="s">
        <v>56</v>
      </c>
      <c r="Q22" s="97"/>
      <c r="R22" s="97">
        <v>1</v>
      </c>
      <c r="S22" s="97">
        <v>0</v>
      </c>
      <c r="T22" s="97">
        <v>-12</v>
      </c>
      <c r="U22" s="97"/>
      <c r="V22" s="97"/>
      <c r="W22" s="97"/>
      <c r="X22" s="97"/>
      <c r="Y22" s="97"/>
      <c r="Z22" s="97"/>
      <c r="AA22" s="122"/>
    </row>
    <row r="23" spans="3:27" x14ac:dyDescent="0.25">
      <c r="C23" s="3"/>
      <c r="D23" s="3"/>
      <c r="E23" s="3"/>
      <c r="O23" s="102" t="s">
        <v>58</v>
      </c>
      <c r="P23" s="99" t="s">
        <v>59</v>
      </c>
      <c r="Q23" s="99"/>
      <c r="R23" s="99">
        <v>0</v>
      </c>
      <c r="S23" s="99">
        <v>1</v>
      </c>
      <c r="T23" s="99">
        <v>-3</v>
      </c>
      <c r="U23" s="99"/>
      <c r="V23" s="99"/>
      <c r="W23" s="99"/>
      <c r="X23" s="99"/>
      <c r="Y23" s="99"/>
      <c r="Z23" s="99"/>
      <c r="AA23" s="100"/>
    </row>
    <row r="24" spans="3:27" x14ac:dyDescent="0.25">
      <c r="C24" s="3"/>
      <c r="D24" s="3"/>
      <c r="E24" s="3"/>
      <c r="O24" s="102"/>
      <c r="P24" s="99"/>
      <c r="Q24" s="99"/>
      <c r="R24" s="99">
        <v>0</v>
      </c>
      <c r="S24" s="99">
        <v>0</v>
      </c>
      <c r="T24" s="99">
        <v>1</v>
      </c>
      <c r="U24" s="99"/>
      <c r="V24" s="99"/>
      <c r="W24" s="99"/>
      <c r="X24" s="99"/>
      <c r="Y24" s="99"/>
      <c r="Z24" s="99"/>
      <c r="AA24" s="100"/>
    </row>
    <row r="25" spans="3:27" x14ac:dyDescent="0.25">
      <c r="C25" s="3"/>
      <c r="D25" s="3"/>
      <c r="E25" s="3"/>
      <c r="O25" s="102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00"/>
    </row>
    <row r="26" spans="3:27" x14ac:dyDescent="0.25">
      <c r="C26" s="3"/>
      <c r="D26" s="3"/>
      <c r="E26" s="3"/>
      <c r="O26" s="102"/>
      <c r="P26" s="99">
        <f>SUM($R22*P$18,$S22*P$19,$T22*P$20)</f>
        <v>-10</v>
      </c>
      <c r="Q26" s="99">
        <f t="shared" ref="Q26:Z26" si="0">SUM($R22*Q$18,$S22*Q$19,$T22*Q$20)</f>
        <v>-10</v>
      </c>
      <c r="R26" s="99">
        <f t="shared" si="0"/>
        <v>-7</v>
      </c>
      <c r="S26" s="99">
        <f t="shared" si="0"/>
        <v>-7</v>
      </c>
      <c r="T26" s="99">
        <f t="shared" si="0"/>
        <v>-4</v>
      </c>
      <c r="U26" s="99">
        <f t="shared" si="0"/>
        <v>-4</v>
      </c>
      <c r="V26" s="99">
        <f>SUM($R22*V$18,$S22*V$19,$T22*V$20)</f>
        <v>-10</v>
      </c>
      <c r="W26" s="99">
        <f t="shared" si="0"/>
        <v>-7</v>
      </c>
      <c r="X26" s="99">
        <f t="shared" si="0"/>
        <v>-4</v>
      </c>
      <c r="Y26" s="99">
        <f t="shared" si="0"/>
        <v>-4</v>
      </c>
      <c r="Z26" s="99">
        <f t="shared" si="0"/>
        <v>-10</v>
      </c>
      <c r="AA26" s="100"/>
    </row>
    <row r="27" spans="3:27" x14ac:dyDescent="0.25">
      <c r="C27" s="3"/>
      <c r="D27" s="3"/>
      <c r="E27" s="3"/>
      <c r="O27" s="102"/>
      <c r="P27" s="99">
        <f>SUM($R23*P$18,$S23*P$19,$T23*P$20)</f>
        <v>1</v>
      </c>
      <c r="Q27" s="99">
        <f t="shared" ref="Q27:Z27" si="1">SUM($R23*Q$18,$S23*Q$19,$T23*Q$20)</f>
        <v>5</v>
      </c>
      <c r="R27" s="99">
        <f t="shared" si="1"/>
        <v>3</v>
      </c>
      <c r="S27" s="99">
        <f t="shared" si="1"/>
        <v>3</v>
      </c>
      <c r="T27" s="99">
        <f t="shared" si="1"/>
        <v>3</v>
      </c>
      <c r="U27" s="99">
        <f t="shared" si="1"/>
        <v>5</v>
      </c>
      <c r="V27" s="99">
        <f t="shared" si="1"/>
        <v>5</v>
      </c>
      <c r="W27" s="99">
        <f t="shared" si="1"/>
        <v>3</v>
      </c>
      <c r="X27" s="99">
        <f t="shared" si="1"/>
        <v>3</v>
      </c>
      <c r="Y27" s="99">
        <f t="shared" si="1"/>
        <v>1</v>
      </c>
      <c r="Z27" s="99">
        <f t="shared" si="1"/>
        <v>1</v>
      </c>
      <c r="AA27" s="100"/>
    </row>
    <row r="28" spans="3:27" ht="15.75" thickBot="1" x14ac:dyDescent="0.3">
      <c r="C28" s="3"/>
      <c r="D28" s="3"/>
      <c r="E28" s="3"/>
      <c r="O28" s="104"/>
      <c r="P28" s="105">
        <f>SUM($R24*P$18,$S24*P$19,$T24*P$20)</f>
        <v>1</v>
      </c>
      <c r="Q28" s="105">
        <f t="shared" ref="Q28:Z28" si="2">SUM($R24*Q$18,$S24*Q$19,$T24*Q$20)</f>
        <v>1</v>
      </c>
      <c r="R28" s="105">
        <f t="shared" si="2"/>
        <v>1</v>
      </c>
      <c r="S28" s="105">
        <f t="shared" si="2"/>
        <v>1</v>
      </c>
      <c r="T28" s="105">
        <f t="shared" si="2"/>
        <v>1</v>
      </c>
      <c r="U28" s="105">
        <f t="shared" si="2"/>
        <v>1</v>
      </c>
      <c r="V28" s="105">
        <f t="shared" si="2"/>
        <v>1</v>
      </c>
      <c r="W28" s="105">
        <f t="shared" si="2"/>
        <v>1</v>
      </c>
      <c r="X28" s="105">
        <f t="shared" si="2"/>
        <v>1</v>
      </c>
      <c r="Y28" s="105">
        <f t="shared" si="2"/>
        <v>1</v>
      </c>
      <c r="Z28" s="105">
        <f t="shared" si="2"/>
        <v>1</v>
      </c>
      <c r="AA28" s="123"/>
    </row>
    <row r="29" spans="3:27" ht="16.5" thickTop="1" thickBot="1" x14ac:dyDescent="0.3">
      <c r="C29" s="3"/>
      <c r="D29" s="3"/>
      <c r="E29" s="3"/>
    </row>
    <row r="30" spans="3:27" ht="15.75" thickTop="1" x14ac:dyDescent="0.25">
      <c r="O30" s="124" t="s">
        <v>60</v>
      </c>
      <c r="P30" s="49"/>
      <c r="Q30" s="49"/>
      <c r="R30" s="49" t="s">
        <v>61</v>
      </c>
      <c r="S30" s="125" t="s">
        <v>62</v>
      </c>
      <c r="T30" s="49">
        <v>0</v>
      </c>
      <c r="U30" s="49"/>
      <c r="V30" s="49">
        <v>-1</v>
      </c>
      <c r="W30" s="49">
        <v>0</v>
      </c>
      <c r="X30" s="49">
        <v>0</v>
      </c>
      <c r="Y30" s="49"/>
      <c r="Z30" s="49"/>
      <c r="AA30" s="126"/>
    </row>
    <row r="31" spans="3:27" x14ac:dyDescent="0.25">
      <c r="O31" s="52"/>
      <c r="P31" s="50"/>
      <c r="Q31" s="50"/>
      <c r="R31" s="127" t="s">
        <v>63</v>
      </c>
      <c r="S31" s="50" t="s">
        <v>61</v>
      </c>
      <c r="T31" s="50">
        <v>0</v>
      </c>
      <c r="U31" s="50"/>
      <c r="V31" s="50">
        <v>0</v>
      </c>
      <c r="W31" s="50">
        <v>-1</v>
      </c>
      <c r="X31" s="50">
        <v>0</v>
      </c>
      <c r="Y31" s="50"/>
      <c r="Z31" s="50"/>
      <c r="AA31" s="51"/>
    </row>
    <row r="32" spans="3:27" x14ac:dyDescent="0.25">
      <c r="O32" s="52"/>
      <c r="P32" s="50"/>
      <c r="Q32" s="50"/>
      <c r="R32" s="50">
        <v>0</v>
      </c>
      <c r="S32" s="50">
        <v>0</v>
      </c>
      <c r="T32" s="50">
        <v>1</v>
      </c>
      <c r="U32" s="50"/>
      <c r="V32" s="50">
        <v>0</v>
      </c>
      <c r="W32" s="50">
        <v>0</v>
      </c>
      <c r="X32" s="50">
        <v>1</v>
      </c>
      <c r="Y32" s="50"/>
      <c r="Z32" s="50"/>
      <c r="AA32" s="51"/>
    </row>
    <row r="33" spans="12:27" x14ac:dyDescent="0.25"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</row>
    <row r="34" spans="12:27" x14ac:dyDescent="0.25">
      <c r="O34" s="52"/>
      <c r="P34" s="50">
        <f>SUM($V30*P$26,$W30*P$27,$X30*P$28)</f>
        <v>10</v>
      </c>
      <c r="Q34" s="50">
        <f t="shared" ref="Q34:Z34" si="3">SUM($V30*Q$26,$W30*Q$27,$X30*Q$28)</f>
        <v>10</v>
      </c>
      <c r="R34" s="50">
        <f t="shared" si="3"/>
        <v>7</v>
      </c>
      <c r="S34" s="50">
        <f t="shared" si="3"/>
        <v>7</v>
      </c>
      <c r="T34" s="50">
        <f t="shared" si="3"/>
        <v>4</v>
      </c>
      <c r="U34" s="50">
        <f t="shared" si="3"/>
        <v>4</v>
      </c>
      <c r="V34" s="50">
        <f t="shared" si="3"/>
        <v>10</v>
      </c>
      <c r="W34" s="50">
        <f t="shared" si="3"/>
        <v>7</v>
      </c>
      <c r="X34" s="50">
        <f t="shared" si="3"/>
        <v>4</v>
      </c>
      <c r="Y34" s="50">
        <f t="shared" si="3"/>
        <v>4</v>
      </c>
      <c r="Z34" s="50">
        <f t="shared" si="3"/>
        <v>10</v>
      </c>
      <c r="AA34" s="51"/>
    </row>
    <row r="35" spans="12:27" x14ac:dyDescent="0.25">
      <c r="O35" s="52"/>
      <c r="P35" s="50">
        <f t="shared" ref="P35:Z35" si="4">SUM($V31*P$26,$W31*P$27,$X31*P$28)</f>
        <v>-1</v>
      </c>
      <c r="Q35" s="50">
        <f t="shared" si="4"/>
        <v>-5</v>
      </c>
      <c r="R35" s="50">
        <f t="shared" si="4"/>
        <v>-3</v>
      </c>
      <c r="S35" s="50">
        <f t="shared" si="4"/>
        <v>-3</v>
      </c>
      <c r="T35" s="50">
        <f t="shared" si="4"/>
        <v>-3</v>
      </c>
      <c r="U35" s="50">
        <f t="shared" si="4"/>
        <v>-5</v>
      </c>
      <c r="V35" s="50">
        <f t="shared" si="4"/>
        <v>-5</v>
      </c>
      <c r="W35" s="50">
        <f t="shared" si="4"/>
        <v>-3</v>
      </c>
      <c r="X35" s="50">
        <f t="shared" si="4"/>
        <v>-3</v>
      </c>
      <c r="Y35" s="50">
        <f t="shared" si="4"/>
        <v>-1</v>
      </c>
      <c r="Z35" s="50">
        <f t="shared" si="4"/>
        <v>-1</v>
      </c>
      <c r="AA35" s="51"/>
    </row>
    <row r="36" spans="12:27" ht="15.75" thickBot="1" x14ac:dyDescent="0.3">
      <c r="O36" s="53"/>
      <c r="P36" s="54">
        <f t="shared" ref="P36:Z36" si="5">SUM($V32*P$26,$W32*P$27,$X32*P$28)</f>
        <v>1</v>
      </c>
      <c r="Q36" s="54">
        <f t="shared" si="5"/>
        <v>1</v>
      </c>
      <c r="R36" s="54">
        <f t="shared" si="5"/>
        <v>1</v>
      </c>
      <c r="S36" s="54">
        <f t="shared" si="5"/>
        <v>1</v>
      </c>
      <c r="T36" s="54">
        <f t="shared" si="5"/>
        <v>1</v>
      </c>
      <c r="U36" s="54">
        <f t="shared" si="5"/>
        <v>1</v>
      </c>
      <c r="V36" s="54">
        <f t="shared" si="5"/>
        <v>1</v>
      </c>
      <c r="W36" s="54">
        <f t="shared" si="5"/>
        <v>1</v>
      </c>
      <c r="X36" s="54">
        <f t="shared" si="5"/>
        <v>1</v>
      </c>
      <c r="Y36" s="54">
        <f t="shared" si="5"/>
        <v>1</v>
      </c>
      <c r="Z36" s="54">
        <f t="shared" si="5"/>
        <v>1</v>
      </c>
      <c r="AA36" s="128"/>
    </row>
    <row r="37" spans="12:27" ht="16.5" thickTop="1" thickBot="1" x14ac:dyDescent="0.3"/>
    <row r="38" spans="12:27" ht="15.75" thickTop="1" x14ac:dyDescent="0.25">
      <c r="O38" s="217"/>
      <c r="P38" s="218">
        <v>1</v>
      </c>
      <c r="Q38" s="218">
        <v>0</v>
      </c>
      <c r="R38" s="218">
        <v>-12</v>
      </c>
      <c r="S38" s="218"/>
      <c r="T38" s="218"/>
      <c r="U38" s="218"/>
      <c r="V38" s="218">
        <v>-1</v>
      </c>
      <c r="W38" s="218">
        <v>0</v>
      </c>
      <c r="X38" s="218">
        <v>0</v>
      </c>
      <c r="Y38" s="218"/>
      <c r="Z38" s="218"/>
      <c r="AA38" s="219"/>
    </row>
    <row r="39" spans="12:27" x14ac:dyDescent="0.25">
      <c r="O39" s="220"/>
      <c r="P39" s="221">
        <v>0</v>
      </c>
      <c r="Q39" s="221">
        <v>1</v>
      </c>
      <c r="R39" s="221">
        <v>-3</v>
      </c>
      <c r="S39" s="221"/>
      <c r="T39" s="133" t="s">
        <v>66</v>
      </c>
      <c r="U39" s="221"/>
      <c r="V39" s="221">
        <v>0</v>
      </c>
      <c r="W39" s="221">
        <v>-1</v>
      </c>
      <c r="X39" s="221">
        <v>0</v>
      </c>
      <c r="Y39" s="221"/>
      <c r="Z39" s="221"/>
      <c r="AA39" s="222"/>
    </row>
    <row r="40" spans="12:27" x14ac:dyDescent="0.25">
      <c r="O40" s="220"/>
      <c r="P40" s="221">
        <v>0</v>
      </c>
      <c r="Q40" s="221">
        <v>0</v>
      </c>
      <c r="R40" s="221">
        <v>1</v>
      </c>
      <c r="S40" s="221"/>
      <c r="T40" s="221"/>
      <c r="U40" s="221"/>
      <c r="V40" s="221">
        <v>0</v>
      </c>
      <c r="W40" s="221">
        <v>0</v>
      </c>
      <c r="X40" s="221">
        <v>1</v>
      </c>
      <c r="Y40" s="221"/>
      <c r="Z40" s="221"/>
      <c r="AA40" s="222"/>
    </row>
    <row r="41" spans="12:27" x14ac:dyDescent="0.25">
      <c r="O41" s="220"/>
      <c r="P41" s="221"/>
      <c r="Q41" s="221" t="s">
        <v>55</v>
      </c>
      <c r="R41" s="221"/>
      <c r="S41" s="221"/>
      <c r="T41" s="221"/>
      <c r="U41" s="221"/>
      <c r="V41" s="221"/>
      <c r="W41" s="221" t="s">
        <v>64</v>
      </c>
      <c r="X41" s="221"/>
      <c r="Y41" s="221"/>
      <c r="Z41" s="221"/>
      <c r="AA41" s="222"/>
    </row>
    <row r="42" spans="12:27" x14ac:dyDescent="0.25">
      <c r="L42" s="274" t="s">
        <v>110</v>
      </c>
      <c r="M42" s="274"/>
      <c r="N42" s="275"/>
      <c r="O42" s="22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2"/>
    </row>
    <row r="43" spans="12:27" x14ac:dyDescent="0.25">
      <c r="O43" s="220"/>
      <c r="P43" s="221"/>
      <c r="Q43" s="221"/>
      <c r="R43" s="221"/>
      <c r="S43" s="221">
        <f>SUM(P$38*$V38,P$39*$W38,P$40*$X38)</f>
        <v>-1</v>
      </c>
      <c r="T43" s="221">
        <f t="shared" ref="T43:U43" si="6">SUM(Q$38*$V38,Q$39*$W38,Q$40*$X38)</f>
        <v>0</v>
      </c>
      <c r="U43" s="221">
        <f t="shared" si="6"/>
        <v>12</v>
      </c>
      <c r="V43" s="221"/>
      <c r="W43" s="221"/>
      <c r="X43" s="221"/>
      <c r="Y43" s="221"/>
      <c r="Z43" s="221"/>
      <c r="AA43" s="222"/>
    </row>
    <row r="44" spans="12:27" x14ac:dyDescent="0.25">
      <c r="O44" s="220"/>
      <c r="P44" s="221"/>
      <c r="Q44" s="223" t="s">
        <v>37</v>
      </c>
      <c r="R44" s="221"/>
      <c r="S44" s="221">
        <f t="shared" ref="S44:S45" si="7">SUM(P$38*$V39,P$39*$W39,P$40*$X39)</f>
        <v>0</v>
      </c>
      <c r="T44" s="221">
        <f t="shared" ref="T44:T45" si="8">SUM(Q$38*$V39,Q$39*$W39,Q$40*$X39)</f>
        <v>-1</v>
      </c>
      <c r="U44" s="221">
        <f t="shared" ref="U44:U45" si="9">SUM(R$38*$V39,R$39*$W39,R$40*$X39)</f>
        <v>3</v>
      </c>
      <c r="V44" s="221"/>
      <c r="W44" s="221"/>
      <c r="X44" s="221"/>
      <c r="Y44" s="221"/>
      <c r="Z44" s="221"/>
      <c r="AA44" s="222"/>
    </row>
    <row r="45" spans="12:27" x14ac:dyDescent="0.25">
      <c r="O45" s="220"/>
      <c r="P45" s="221"/>
      <c r="Q45" s="221"/>
      <c r="R45" s="221"/>
      <c r="S45" s="221">
        <f t="shared" si="7"/>
        <v>0</v>
      </c>
      <c r="T45" s="221">
        <f t="shared" si="8"/>
        <v>0</v>
      </c>
      <c r="U45" s="221">
        <f t="shared" si="9"/>
        <v>1</v>
      </c>
      <c r="V45" s="221"/>
      <c r="W45" s="221"/>
      <c r="X45" s="221"/>
      <c r="Y45" s="221"/>
      <c r="Z45" s="221"/>
      <c r="AA45" s="222"/>
    </row>
    <row r="46" spans="12:27" x14ac:dyDescent="0.25">
      <c r="O46" s="220"/>
      <c r="P46" s="221"/>
      <c r="Q46" s="221"/>
      <c r="R46" s="221"/>
      <c r="S46" s="221"/>
      <c r="T46" s="221" t="s">
        <v>65</v>
      </c>
      <c r="U46" s="221"/>
      <c r="V46" s="221"/>
      <c r="W46" s="221"/>
      <c r="X46" s="221"/>
      <c r="Y46" s="221"/>
      <c r="Z46" s="221"/>
      <c r="AA46" s="222"/>
    </row>
    <row r="47" spans="12:27" x14ac:dyDescent="0.25">
      <c r="O47" s="22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2"/>
    </row>
    <row r="48" spans="12:27" x14ac:dyDescent="0.25">
      <c r="O48" s="220"/>
      <c r="P48" s="221">
        <f>SUM($S43*P$18,P$19*$T43,P$20*$U43)</f>
        <v>10</v>
      </c>
      <c r="Q48" s="221">
        <f t="shared" ref="Q48:Z48" si="10">SUM($S43*Q$18,Q$19*$T43,Q$20*$U43)</f>
        <v>10</v>
      </c>
      <c r="R48" s="221">
        <f t="shared" si="10"/>
        <v>7</v>
      </c>
      <c r="S48" s="221">
        <f t="shared" si="10"/>
        <v>7</v>
      </c>
      <c r="T48" s="221">
        <f t="shared" si="10"/>
        <v>4</v>
      </c>
      <c r="U48" s="221">
        <f t="shared" si="10"/>
        <v>4</v>
      </c>
      <c r="V48" s="221">
        <f t="shared" si="10"/>
        <v>10</v>
      </c>
      <c r="W48" s="221">
        <f t="shared" si="10"/>
        <v>7</v>
      </c>
      <c r="X48" s="221">
        <f t="shared" si="10"/>
        <v>4</v>
      </c>
      <c r="Y48" s="221">
        <f t="shared" si="10"/>
        <v>4</v>
      </c>
      <c r="Z48" s="221">
        <f t="shared" si="10"/>
        <v>10</v>
      </c>
      <c r="AA48" s="222"/>
    </row>
    <row r="49" spans="15:27" x14ac:dyDescent="0.25">
      <c r="O49" s="220"/>
      <c r="P49" s="221">
        <f t="shared" ref="P49:Z50" si="11">SUM($S44*P$18,P$19*$T44,P$20*$U44)</f>
        <v>-1</v>
      </c>
      <c r="Q49" s="221">
        <f t="shared" si="11"/>
        <v>-5</v>
      </c>
      <c r="R49" s="221">
        <f t="shared" si="11"/>
        <v>-3</v>
      </c>
      <c r="S49" s="221">
        <f t="shared" si="11"/>
        <v>-3</v>
      </c>
      <c r="T49" s="221">
        <f t="shared" si="11"/>
        <v>-3</v>
      </c>
      <c r="U49" s="221">
        <f t="shared" si="11"/>
        <v>-5</v>
      </c>
      <c r="V49" s="221">
        <f t="shared" si="11"/>
        <v>-5</v>
      </c>
      <c r="W49" s="221">
        <f t="shared" si="11"/>
        <v>-3</v>
      </c>
      <c r="X49" s="221">
        <f t="shared" si="11"/>
        <v>-3</v>
      </c>
      <c r="Y49" s="221">
        <f t="shared" si="11"/>
        <v>-1</v>
      </c>
      <c r="Z49" s="221">
        <f t="shared" si="11"/>
        <v>-1</v>
      </c>
      <c r="AA49" s="222"/>
    </row>
    <row r="50" spans="15:27" x14ac:dyDescent="0.25">
      <c r="O50" s="220"/>
      <c r="P50" s="221">
        <f t="shared" si="11"/>
        <v>1</v>
      </c>
      <c r="Q50" s="221">
        <f t="shared" si="11"/>
        <v>1</v>
      </c>
      <c r="R50" s="221">
        <f t="shared" si="11"/>
        <v>1</v>
      </c>
      <c r="S50" s="221">
        <f t="shared" si="11"/>
        <v>1</v>
      </c>
      <c r="T50" s="221">
        <f t="shared" si="11"/>
        <v>1</v>
      </c>
      <c r="U50" s="221">
        <f t="shared" si="11"/>
        <v>1</v>
      </c>
      <c r="V50" s="221">
        <f t="shared" si="11"/>
        <v>1</v>
      </c>
      <c r="W50" s="221">
        <f t="shared" si="11"/>
        <v>1</v>
      </c>
      <c r="X50" s="221">
        <f t="shared" si="11"/>
        <v>1</v>
      </c>
      <c r="Y50" s="221">
        <f t="shared" si="11"/>
        <v>1</v>
      </c>
      <c r="Z50" s="221">
        <f t="shared" si="11"/>
        <v>1</v>
      </c>
      <c r="AA50" s="222"/>
    </row>
    <row r="51" spans="15:27" ht="15.75" thickBot="1" x14ac:dyDescent="0.3">
      <c r="O51" s="224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6"/>
    </row>
    <row r="52" spans="15:27" ht="15.75" thickTop="1" x14ac:dyDescent="0.25"/>
    <row r="1048576" spans="16384:16384" x14ac:dyDescent="0.25">
      <c r="XFD1048576" s="56" t="s">
        <v>84</v>
      </c>
    </row>
  </sheetData>
  <mergeCells count="4">
    <mergeCell ref="W17:Z17"/>
    <mergeCell ref="S17:V17"/>
    <mergeCell ref="P17:R17"/>
    <mergeCell ref="L42:N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="115" zoomScaleNormal="115" workbookViewId="0">
      <selection activeCell="N7" sqref="N7"/>
    </sheetView>
  </sheetViews>
  <sheetFormatPr defaultColWidth="9.28515625" defaultRowHeight="15" x14ac:dyDescent="0.25"/>
  <cols>
    <col min="1" max="1" width="9.28515625" style="55"/>
    <col min="2" max="16384" width="9.28515625" style="2"/>
  </cols>
  <sheetData>
    <row r="1" spans="1:20" ht="16.5" thickTop="1" thickBot="1" x14ac:dyDescent="0.3">
      <c r="A1" s="107" t="s">
        <v>17</v>
      </c>
    </row>
    <row r="2" spans="1:20" ht="15.75" thickTop="1" x14ac:dyDescent="0.25">
      <c r="A2" s="176" t="s">
        <v>4</v>
      </c>
      <c r="C2" s="5" t="s">
        <v>38</v>
      </c>
      <c r="D2" s="92" t="s">
        <v>22</v>
      </c>
      <c r="E2" s="92" t="s">
        <v>26</v>
      </c>
      <c r="F2" s="92" t="s">
        <v>39</v>
      </c>
      <c r="G2" s="93" t="s">
        <v>40</v>
      </c>
      <c r="I2" s="27" t="s">
        <v>38</v>
      </c>
      <c r="J2" s="45" t="s">
        <v>22</v>
      </c>
      <c r="K2" s="45" t="s">
        <v>26</v>
      </c>
      <c r="L2" s="45" t="s">
        <v>39</v>
      </c>
      <c r="M2" s="46" t="s">
        <v>40</v>
      </c>
      <c r="O2" s="106" t="s">
        <v>85</v>
      </c>
      <c r="P2" s="106" t="s">
        <v>86</v>
      </c>
      <c r="Q2" s="106" t="s">
        <v>87</v>
      </c>
      <c r="R2" s="106" t="s">
        <v>88</v>
      </c>
      <c r="S2" s="106" t="s">
        <v>89</v>
      </c>
      <c r="T2" s="106" t="s">
        <v>90</v>
      </c>
    </row>
    <row r="3" spans="1:20" x14ac:dyDescent="0.25">
      <c r="A3" s="140" t="s">
        <v>5</v>
      </c>
      <c r="C3" s="94">
        <v>0</v>
      </c>
      <c r="D3" s="63">
        <v>0</v>
      </c>
      <c r="E3" s="63">
        <f>2*EXP(D3)+POWER(D3,3)</f>
        <v>2</v>
      </c>
      <c r="F3" s="63">
        <v>1</v>
      </c>
      <c r="G3" s="64">
        <f>E3*F3</f>
        <v>2</v>
      </c>
      <c r="I3" s="47">
        <v>0</v>
      </c>
      <c r="J3" s="28">
        <v>0</v>
      </c>
      <c r="K3" s="28">
        <f>2*EXP(J3)+POWER(J3,3)</f>
        <v>2</v>
      </c>
      <c r="L3" s="28">
        <v>1</v>
      </c>
      <c r="M3" s="29">
        <f>K3*L3</f>
        <v>2</v>
      </c>
      <c r="O3" s="106">
        <f>G13</f>
        <v>9.5445347916737688</v>
      </c>
      <c r="P3" s="106">
        <f>M21</f>
        <v>9.5444692358250851</v>
      </c>
      <c r="Q3" s="106">
        <f>G23</f>
        <v>9.5444648487902306</v>
      </c>
      <c r="R3" s="106">
        <f>Q3-O3</f>
        <v>-6.9942883538232081E-5</v>
      </c>
      <c r="S3" s="106">
        <f>Q3-P3</f>
        <v>-4.3870348545027582E-6</v>
      </c>
      <c r="T3" s="106">
        <v>0.1</v>
      </c>
    </row>
    <row r="4" spans="1:20" x14ac:dyDescent="0.25">
      <c r="A4" s="108" t="s">
        <v>6</v>
      </c>
      <c r="C4" s="94">
        <f>C3+1</f>
        <v>1</v>
      </c>
      <c r="D4" s="63">
        <f>D3+0.2</f>
        <v>0.2</v>
      </c>
      <c r="E4" s="63">
        <f t="shared" ref="E4:E11" si="0">2*EXP(D4)+POWER(D4,3)</f>
        <v>2.4508055163203397</v>
      </c>
      <c r="F4" s="63">
        <v>4</v>
      </c>
      <c r="G4" s="64">
        <f t="shared" ref="G4:G11" si="1">E4*F4</f>
        <v>9.8032220652813589</v>
      </c>
      <c r="I4" s="47">
        <f>I3+1</f>
        <v>1</v>
      </c>
      <c r="J4" s="28">
        <f>J3+0.1</f>
        <v>0.1</v>
      </c>
      <c r="K4" s="28">
        <f t="shared" ref="K4:K19" si="2">2*EXP(J4)+POWER(J4,3)</f>
        <v>2.2113418361512953</v>
      </c>
      <c r="L4" s="28">
        <v>4</v>
      </c>
      <c r="M4" s="29">
        <f t="shared" ref="M4:M19" si="3">K4*L4</f>
        <v>8.8453673446051813</v>
      </c>
      <c r="O4" s="106"/>
      <c r="P4" s="106"/>
      <c r="Q4" s="106"/>
      <c r="R4" s="106"/>
      <c r="S4" s="106"/>
      <c r="T4" s="106"/>
    </row>
    <row r="5" spans="1:20" ht="15.75" thickBot="1" x14ac:dyDescent="0.3">
      <c r="A5" s="177" t="s">
        <v>19</v>
      </c>
      <c r="C5" s="94">
        <f t="shared" ref="C5:C11" si="4">C4+1</f>
        <v>2</v>
      </c>
      <c r="D5" s="63">
        <f t="shared" ref="D5:D11" si="5">D4+0.2</f>
        <v>0.4</v>
      </c>
      <c r="E5" s="63">
        <f t="shared" si="0"/>
        <v>3.0476493952825408</v>
      </c>
      <c r="F5" s="63">
        <v>2</v>
      </c>
      <c r="G5" s="64">
        <f t="shared" si="1"/>
        <v>6.0952987905650815</v>
      </c>
      <c r="I5" s="47">
        <f t="shared" ref="I5:I19" si="6">I4+1</f>
        <v>2</v>
      </c>
      <c r="J5" s="28">
        <f t="shared" ref="J5:J19" si="7">J4+0.1</f>
        <v>0.2</v>
      </c>
      <c r="K5" s="28">
        <f t="shared" si="2"/>
        <v>2.4508055163203397</v>
      </c>
      <c r="L5" s="28">
        <v>2</v>
      </c>
      <c r="M5" s="29">
        <f t="shared" si="3"/>
        <v>4.9016110326406794</v>
      </c>
      <c r="O5" s="106"/>
      <c r="P5" s="106"/>
      <c r="Q5" s="106"/>
      <c r="R5" s="106"/>
      <c r="S5" s="106"/>
      <c r="T5" s="106"/>
    </row>
    <row r="6" spans="1:20" ht="15.75" thickTop="1" x14ac:dyDescent="0.25">
      <c r="C6" s="94">
        <f t="shared" si="4"/>
        <v>3</v>
      </c>
      <c r="D6" s="63">
        <f t="shared" si="5"/>
        <v>0.60000000000000009</v>
      </c>
      <c r="E6" s="63">
        <f t="shared" si="0"/>
        <v>3.8602376007810184</v>
      </c>
      <c r="F6" s="63">
        <v>4</v>
      </c>
      <c r="G6" s="64">
        <f t="shared" si="1"/>
        <v>15.440950403124074</v>
      </c>
      <c r="I6" s="47">
        <f t="shared" si="6"/>
        <v>3</v>
      </c>
      <c r="J6" s="28">
        <f t="shared" si="7"/>
        <v>0.30000000000000004</v>
      </c>
      <c r="K6" s="28">
        <f t="shared" si="2"/>
        <v>2.7267176151520065</v>
      </c>
      <c r="L6" s="28">
        <v>4</v>
      </c>
      <c r="M6" s="29">
        <f t="shared" si="3"/>
        <v>10.906870460608026</v>
      </c>
      <c r="O6" s="106"/>
      <c r="P6" s="106"/>
      <c r="Q6" s="106"/>
      <c r="R6" s="106"/>
      <c r="S6" s="106"/>
      <c r="T6" s="106"/>
    </row>
    <row r="7" spans="1:20" x14ac:dyDescent="0.25">
      <c r="C7" s="94">
        <f t="shared" si="4"/>
        <v>4</v>
      </c>
      <c r="D7" s="63">
        <f t="shared" si="5"/>
        <v>0.8</v>
      </c>
      <c r="E7" s="63">
        <f>2*EXP(D7)+POWER(D7,3)</f>
        <v>4.9630818569849362</v>
      </c>
      <c r="F7" s="63">
        <v>2</v>
      </c>
      <c r="G7" s="64">
        <f t="shared" si="1"/>
        <v>9.9261637139698724</v>
      </c>
      <c r="I7" s="47">
        <f t="shared" si="6"/>
        <v>4</v>
      </c>
      <c r="J7" s="28">
        <f t="shared" si="7"/>
        <v>0.4</v>
      </c>
      <c r="K7" s="28">
        <f t="shared" si="2"/>
        <v>3.0476493952825408</v>
      </c>
      <c r="L7" s="28">
        <v>2</v>
      </c>
      <c r="M7" s="29">
        <f t="shared" si="3"/>
        <v>6.0952987905650815</v>
      </c>
      <c r="O7" s="106"/>
      <c r="P7" s="106"/>
      <c r="Q7" s="106"/>
      <c r="R7" s="106"/>
      <c r="S7" s="106"/>
      <c r="T7" s="106"/>
    </row>
    <row r="8" spans="1:20" x14ac:dyDescent="0.25">
      <c r="C8" s="94">
        <f t="shared" si="4"/>
        <v>5</v>
      </c>
      <c r="D8" s="63">
        <f t="shared" si="5"/>
        <v>1</v>
      </c>
      <c r="E8" s="63">
        <f t="shared" si="0"/>
        <v>6.4365636569180902</v>
      </c>
      <c r="F8" s="63">
        <v>4</v>
      </c>
      <c r="G8" s="64">
        <f t="shared" si="1"/>
        <v>25.746254627672361</v>
      </c>
      <c r="I8" s="47">
        <f t="shared" si="6"/>
        <v>5</v>
      </c>
      <c r="J8" s="28">
        <f t="shared" si="7"/>
        <v>0.5</v>
      </c>
      <c r="K8" s="28">
        <f t="shared" si="2"/>
        <v>3.4224425414002564</v>
      </c>
      <c r="L8" s="28">
        <v>4</v>
      </c>
      <c r="M8" s="29">
        <f t="shared" si="3"/>
        <v>13.689770165601026</v>
      </c>
      <c r="O8" s="106"/>
      <c r="P8" s="106"/>
      <c r="Q8" s="106"/>
      <c r="R8" s="106"/>
      <c r="S8" s="106"/>
      <c r="T8" s="106"/>
    </row>
    <row r="9" spans="1:20" x14ac:dyDescent="0.25">
      <c r="C9" s="94">
        <f t="shared" si="4"/>
        <v>6</v>
      </c>
      <c r="D9" s="63">
        <f t="shared" si="5"/>
        <v>1.2</v>
      </c>
      <c r="E9" s="63">
        <f t="shared" si="0"/>
        <v>8.3682338454730942</v>
      </c>
      <c r="F9" s="63">
        <v>2</v>
      </c>
      <c r="G9" s="64">
        <f t="shared" si="1"/>
        <v>16.736467690946188</v>
      </c>
      <c r="I9" s="47">
        <f t="shared" si="6"/>
        <v>6</v>
      </c>
      <c r="J9" s="28">
        <f t="shared" si="7"/>
        <v>0.6</v>
      </c>
      <c r="K9" s="28">
        <f t="shared" si="2"/>
        <v>3.860237600781018</v>
      </c>
      <c r="L9" s="28">
        <v>2</v>
      </c>
      <c r="M9" s="29">
        <f t="shared" si="3"/>
        <v>7.7204752015620359</v>
      </c>
      <c r="O9" s="106"/>
      <c r="P9" s="106"/>
      <c r="Q9" s="106"/>
      <c r="R9" s="106"/>
      <c r="S9" s="106"/>
      <c r="T9" s="106"/>
    </row>
    <row r="10" spans="1:20" x14ac:dyDescent="0.25">
      <c r="C10" s="94">
        <f t="shared" si="4"/>
        <v>7</v>
      </c>
      <c r="D10" s="63">
        <f t="shared" si="5"/>
        <v>1.4</v>
      </c>
      <c r="E10" s="63">
        <f t="shared" si="0"/>
        <v>10.854399933689349</v>
      </c>
      <c r="F10" s="63">
        <v>4</v>
      </c>
      <c r="G10" s="64">
        <f t="shared" si="1"/>
        <v>43.417599734757395</v>
      </c>
      <c r="I10" s="47">
        <f t="shared" si="6"/>
        <v>7</v>
      </c>
      <c r="J10" s="28">
        <f t="shared" si="7"/>
        <v>0.7</v>
      </c>
      <c r="K10" s="28">
        <f t="shared" si="2"/>
        <v>4.3705054149409532</v>
      </c>
      <c r="L10" s="28">
        <v>4</v>
      </c>
      <c r="M10" s="29">
        <f t="shared" si="3"/>
        <v>17.482021659763813</v>
      </c>
      <c r="O10" s="106"/>
      <c r="P10" s="106"/>
      <c r="Q10" s="106"/>
      <c r="R10" s="106"/>
      <c r="S10" s="106"/>
      <c r="T10" s="106"/>
    </row>
    <row r="11" spans="1:20" ht="15.75" thickBot="1" x14ac:dyDescent="0.3">
      <c r="C11" s="95">
        <f t="shared" si="4"/>
        <v>8</v>
      </c>
      <c r="D11" s="70">
        <f t="shared" si="5"/>
        <v>1.5999999999999999</v>
      </c>
      <c r="E11" s="70">
        <f t="shared" si="0"/>
        <v>14.002064848790226</v>
      </c>
      <c r="F11" s="70">
        <v>1</v>
      </c>
      <c r="G11" s="71">
        <f t="shared" si="1"/>
        <v>14.002064848790226</v>
      </c>
      <c r="I11" s="47">
        <f t="shared" si="6"/>
        <v>8</v>
      </c>
      <c r="J11" s="28">
        <f t="shared" si="7"/>
        <v>0.79999999999999993</v>
      </c>
      <c r="K11" s="28">
        <f t="shared" si="2"/>
        <v>4.9630818569849344</v>
      </c>
      <c r="L11" s="28">
        <v>2</v>
      </c>
      <c r="M11" s="29">
        <f t="shared" si="3"/>
        <v>9.9261637139698689</v>
      </c>
      <c r="O11" s="106"/>
      <c r="P11" s="106"/>
      <c r="Q11" s="106"/>
      <c r="R11" s="106"/>
      <c r="S11" s="106"/>
      <c r="T11" s="106"/>
    </row>
    <row r="12" spans="1:20" ht="15.75" thickTop="1" x14ac:dyDescent="0.25">
      <c r="F12" s="5" t="s">
        <v>41</v>
      </c>
      <c r="G12" s="93">
        <f>SUM(G3:G11)</f>
        <v>143.16802187510655</v>
      </c>
      <c r="I12" s="47">
        <f t="shared" si="6"/>
        <v>9</v>
      </c>
      <c r="J12" s="28">
        <f t="shared" si="7"/>
        <v>0.89999999999999991</v>
      </c>
      <c r="K12" s="28">
        <f t="shared" si="2"/>
        <v>5.6482062223138989</v>
      </c>
      <c r="L12" s="28">
        <v>4</v>
      </c>
      <c r="M12" s="29">
        <f t="shared" si="3"/>
        <v>22.592824889255596</v>
      </c>
      <c r="O12" s="106"/>
      <c r="P12" s="106"/>
      <c r="Q12" s="106"/>
      <c r="R12" s="106"/>
      <c r="S12" s="106"/>
      <c r="T12" s="106"/>
    </row>
    <row r="13" spans="1:20" ht="15.75" thickBot="1" x14ac:dyDescent="0.3">
      <c r="F13" s="95" t="s">
        <v>46</v>
      </c>
      <c r="G13" s="71">
        <f>G12*(0.2/3)</f>
        <v>9.5445347916737688</v>
      </c>
      <c r="I13" s="47">
        <f t="shared" si="6"/>
        <v>10</v>
      </c>
      <c r="J13" s="28">
        <f t="shared" si="7"/>
        <v>0.99999999999999989</v>
      </c>
      <c r="K13" s="28">
        <f t="shared" si="2"/>
        <v>6.4365636569180902</v>
      </c>
      <c r="L13" s="28">
        <v>2</v>
      </c>
      <c r="M13" s="29">
        <f t="shared" si="3"/>
        <v>12.87312731383618</v>
      </c>
      <c r="O13" s="106"/>
      <c r="P13" s="106"/>
      <c r="Q13" s="106"/>
      <c r="R13" s="106"/>
      <c r="S13" s="106"/>
      <c r="T13" s="106"/>
    </row>
    <row r="14" spans="1:20" ht="16.5" thickTop="1" thickBot="1" x14ac:dyDescent="0.3">
      <c r="I14" s="47">
        <f t="shared" si="6"/>
        <v>11</v>
      </c>
      <c r="J14" s="28">
        <f t="shared" si="7"/>
        <v>1.0999999999999999</v>
      </c>
      <c r="K14" s="28">
        <f t="shared" si="2"/>
        <v>7.3393320478928645</v>
      </c>
      <c r="L14" s="28">
        <v>4</v>
      </c>
      <c r="M14" s="29">
        <f t="shared" si="3"/>
        <v>29.357328191571458</v>
      </c>
      <c r="O14" s="106"/>
      <c r="P14" s="106"/>
      <c r="Q14" s="106"/>
      <c r="R14" s="106"/>
      <c r="S14" s="106"/>
      <c r="T14" s="106"/>
    </row>
    <row r="15" spans="1:20" ht="15.75" thickTop="1" x14ac:dyDescent="0.25">
      <c r="C15" s="96"/>
      <c r="D15" s="97"/>
      <c r="E15" s="232"/>
      <c r="F15" s="97"/>
      <c r="G15" s="122"/>
      <c r="I15" s="47">
        <f t="shared" si="6"/>
        <v>12</v>
      </c>
      <c r="J15" s="28">
        <f t="shared" si="7"/>
        <v>1.2</v>
      </c>
      <c r="K15" s="28">
        <f t="shared" si="2"/>
        <v>8.3682338454730942</v>
      </c>
      <c r="L15" s="28">
        <v>2</v>
      </c>
      <c r="M15" s="29">
        <f t="shared" si="3"/>
        <v>16.736467690946188</v>
      </c>
      <c r="O15" s="106"/>
      <c r="P15" s="106"/>
      <c r="Q15" s="106"/>
      <c r="R15" s="106"/>
      <c r="S15" s="106"/>
      <c r="T15" s="106"/>
    </row>
    <row r="16" spans="1:20" x14ac:dyDescent="0.25">
      <c r="C16" s="98"/>
      <c r="D16" s="99"/>
      <c r="E16" s="99" t="s">
        <v>37</v>
      </c>
      <c r="F16" s="99"/>
      <c r="G16" s="100"/>
      <c r="I16" s="47">
        <f t="shared" si="6"/>
        <v>13</v>
      </c>
      <c r="J16" s="28">
        <f>J15+0.1</f>
        <v>1.3</v>
      </c>
      <c r="K16" s="28">
        <f t="shared" si="2"/>
        <v>9.5355933352384898</v>
      </c>
      <c r="L16" s="28">
        <v>4</v>
      </c>
      <c r="M16" s="29">
        <f t="shared" si="3"/>
        <v>38.142373340953959</v>
      </c>
      <c r="O16" s="106"/>
      <c r="P16" s="106"/>
      <c r="Q16" s="106"/>
      <c r="R16" s="106"/>
      <c r="S16" s="106"/>
      <c r="T16" s="106"/>
    </row>
    <row r="17" spans="3:20" x14ac:dyDescent="0.25">
      <c r="C17" s="101"/>
      <c r="D17" s="99"/>
      <c r="E17" s="233"/>
      <c r="F17" s="99"/>
      <c r="G17" s="100"/>
      <c r="I17" s="47">
        <f t="shared" si="6"/>
        <v>14</v>
      </c>
      <c r="J17" s="28">
        <f t="shared" si="7"/>
        <v>1.4000000000000001</v>
      </c>
      <c r="K17" s="28">
        <f t="shared" si="2"/>
        <v>10.854399933689351</v>
      </c>
      <c r="L17" s="28">
        <v>2</v>
      </c>
      <c r="M17" s="29">
        <f t="shared" si="3"/>
        <v>21.708799867378701</v>
      </c>
      <c r="O17" s="106"/>
      <c r="P17" s="106"/>
      <c r="Q17" s="106"/>
      <c r="R17" s="106"/>
      <c r="S17" s="106"/>
      <c r="T17" s="106"/>
    </row>
    <row r="18" spans="3:20" x14ac:dyDescent="0.25">
      <c r="C18" s="102"/>
      <c r="D18" s="99"/>
      <c r="E18" s="99"/>
      <c r="F18" s="99"/>
      <c r="G18" s="100"/>
      <c r="I18" s="47">
        <f t="shared" si="6"/>
        <v>15</v>
      </c>
      <c r="J18" s="28">
        <f t="shared" si="7"/>
        <v>1.5000000000000002</v>
      </c>
      <c r="K18" s="28">
        <f t="shared" si="2"/>
        <v>12.338378140676133</v>
      </c>
      <c r="L18" s="28">
        <v>4</v>
      </c>
      <c r="M18" s="29">
        <f t="shared" si="3"/>
        <v>49.35351256270453</v>
      </c>
      <c r="O18" s="106"/>
      <c r="P18" s="106"/>
      <c r="Q18" s="106"/>
      <c r="R18" s="106"/>
      <c r="S18" s="106"/>
      <c r="T18" s="106"/>
    </row>
    <row r="19" spans="3:20" ht="15.75" thickBot="1" x14ac:dyDescent="0.3">
      <c r="C19" s="102" t="s">
        <v>22</v>
      </c>
      <c r="D19" s="103" t="s">
        <v>100</v>
      </c>
      <c r="E19" s="99" t="s">
        <v>43</v>
      </c>
      <c r="F19" s="99"/>
      <c r="G19" s="100"/>
      <c r="I19" s="48">
        <f t="shared" si="6"/>
        <v>16</v>
      </c>
      <c r="J19" s="30">
        <f t="shared" si="7"/>
        <v>1.6000000000000003</v>
      </c>
      <c r="K19" s="30">
        <f t="shared" si="2"/>
        <v>14.002064848790235</v>
      </c>
      <c r="L19" s="30">
        <v>1</v>
      </c>
      <c r="M19" s="31">
        <f t="shared" si="3"/>
        <v>14.002064848790235</v>
      </c>
      <c r="O19" s="106"/>
      <c r="P19" s="106"/>
      <c r="Q19" s="106"/>
      <c r="R19" s="106"/>
      <c r="S19" s="106"/>
      <c r="T19" s="106"/>
    </row>
    <row r="20" spans="3:20" ht="15.75" thickTop="1" x14ac:dyDescent="0.25">
      <c r="C20" s="102">
        <v>1.6</v>
      </c>
      <c r="D20" s="99" t="s">
        <v>42</v>
      </c>
      <c r="E20" s="99">
        <f>2*EXP(C20)+POWER(C20,4)/4</f>
        <v>11.544464848790231</v>
      </c>
      <c r="F20" s="99"/>
      <c r="G20" s="100"/>
      <c r="L20" s="27" t="s">
        <v>41</v>
      </c>
      <c r="M20" s="46">
        <f>SUM(M3:M19)</f>
        <v>286.33407707475254</v>
      </c>
      <c r="O20" s="106"/>
      <c r="P20" s="106"/>
      <c r="Q20" s="106"/>
      <c r="R20" s="106"/>
      <c r="S20" s="106"/>
      <c r="T20" s="106"/>
    </row>
    <row r="21" spans="3:20" ht="15.75" thickBot="1" x14ac:dyDescent="0.3">
      <c r="C21" s="102">
        <v>0</v>
      </c>
      <c r="D21" s="99" t="s">
        <v>44</v>
      </c>
      <c r="E21" s="99">
        <f>2*EXP(C21)+POWER(C21,4)/4</f>
        <v>2</v>
      </c>
      <c r="F21" s="99"/>
      <c r="G21" s="100"/>
      <c r="L21" s="48" t="s">
        <v>46</v>
      </c>
      <c r="M21" s="31">
        <f>M20*(0.1/3)</f>
        <v>9.5444692358250851</v>
      </c>
      <c r="O21" s="106"/>
      <c r="P21" s="106"/>
      <c r="Q21" s="106"/>
      <c r="R21" s="106"/>
      <c r="S21" s="106"/>
      <c r="T21" s="106"/>
    </row>
    <row r="22" spans="3:20" ht="15.75" thickTop="1" x14ac:dyDescent="0.25">
      <c r="C22" s="102"/>
      <c r="D22" s="99"/>
      <c r="E22" s="99"/>
      <c r="F22" s="99"/>
      <c r="G22" s="100"/>
      <c r="O22" s="106"/>
      <c r="P22" s="106"/>
      <c r="Q22" s="106"/>
      <c r="R22" s="106"/>
      <c r="S22" s="106"/>
      <c r="T22" s="106"/>
    </row>
    <row r="23" spans="3:20" ht="15.75" thickBot="1" x14ac:dyDescent="0.3">
      <c r="C23" s="104">
        <f>E20</f>
        <v>11.544464848790231</v>
      </c>
      <c r="D23" s="105" t="s">
        <v>45</v>
      </c>
      <c r="E23" s="105">
        <f>E21</f>
        <v>2</v>
      </c>
      <c r="F23" s="105" t="s">
        <v>37</v>
      </c>
      <c r="G23" s="123">
        <f>C23-E23</f>
        <v>9.5444648487902306</v>
      </c>
      <c r="O23" s="106"/>
      <c r="P23" s="106"/>
      <c r="Q23" s="106"/>
      <c r="R23" s="106"/>
      <c r="S23" s="106"/>
      <c r="T23" s="106"/>
    </row>
    <row r="24" spans="3:20" ht="15.75" thickTop="1" x14ac:dyDescent="0.25">
      <c r="O24" s="106"/>
      <c r="P24" s="106"/>
      <c r="Q24" s="106"/>
      <c r="R24" s="106"/>
      <c r="S24" s="106"/>
      <c r="T24" s="10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115" zoomScaleNormal="115" workbookViewId="0">
      <selection activeCell="I22" sqref="I22"/>
    </sheetView>
  </sheetViews>
  <sheetFormatPr defaultColWidth="9.28515625" defaultRowHeight="15" x14ac:dyDescent="0.25"/>
  <cols>
    <col min="1" max="16384" width="9.28515625" style="56"/>
  </cols>
  <sheetData>
    <row r="1" spans="1:13" ht="16.5" thickTop="1" thickBot="1" x14ac:dyDescent="0.3">
      <c r="A1" s="191" t="s">
        <v>18</v>
      </c>
      <c r="C1" s="144" t="s">
        <v>38</v>
      </c>
      <c r="D1" s="145" t="s">
        <v>22</v>
      </c>
      <c r="E1" s="145" t="s">
        <v>26</v>
      </c>
      <c r="F1" s="145"/>
      <c r="G1" s="145"/>
      <c r="H1" s="145"/>
      <c r="I1" s="145"/>
      <c r="J1" s="145"/>
      <c r="K1" s="145"/>
      <c r="L1" s="145"/>
      <c r="M1" s="146"/>
    </row>
    <row r="2" spans="1:13" x14ac:dyDescent="0.25">
      <c r="A2" s="259" t="s">
        <v>4</v>
      </c>
      <c r="C2" s="147">
        <v>0</v>
      </c>
      <c r="D2" s="148">
        <v>0.8</v>
      </c>
      <c r="E2" s="148">
        <v>-0.22309999999999999</v>
      </c>
      <c r="F2" s="148"/>
      <c r="G2" s="148"/>
      <c r="H2" s="148"/>
      <c r="I2" s="148"/>
      <c r="J2" s="148"/>
      <c r="K2" s="148"/>
      <c r="L2" s="148"/>
      <c r="M2" s="149"/>
    </row>
    <row r="3" spans="1:13" x14ac:dyDescent="0.25">
      <c r="A3" s="193" t="s">
        <v>5</v>
      </c>
      <c r="C3" s="147">
        <v>1</v>
      </c>
      <c r="D3" s="148">
        <v>1</v>
      </c>
      <c r="E3" s="148">
        <v>0</v>
      </c>
      <c r="F3" s="148"/>
      <c r="G3" s="148"/>
      <c r="H3" s="148"/>
      <c r="I3" s="148"/>
      <c r="J3" s="148"/>
      <c r="K3" s="148"/>
      <c r="L3" s="148"/>
      <c r="M3" s="149"/>
    </row>
    <row r="4" spans="1:13" x14ac:dyDescent="0.25">
      <c r="A4" s="194" t="s">
        <v>6</v>
      </c>
      <c r="C4" s="147">
        <v>2</v>
      </c>
      <c r="D4" s="148">
        <v>1.4</v>
      </c>
      <c r="E4" s="148">
        <v>0.33650000000000002</v>
      </c>
      <c r="F4" s="148"/>
      <c r="G4" s="148"/>
      <c r="H4" s="148"/>
      <c r="I4" s="148"/>
      <c r="J4" s="148"/>
      <c r="K4" s="148"/>
      <c r="L4" s="148"/>
      <c r="M4" s="149"/>
    </row>
    <row r="5" spans="1:13" ht="15.75" thickBot="1" x14ac:dyDescent="0.3">
      <c r="A5" s="195" t="s">
        <v>19</v>
      </c>
      <c r="B5" s="258"/>
      <c r="C5" s="147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5.75" thickTop="1" x14ac:dyDescent="0.25">
      <c r="C6" s="147"/>
      <c r="D6" s="148"/>
      <c r="E6" s="148"/>
      <c r="F6" s="148"/>
      <c r="G6" s="148"/>
      <c r="H6" s="148"/>
      <c r="I6" s="148"/>
      <c r="J6" s="148"/>
      <c r="K6" s="148"/>
      <c r="L6" s="148"/>
      <c r="M6" s="149"/>
    </row>
    <row r="7" spans="1:13" x14ac:dyDescent="0.25">
      <c r="C7" s="147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1:13" x14ac:dyDescent="0.25">
      <c r="C8" s="147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1:13" x14ac:dyDescent="0.25">
      <c r="C9" s="147"/>
      <c r="D9" s="148"/>
      <c r="E9" s="148"/>
      <c r="F9" s="148"/>
      <c r="G9" s="148"/>
      <c r="H9" s="148"/>
      <c r="I9" s="148"/>
      <c r="J9" s="148"/>
      <c r="K9" s="148"/>
      <c r="L9" s="148"/>
      <c r="M9" s="149"/>
    </row>
    <row r="10" spans="1:13" x14ac:dyDescent="0.25">
      <c r="C10" s="147"/>
      <c r="D10" s="148"/>
      <c r="E10" s="148"/>
      <c r="F10" s="148"/>
      <c r="G10" s="148"/>
      <c r="H10" s="148"/>
      <c r="I10" s="148"/>
      <c r="J10" s="148"/>
      <c r="K10" s="148"/>
      <c r="L10" s="148"/>
      <c r="M10" s="149"/>
    </row>
    <row r="11" spans="1:13" x14ac:dyDescent="0.25">
      <c r="C11" s="147"/>
      <c r="D11" s="148"/>
      <c r="E11" s="148"/>
      <c r="F11" s="148"/>
      <c r="G11" s="148"/>
      <c r="H11" s="148"/>
      <c r="I11" s="148"/>
      <c r="J11" s="148"/>
      <c r="K11" s="148"/>
      <c r="L11" s="148"/>
      <c r="M11" s="149"/>
    </row>
    <row r="12" spans="1:13" x14ac:dyDescent="0.25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9"/>
    </row>
    <row r="13" spans="1:13" x14ac:dyDescent="0.25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9"/>
    </row>
    <row r="14" spans="1:13" x14ac:dyDescent="0.25">
      <c r="C14" s="147"/>
      <c r="D14" s="148"/>
      <c r="E14" s="148"/>
      <c r="F14" s="148"/>
      <c r="G14" s="148"/>
      <c r="H14" s="148"/>
      <c r="I14" s="148"/>
      <c r="J14" s="148"/>
      <c r="K14" s="148"/>
      <c r="L14" s="148"/>
      <c r="M14" s="149"/>
    </row>
    <row r="15" spans="1:13" x14ac:dyDescent="0.25">
      <c r="C15" s="147"/>
      <c r="D15" s="148"/>
      <c r="E15" s="148"/>
      <c r="F15" s="148"/>
      <c r="G15" s="148"/>
      <c r="H15" s="148"/>
      <c r="I15" s="148"/>
      <c r="J15" s="148"/>
      <c r="K15" s="148"/>
      <c r="L15" s="148"/>
      <c r="M15" s="149"/>
    </row>
    <row r="16" spans="1:13" x14ac:dyDescent="0.25">
      <c r="C16" s="147"/>
      <c r="D16" s="148"/>
      <c r="E16" s="148"/>
      <c r="F16" s="148"/>
      <c r="G16" s="148"/>
      <c r="H16" s="148"/>
      <c r="I16" s="148"/>
      <c r="J16" s="148"/>
      <c r="K16" s="148"/>
      <c r="L16" s="148"/>
      <c r="M16" s="149"/>
    </row>
    <row r="17" spans="3:13" x14ac:dyDescent="0.25">
      <c r="C17" s="147"/>
      <c r="D17" s="148"/>
      <c r="E17" s="148"/>
      <c r="F17" s="148"/>
      <c r="G17" s="148"/>
      <c r="H17" s="148"/>
      <c r="I17" s="148"/>
      <c r="J17" s="148"/>
      <c r="K17" s="148"/>
      <c r="L17" s="148"/>
      <c r="M17" s="149"/>
    </row>
    <row r="18" spans="3:13" x14ac:dyDescent="0.25"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9"/>
    </row>
    <row r="19" spans="3:13" x14ac:dyDescent="0.25">
      <c r="C19" s="147"/>
      <c r="D19" s="148"/>
      <c r="E19" s="148"/>
      <c r="F19" s="148"/>
      <c r="G19" s="148"/>
      <c r="H19" s="148"/>
      <c r="I19" s="148"/>
      <c r="J19" s="148"/>
      <c r="K19" s="148"/>
      <c r="L19" s="148"/>
      <c r="M19" s="149"/>
    </row>
    <row r="20" spans="3:13" x14ac:dyDescent="0.25">
      <c r="C20" s="147"/>
      <c r="D20" s="148"/>
      <c r="E20" s="148"/>
      <c r="F20" s="148"/>
      <c r="G20" s="148"/>
      <c r="H20" s="148"/>
      <c r="I20" s="148"/>
      <c r="J20" s="148"/>
      <c r="K20" s="148"/>
      <c r="L20" s="148"/>
      <c r="M20" s="149"/>
    </row>
    <row r="21" spans="3:13" x14ac:dyDescent="0.25">
      <c r="C21" s="147"/>
      <c r="D21" s="148"/>
      <c r="E21" s="148"/>
      <c r="F21" s="148"/>
      <c r="G21" s="148"/>
      <c r="H21" s="148"/>
      <c r="I21" s="148"/>
      <c r="J21" s="148"/>
      <c r="K21" s="148"/>
      <c r="L21" s="148"/>
      <c r="M21" s="149"/>
    </row>
    <row r="22" spans="3:13" x14ac:dyDescent="0.25">
      <c r="C22" s="147"/>
      <c r="D22" s="148"/>
      <c r="E22" s="148"/>
      <c r="F22" s="148"/>
      <c r="G22" s="148"/>
      <c r="H22" s="148"/>
      <c r="I22" s="148"/>
      <c r="J22" s="148"/>
      <c r="K22" s="148"/>
      <c r="L22" s="148"/>
      <c r="M22" s="149"/>
    </row>
    <row r="23" spans="3:13" x14ac:dyDescent="0.25">
      <c r="C23" s="147"/>
      <c r="D23" s="148"/>
      <c r="E23" s="148"/>
      <c r="F23" s="148"/>
      <c r="G23" s="148"/>
      <c r="H23" s="148"/>
      <c r="I23" s="148"/>
      <c r="J23" s="148"/>
      <c r="K23" s="148"/>
      <c r="L23" s="148"/>
      <c r="M23" s="149"/>
    </row>
    <row r="24" spans="3:13" x14ac:dyDescent="0.25">
      <c r="C24" s="147"/>
      <c r="D24" s="148"/>
      <c r="E24" s="148"/>
      <c r="F24" s="148"/>
      <c r="G24" s="148"/>
      <c r="H24" s="148"/>
      <c r="I24" s="148"/>
      <c r="J24" s="148"/>
      <c r="K24" s="148"/>
      <c r="L24" s="148"/>
      <c r="M24" s="149"/>
    </row>
    <row r="25" spans="3:13" x14ac:dyDescent="0.25">
      <c r="C25" s="147"/>
      <c r="D25" s="148"/>
      <c r="E25" s="148"/>
      <c r="F25" s="148"/>
      <c r="G25" s="148"/>
      <c r="H25" s="148"/>
      <c r="I25" s="148"/>
      <c r="J25" s="148"/>
      <c r="K25" s="148"/>
      <c r="L25" s="148"/>
      <c r="M25" s="149"/>
    </row>
    <row r="26" spans="3:13" x14ac:dyDescent="0.25">
      <c r="C26" s="147"/>
      <c r="D26" s="148"/>
      <c r="E26" s="148"/>
      <c r="F26" s="148"/>
      <c r="G26" s="148"/>
      <c r="H26" s="148"/>
      <c r="I26" s="148"/>
      <c r="J26" s="148"/>
      <c r="K26" s="148"/>
      <c r="L26" s="148"/>
      <c r="M26" s="149"/>
    </row>
    <row r="27" spans="3:13" x14ac:dyDescent="0.25">
      <c r="C27" s="147"/>
      <c r="D27" s="148"/>
      <c r="E27" s="148"/>
      <c r="F27" s="148"/>
      <c r="G27" s="148"/>
      <c r="H27" s="148"/>
      <c r="I27" s="148"/>
      <c r="J27" s="148"/>
      <c r="K27" s="148"/>
      <c r="L27" s="148"/>
      <c r="M27" s="149"/>
    </row>
    <row r="28" spans="3:13" x14ac:dyDescent="0.25">
      <c r="C28" s="147"/>
      <c r="D28" s="148"/>
      <c r="E28" s="148"/>
      <c r="F28" s="148"/>
      <c r="G28" s="148"/>
      <c r="H28" s="148"/>
      <c r="I28" s="148"/>
      <c r="J28" s="148"/>
      <c r="K28" s="148"/>
      <c r="L28" s="148"/>
      <c r="M28" s="149"/>
    </row>
    <row r="29" spans="3:13" x14ac:dyDescent="0.25">
      <c r="C29" s="147"/>
      <c r="D29" s="148"/>
      <c r="E29" s="148"/>
      <c r="F29" s="148"/>
      <c r="G29" s="148"/>
      <c r="H29" s="148"/>
      <c r="I29" s="148"/>
      <c r="J29" s="148"/>
      <c r="K29" s="148"/>
      <c r="L29" s="148"/>
      <c r="M29" s="149"/>
    </row>
    <row r="30" spans="3:13" x14ac:dyDescent="0.25">
      <c r="C30" s="147"/>
      <c r="D30" s="148"/>
      <c r="E30" s="148"/>
      <c r="F30" s="148"/>
      <c r="G30" s="148"/>
      <c r="H30" s="148"/>
      <c r="I30" s="148"/>
      <c r="J30" s="148"/>
      <c r="K30" s="148"/>
      <c r="L30" s="148"/>
      <c r="M30" s="149"/>
    </row>
    <row r="31" spans="3:13" ht="15.75" thickBot="1" x14ac:dyDescent="0.3">
      <c r="C31" s="269"/>
      <c r="D31" s="270"/>
      <c r="E31" s="270"/>
      <c r="F31" s="270"/>
      <c r="G31" s="270"/>
      <c r="H31" s="270"/>
      <c r="I31" s="270"/>
      <c r="J31" s="270"/>
      <c r="K31" s="270"/>
      <c r="L31" s="270"/>
      <c r="M31" s="271"/>
    </row>
    <row r="32" spans="3:13" ht="15.75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2018-02-13T14:01:29Z</dcterms:modified>
</cp:coreProperties>
</file>