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GitHere\MathsCoursework\"/>
    </mc:Choice>
  </mc:AlternateContent>
  <bookViews>
    <workbookView xWindow="0" yWindow="0" windowWidth="20730" windowHeight="9630" activeTab="1"/>
  </bookViews>
  <sheets>
    <sheet name="Cover" sheetId="1" r:id="rId1"/>
    <sheet name="Question 1" sheetId="4" r:id="rId2"/>
    <sheet name="Question 2" sheetId="3" r:id="rId3"/>
    <sheet name="Question 3" sheetId="2" r:id="rId4"/>
    <sheet name="Question 4" sheetId="5" r:id="rId5"/>
    <sheet name="Question 5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4" l="1"/>
  <c r="F24" i="4"/>
  <c r="M13" i="4" l="1"/>
  <c r="G22" i="4"/>
  <c r="M11" i="4" l="1"/>
  <c r="M12" i="4"/>
  <c r="M10" i="4" l="1"/>
  <c r="D11" i="4"/>
  <c r="D10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3" i="4"/>
  <c r="Q2" i="4"/>
  <c r="P21" i="4"/>
  <c r="P22" i="4" s="1"/>
  <c r="P14" i="4"/>
  <c r="P15" i="4" s="1"/>
  <c r="P16" i="4" s="1"/>
  <c r="P17" i="4" s="1"/>
  <c r="P18" i="4" s="1"/>
  <c r="P19" i="4" s="1"/>
  <c r="P20" i="4" s="1"/>
  <c r="P4" i="4"/>
  <c r="P5" i="4" s="1"/>
  <c r="P6" i="4" s="1"/>
  <c r="P7" i="4" s="1"/>
  <c r="P8" i="4" s="1"/>
  <c r="P9" i="4" s="1"/>
  <c r="P10" i="4" s="1"/>
  <c r="P11" i="4" s="1"/>
  <c r="P12" i="4" s="1"/>
  <c r="P13" i="4" s="1"/>
  <c r="P3" i="4"/>
  <c r="M14" i="4" l="1"/>
  <c r="E3" i="5"/>
  <c r="N14" i="4" l="1"/>
  <c r="P28" i="2" l="1"/>
  <c r="P27" i="2"/>
  <c r="P26" i="2"/>
  <c r="P34" i="2" s="1"/>
  <c r="V26" i="2"/>
  <c r="S44" i="2"/>
  <c r="T44" i="2"/>
  <c r="U44" i="2"/>
  <c r="S45" i="2"/>
  <c r="T45" i="2"/>
  <c r="U45" i="2"/>
  <c r="T43" i="2"/>
  <c r="U43" i="2"/>
  <c r="S43" i="2"/>
  <c r="Q26" i="2"/>
  <c r="R26" i="2"/>
  <c r="S26" i="2"/>
  <c r="T26" i="2"/>
  <c r="U26" i="2"/>
  <c r="W26" i="2"/>
  <c r="X26" i="2"/>
  <c r="Y26" i="2"/>
  <c r="Z26" i="2"/>
  <c r="Q27" i="2"/>
  <c r="R27" i="2"/>
  <c r="S27" i="2"/>
  <c r="T27" i="2"/>
  <c r="U27" i="2"/>
  <c r="V27" i="2"/>
  <c r="W27" i="2"/>
  <c r="X27" i="2"/>
  <c r="Y27" i="2"/>
  <c r="Z27" i="2"/>
  <c r="Q28" i="2"/>
  <c r="R28" i="2"/>
  <c r="S28" i="2"/>
  <c r="T28" i="2"/>
  <c r="U28" i="2"/>
  <c r="V28" i="2"/>
  <c r="W28" i="2"/>
  <c r="X28" i="2"/>
  <c r="Y28" i="2"/>
  <c r="Z28" i="2"/>
  <c r="W49" i="2" l="1"/>
  <c r="X49" i="2"/>
  <c r="R49" i="2"/>
  <c r="Z49" i="2"/>
  <c r="T49" i="2"/>
  <c r="U49" i="2"/>
  <c r="P49" i="2"/>
  <c r="V49" i="2"/>
  <c r="Q49" i="2"/>
  <c r="Y49" i="2"/>
  <c r="S49" i="2"/>
  <c r="Q48" i="2"/>
  <c r="Y48" i="2"/>
  <c r="P48" i="2"/>
  <c r="Z48" i="2"/>
  <c r="R48" i="2"/>
  <c r="S48" i="2"/>
  <c r="T48" i="2"/>
  <c r="U48" i="2"/>
  <c r="V48" i="2"/>
  <c r="W48" i="2"/>
  <c r="X48" i="2"/>
  <c r="U50" i="2"/>
  <c r="V50" i="2"/>
  <c r="Q50" i="2"/>
  <c r="Z50" i="2"/>
  <c r="S50" i="2"/>
  <c r="T50" i="2"/>
  <c r="P50" i="2"/>
  <c r="W50" i="2"/>
  <c r="Y50" i="2"/>
  <c r="R50" i="2"/>
  <c r="X50" i="2"/>
  <c r="S34" i="2"/>
  <c r="Z36" i="2"/>
  <c r="V36" i="2"/>
  <c r="R36" i="2"/>
  <c r="Z35" i="2"/>
  <c r="V35" i="2"/>
  <c r="R35" i="2"/>
  <c r="W35" i="2"/>
  <c r="S35" i="2"/>
  <c r="Y35" i="2"/>
  <c r="U35" i="2"/>
  <c r="Q35" i="2"/>
  <c r="X36" i="2"/>
  <c r="T36" i="2"/>
  <c r="P36" i="2"/>
  <c r="Y34" i="2"/>
  <c r="U34" i="2"/>
  <c r="Q34" i="2"/>
  <c r="T34" i="2"/>
  <c r="X34" i="2"/>
  <c r="Y36" i="2"/>
  <c r="U36" i="2"/>
  <c r="Q36" i="2"/>
  <c r="X35" i="2"/>
  <c r="T35" i="2"/>
  <c r="P35" i="2"/>
  <c r="W34" i="2"/>
  <c r="R34" i="2"/>
  <c r="V34" i="2"/>
  <c r="Z34" i="2"/>
  <c r="W36" i="2"/>
  <c r="S36" i="2"/>
  <c r="E21" i="5"/>
  <c r="E23" i="5" s="1"/>
  <c r="E20" i="5"/>
  <c r="C23" i="5" s="1"/>
  <c r="J4" i="5"/>
  <c r="J5" i="5" s="1"/>
  <c r="J6" i="5" s="1"/>
  <c r="J7" i="5" s="1"/>
  <c r="J8" i="5" s="1"/>
  <c r="J9" i="5" s="1"/>
  <c r="J10" i="5" s="1"/>
  <c r="J11" i="5" s="1"/>
  <c r="J12" i="5" s="1"/>
  <c r="I4" i="5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K3" i="5"/>
  <c r="M3" i="5" s="1"/>
  <c r="G3" i="5"/>
  <c r="D4" i="5"/>
  <c r="E4" i="5" s="1"/>
  <c r="G4" i="5" s="1"/>
  <c r="C4" i="5"/>
  <c r="C5" i="5" s="1"/>
  <c r="C6" i="5" s="1"/>
  <c r="C7" i="5" s="1"/>
  <c r="C8" i="5" s="1"/>
  <c r="C9" i="5" s="1"/>
  <c r="C10" i="5" s="1"/>
  <c r="C11" i="5" s="1"/>
  <c r="G23" i="5" l="1"/>
  <c r="Q3" i="5" s="1"/>
  <c r="D5" i="5"/>
  <c r="J13" i="5"/>
  <c r="K12" i="5"/>
  <c r="M12" i="5" s="1"/>
  <c r="K5" i="5"/>
  <c r="M5" i="5" s="1"/>
  <c r="K4" i="5"/>
  <c r="M4" i="5" s="1"/>
  <c r="N12" i="3"/>
  <c r="R4" i="3"/>
  <c r="R5" i="3" s="1"/>
  <c r="R6" i="3" s="1"/>
  <c r="R7" i="3" s="1"/>
  <c r="R8" i="3" s="1"/>
  <c r="T3" i="3"/>
  <c r="U3" i="3"/>
  <c r="Q3" i="3"/>
  <c r="P4" i="3" s="1"/>
  <c r="O4" i="3"/>
  <c r="O5" i="3" s="1"/>
  <c r="O6" i="3" s="1"/>
  <c r="O7" i="3" s="1"/>
  <c r="O8" i="3" s="1"/>
  <c r="E5" i="5" l="1"/>
  <c r="G5" i="5" s="1"/>
  <c r="D6" i="5"/>
  <c r="S4" i="3"/>
  <c r="U4" i="3" s="1"/>
  <c r="J14" i="5"/>
  <c r="K13" i="5"/>
  <c r="M13" i="5" s="1"/>
  <c r="K6" i="5"/>
  <c r="M6" i="5" s="1"/>
  <c r="Q4" i="3"/>
  <c r="P5" i="3" s="1"/>
  <c r="Q5" i="3" s="1"/>
  <c r="P6" i="3" s="1"/>
  <c r="Q6" i="3" s="1"/>
  <c r="P7" i="3" s="1"/>
  <c r="Q7" i="3" s="1"/>
  <c r="P8" i="3" s="1"/>
  <c r="M13" i="3"/>
  <c r="N13" i="3" s="1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F3" i="3"/>
  <c r="G3" i="3" s="1"/>
  <c r="M14" i="3" l="1"/>
  <c r="N14" i="3" s="1"/>
  <c r="T4" i="3"/>
  <c r="D7" i="5"/>
  <c r="E6" i="5"/>
  <c r="G6" i="5" s="1"/>
  <c r="J15" i="5"/>
  <c r="K14" i="5"/>
  <c r="M14" i="5" s="1"/>
  <c r="S5" i="3"/>
  <c r="U5" i="3" s="1"/>
  <c r="K7" i="5"/>
  <c r="M7" i="5" s="1"/>
  <c r="Q8" i="3"/>
  <c r="O13" i="3"/>
  <c r="P13" i="3" s="1"/>
  <c r="H3" i="3"/>
  <c r="I3" i="3" s="1"/>
  <c r="D8" i="5" l="1"/>
  <c r="E7" i="5"/>
  <c r="G7" i="5" s="1"/>
  <c r="J16" i="5"/>
  <c r="K15" i="5"/>
  <c r="M15" i="5" s="1"/>
  <c r="T5" i="3"/>
  <c r="S6" i="3" s="1"/>
  <c r="T6" i="3" s="1"/>
  <c r="K8" i="5"/>
  <c r="M8" i="5" s="1"/>
  <c r="D4" i="3"/>
  <c r="E4" i="3"/>
  <c r="M3" i="3"/>
  <c r="F4" i="3" l="1"/>
  <c r="H4" i="3" s="1"/>
  <c r="D9" i="5"/>
  <c r="E8" i="5"/>
  <c r="G8" i="5" s="1"/>
  <c r="J17" i="5"/>
  <c r="K16" i="5"/>
  <c r="M16" i="5" s="1"/>
  <c r="U6" i="3"/>
  <c r="S7" i="3" s="1"/>
  <c r="K9" i="5"/>
  <c r="M9" i="5" s="1"/>
  <c r="G4" i="3"/>
  <c r="I4" i="3" s="1"/>
  <c r="D5" i="3" s="1"/>
  <c r="D10" i="5" l="1"/>
  <c r="E9" i="5"/>
  <c r="G9" i="5" s="1"/>
  <c r="J18" i="5"/>
  <c r="K17" i="5"/>
  <c r="M17" i="5" s="1"/>
  <c r="U7" i="3"/>
  <c r="T7" i="3"/>
  <c r="K10" i="5"/>
  <c r="M10" i="5" s="1"/>
  <c r="K11" i="5"/>
  <c r="M11" i="5" s="1"/>
  <c r="E5" i="3"/>
  <c r="F5" i="3" s="1"/>
  <c r="H5" i="3" s="1"/>
  <c r="M4" i="3"/>
  <c r="D11" i="5" l="1"/>
  <c r="E11" i="5" s="1"/>
  <c r="G11" i="5" s="1"/>
  <c r="E10" i="5"/>
  <c r="G10" i="5" s="1"/>
  <c r="J19" i="5"/>
  <c r="K19" i="5" s="1"/>
  <c r="M19" i="5" s="1"/>
  <c r="K18" i="5"/>
  <c r="M18" i="5" s="1"/>
  <c r="S8" i="3"/>
  <c r="G5" i="3"/>
  <c r="I5" i="3" s="1"/>
  <c r="M5" i="3" s="1"/>
  <c r="G12" i="5" l="1"/>
  <c r="G13" i="5" s="1"/>
  <c r="O3" i="5" s="1"/>
  <c r="R3" i="5" s="1"/>
  <c r="M20" i="5"/>
  <c r="M21" i="5" s="1"/>
  <c r="P3" i="5" s="1"/>
  <c r="S3" i="5" s="1"/>
  <c r="U8" i="3"/>
  <c r="O14" i="3"/>
  <c r="P14" i="3" s="1"/>
  <c r="T8" i="3"/>
  <c r="D6" i="3"/>
  <c r="E6" i="3"/>
  <c r="F6" i="3" l="1"/>
  <c r="H6" i="3" s="1"/>
  <c r="G6" i="3" l="1"/>
  <c r="I6" i="3" s="1"/>
  <c r="M6" i="3" s="1"/>
  <c r="D7" i="3" l="1"/>
  <c r="E7" i="3"/>
  <c r="F7" i="3" l="1"/>
  <c r="G7" i="3" s="1"/>
  <c r="H7" i="3" l="1"/>
  <c r="I7" i="3" s="1"/>
  <c r="M7" i="3" s="1"/>
  <c r="M9" i="3" s="1"/>
  <c r="E8" i="3" l="1"/>
  <c r="D8" i="3"/>
  <c r="F8" i="3" l="1"/>
  <c r="G8" i="3"/>
  <c r="O12" i="3"/>
  <c r="P12" i="3" s="1"/>
  <c r="H8" i="3"/>
  <c r="I8" i="3" l="1"/>
  <c r="D9" i="3" s="1"/>
  <c r="E9" i="3" l="1"/>
  <c r="F9" i="3" s="1"/>
  <c r="M8" i="3"/>
  <c r="G9" i="3" l="1"/>
  <c r="H9" i="3"/>
  <c r="I9" i="3" l="1"/>
  <c r="J9" i="3" s="1"/>
  <c r="E10" i="3" l="1"/>
  <c r="D10" i="3"/>
  <c r="F10" i="3" l="1"/>
  <c r="G10" i="3" s="1"/>
  <c r="H10" i="3" l="1"/>
  <c r="I10" i="3" s="1"/>
  <c r="J10" i="3" s="1"/>
  <c r="E11" i="3" l="1"/>
  <c r="D11" i="3"/>
  <c r="F11" i="3" l="1"/>
  <c r="H11" i="3" s="1"/>
  <c r="G11" i="3" l="1"/>
  <c r="I11" i="3" s="1"/>
  <c r="J11" i="3" s="1"/>
  <c r="E12" i="3" l="1"/>
  <c r="D12" i="3"/>
  <c r="F12" i="3" s="1"/>
  <c r="G12" i="3" s="1"/>
  <c r="H12" i="3" l="1"/>
  <c r="I12" i="3" s="1"/>
  <c r="J12" i="3" s="1"/>
  <c r="D13" i="3" l="1"/>
  <c r="E13" i="3"/>
  <c r="F13" i="3" l="1"/>
  <c r="G13" i="3" s="1"/>
  <c r="H13" i="3" l="1"/>
  <c r="I13" i="3" s="1"/>
  <c r="J13" i="3" s="1"/>
  <c r="E14" i="3" l="1"/>
  <c r="D14" i="3"/>
  <c r="F14" i="3" l="1"/>
  <c r="G14" i="3" s="1"/>
  <c r="H14" i="3" l="1"/>
  <c r="I14" i="3" s="1"/>
  <c r="D15" i="3" l="1"/>
  <c r="J14" i="3"/>
  <c r="E15" i="3"/>
  <c r="F15" i="3" l="1"/>
  <c r="H15" i="3" s="1"/>
  <c r="G15" i="3" l="1"/>
  <c r="I15" i="3" s="1"/>
  <c r="J15" i="3" s="1"/>
  <c r="D16" i="3" l="1"/>
  <c r="E16" i="3"/>
  <c r="F16" i="3" l="1"/>
  <c r="H16" i="3" s="1"/>
  <c r="G16" i="3" l="1"/>
  <c r="I16" i="3" s="1"/>
  <c r="J16" i="3" l="1"/>
  <c r="D17" i="3"/>
  <c r="E17" i="3"/>
  <c r="F17" i="3" l="1"/>
  <c r="H17" i="3" s="1"/>
  <c r="G17" i="3" l="1"/>
  <c r="I17" i="3" s="1"/>
  <c r="D18" i="3" s="1"/>
  <c r="E18" i="3" l="1"/>
  <c r="F18" i="3" s="1"/>
  <c r="H18" i="3" s="1"/>
  <c r="J17" i="3"/>
  <c r="G18" i="3" l="1"/>
  <c r="I18" i="3" s="1"/>
  <c r="D19" i="3" s="1"/>
  <c r="E19" i="3" l="1"/>
  <c r="F19" i="3" s="1"/>
  <c r="H19" i="3" s="1"/>
  <c r="J18" i="3"/>
  <c r="G19" i="3" l="1"/>
  <c r="I19" i="3" s="1"/>
  <c r="J19" i="3" s="1"/>
</calcChain>
</file>

<file path=xl/comments1.xml><?xml version="1.0" encoding="utf-8"?>
<comments xmlns="http://schemas.openxmlformats.org/spreadsheetml/2006/main">
  <authors>
    <author>O.L.Sheard U1664298</author>
  </authors>
  <commentList>
    <comment ref="M9" authorId="0" shapeId="0">
      <text>
        <r>
          <rPr>
            <b/>
            <sz val="9"/>
            <color indexed="81"/>
            <rFont val="Tahoma"/>
            <family val="2"/>
          </rPr>
          <t>O.L.Sheard U1664298:</t>
        </r>
        <r>
          <rPr>
            <sz val="9"/>
            <color indexed="81"/>
            <rFont val="Tahoma"/>
            <family val="2"/>
          </rPr>
          <t xml:space="preserve">
Shows the greatest difference from the 5 iterations completed to be from the first iteration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O.L.Sheard U1664298:</t>
        </r>
        <r>
          <rPr>
            <sz val="9"/>
            <color indexed="81"/>
            <rFont val="Tahoma"/>
            <family val="2"/>
          </rPr>
          <t xml:space="preserve">
16th Iteration provides a difference between sin(n) and f(n) less than 0.000001</t>
        </r>
      </text>
    </comment>
  </commentList>
</comments>
</file>

<file path=xl/comments2.xml><?xml version="1.0" encoding="utf-8"?>
<comments xmlns="http://schemas.openxmlformats.org/spreadsheetml/2006/main">
  <authors>
    <author>O.L.Sheard U1664298</author>
  </authors>
  <commentList>
    <comment ref="V22" authorId="0" shapeId="0">
      <text>
        <r>
          <rPr>
            <b/>
            <sz val="9"/>
            <color indexed="81"/>
            <rFont val="Tahoma"/>
            <family val="2"/>
          </rPr>
          <t>O.L.Sheard U1664298:</t>
        </r>
        <r>
          <rPr>
            <sz val="9"/>
            <color indexed="81"/>
            <rFont val="Tahoma"/>
            <family val="2"/>
          </rPr>
          <t xml:space="preserve">
Each value in the matrix below contains the formula to calculate the correct value, change the translation matrix as proof</t>
        </r>
      </text>
    </comment>
  </commentList>
</comments>
</file>

<file path=xl/sharedStrings.xml><?xml version="1.0" encoding="utf-8"?>
<sst xmlns="http://schemas.openxmlformats.org/spreadsheetml/2006/main" count="178" uniqueCount="111">
  <si>
    <t>Oliver Sheard</t>
  </si>
  <si>
    <t>U1664298</t>
  </si>
  <si>
    <t>CIM2130</t>
  </si>
  <si>
    <t>Computational Mathematics</t>
  </si>
  <si>
    <t>A</t>
  </si>
  <si>
    <t>B</t>
  </si>
  <si>
    <t>C</t>
  </si>
  <si>
    <t>Upper</t>
  </si>
  <si>
    <t>Lower</t>
  </si>
  <si>
    <t>Centre (n)</t>
  </si>
  <si>
    <t>sin(n)</t>
  </si>
  <si>
    <t>f(n)</t>
  </si>
  <si>
    <t>f(n)-sin(n)</t>
  </si>
  <si>
    <t>Iteration (I)</t>
  </si>
  <si>
    <t>Question 1</t>
  </si>
  <si>
    <t>Question 2</t>
  </si>
  <si>
    <t>Question 3</t>
  </si>
  <si>
    <t>Question 4</t>
  </si>
  <si>
    <t>Question 5</t>
  </si>
  <si>
    <t>D</t>
  </si>
  <si>
    <t>E</t>
  </si>
  <si>
    <t>Iteration</t>
  </si>
  <si>
    <t>x</t>
  </si>
  <si>
    <t>g(x)</t>
  </si>
  <si>
    <t>MAX(Iteration 1-5)</t>
  </si>
  <si>
    <t>Iteration(I)</t>
  </si>
  <si>
    <t>f(x)</t>
  </si>
  <si>
    <t>f'(x)</t>
  </si>
  <si>
    <t>Method</t>
  </si>
  <si>
    <t>5th Iteration</t>
  </si>
  <si>
    <t>Delta from given</t>
  </si>
  <si>
    <t>Bi-section</t>
  </si>
  <si>
    <t>Fixed Point</t>
  </si>
  <si>
    <t>Newton-Raphson</t>
  </si>
  <si>
    <t>1st Iteration</t>
  </si>
  <si>
    <t>Delta from Given</t>
  </si>
  <si>
    <t>Difference</t>
  </si>
  <si>
    <t>=</t>
  </si>
  <si>
    <t>n</t>
  </si>
  <si>
    <t>Simpsons Rule Multiplier</t>
  </si>
  <si>
    <t>Simpson Rule Value</t>
  </si>
  <si>
    <t>Total</t>
  </si>
  <si>
    <t>[2e^1.6 + (1.6^4)/4]</t>
  </si>
  <si>
    <t>∫f(x)∙dx</t>
  </si>
  <si>
    <t>[2e^0 + (0^4)/4]</t>
  </si>
  <si>
    <t>-</t>
  </si>
  <si>
    <t>Multiplied by h/3</t>
  </si>
  <si>
    <t>Triangle</t>
  </si>
  <si>
    <t>X</t>
  </si>
  <si>
    <t>Y</t>
  </si>
  <si>
    <t>Trapezium 1</t>
  </si>
  <si>
    <t>Trapezium 2</t>
  </si>
  <si>
    <t>y</t>
  </si>
  <si>
    <t>w</t>
  </si>
  <si>
    <t>Trappezium 1</t>
  </si>
  <si>
    <t>Translation</t>
  </si>
  <si>
    <t>x - 12</t>
  </si>
  <si>
    <t>Translation 1</t>
  </si>
  <si>
    <t>Translation 2</t>
  </si>
  <si>
    <t>y - 3</t>
  </si>
  <si>
    <t>Rotation (180)</t>
  </si>
  <si>
    <t>cos(180)</t>
  </si>
  <si>
    <t>-sin(180)</t>
  </si>
  <si>
    <t>sin(180)</t>
  </si>
  <si>
    <t>Rotation</t>
  </si>
  <si>
    <t>Combined</t>
  </si>
  <si>
    <t>●</t>
  </si>
  <si>
    <t>Semester 2 Logbook</t>
  </si>
  <si>
    <t>g(x)=(4*sin(x)+4)^1/3</t>
  </si>
  <si>
    <t>f(x)=sin(x)-((x^3)/4)+1</t>
  </si>
  <si>
    <t>Student:</t>
  </si>
  <si>
    <t>University ID:</t>
  </si>
  <si>
    <t>Course Code:</t>
  </si>
  <si>
    <t>Course Title:</t>
  </si>
  <si>
    <t>Assignment:</t>
  </si>
  <si>
    <t>&lt;0.000001?</t>
  </si>
  <si>
    <t>f(x) =</t>
  </si>
  <si>
    <t>0.5cos(2x)</t>
  </si>
  <si>
    <t>f'(x) =</t>
  </si>
  <si>
    <t>-sin(2x)</t>
  </si>
  <si>
    <t>f''(x) =</t>
  </si>
  <si>
    <t>f'''(x) =</t>
  </si>
  <si>
    <t>8cos(2x)</t>
  </si>
  <si>
    <t>Max error for part a)</t>
  </si>
  <si>
    <t xml:space="preserve"> </t>
  </si>
  <si>
    <t>Estimate A</t>
  </si>
  <si>
    <t>Estimate B</t>
  </si>
  <si>
    <t>Defined Integral</t>
  </si>
  <si>
    <t>Delta A</t>
  </si>
  <si>
    <t>Delta B</t>
  </si>
  <si>
    <t>A-B h Delta</t>
  </si>
  <si>
    <t>f(0.2) =</t>
  </si>
  <si>
    <t>to 8dp</t>
  </si>
  <si>
    <r>
      <t>f</t>
    </r>
    <r>
      <rPr>
        <sz val="11"/>
        <color theme="1"/>
        <rFont val="Calibri"/>
        <family val="2"/>
      </rPr>
      <t>⁴</t>
    </r>
    <r>
      <rPr>
        <sz val="11"/>
        <color theme="1"/>
        <rFont val="Calibri"/>
        <family val="2"/>
        <scheme val="minor"/>
      </rPr>
      <t>(x) =</t>
    </r>
  </si>
  <si>
    <r>
      <t>f</t>
    </r>
    <r>
      <rPr>
        <sz val="11"/>
        <color theme="1"/>
        <rFont val="Calibri"/>
        <family val="2"/>
      </rPr>
      <t>⁵</t>
    </r>
    <r>
      <rPr>
        <sz val="11"/>
        <color theme="1"/>
        <rFont val="Calibri"/>
        <family val="2"/>
        <scheme val="minor"/>
      </rPr>
      <t>(x) =</t>
    </r>
  </si>
  <si>
    <t>-16sin(2x)</t>
  </si>
  <si>
    <t>Simplified</t>
  </si>
  <si>
    <t>-2cos(2x)</t>
  </si>
  <si>
    <t>4sin(2x)</t>
  </si>
  <si>
    <t>for</t>
  </si>
  <si>
    <t>Equation</t>
  </si>
  <si>
    <t>𝜀=</t>
  </si>
  <si>
    <t>Actual Value</t>
  </si>
  <si>
    <t>Calculated</t>
  </si>
  <si>
    <t>Actual Error</t>
  </si>
  <si>
    <t>to 8 d.p</t>
  </si>
  <si>
    <t>Upper Bound</t>
  </si>
  <si>
    <t>Actual / Upper</t>
  </si>
  <si>
    <t>≤</t>
  </si>
  <si>
    <t>0.5cos(0.4)</t>
  </si>
  <si>
    <t>Equal Matrices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</si>
</sst>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color theme="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8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thick">
        <color auto="1"/>
      </bottom>
      <diagonal/>
    </border>
    <border>
      <left/>
      <right style="dotted">
        <color auto="1"/>
      </right>
      <top/>
      <bottom style="thick">
        <color auto="1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thick">
        <color auto="1"/>
      </right>
      <top style="dashed">
        <color auto="1"/>
      </top>
      <bottom/>
      <diagonal/>
    </border>
    <border>
      <left style="dashed">
        <color auto="1"/>
      </left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276">
    <xf numFmtId="0" fontId="0" fillId="0" borderId="0" xfId="0"/>
    <xf numFmtId="0" fontId="0" fillId="0" borderId="0" xfId="0" applyAlignment="1">
      <alignment shrinkToFit="1"/>
    </xf>
    <xf numFmtId="0" fontId="0" fillId="0" borderId="0" xfId="0" applyAlignment="1">
      <alignment horizontal="center" vertical="center" shrinkToFit="1"/>
    </xf>
    <xf numFmtId="0" fontId="0" fillId="0" borderId="0" xfId="0" applyFill="1" applyAlignment="1">
      <alignment horizontal="center" vertical="center" shrinkToFit="1"/>
    </xf>
    <xf numFmtId="0" fontId="0" fillId="2" borderId="17" xfId="0" applyFill="1" applyBorder="1" applyAlignment="1">
      <alignment horizontal="center" vertical="center" shrinkToFit="1"/>
    </xf>
    <xf numFmtId="0" fontId="0" fillId="3" borderId="1" xfId="0" applyFill="1" applyBorder="1" applyAlignment="1">
      <alignment horizontal="center" vertical="center" shrinkToFit="1"/>
    </xf>
    <xf numFmtId="0" fontId="0" fillId="3" borderId="17" xfId="0" applyFill="1" applyBorder="1" applyAlignment="1">
      <alignment horizontal="center" vertical="center" shrinkToFit="1"/>
    </xf>
    <xf numFmtId="0" fontId="0" fillId="2" borderId="29" xfId="0" applyFill="1" applyBorder="1" applyAlignment="1">
      <alignment horizontal="center" vertical="center" shrinkToFit="1"/>
    </xf>
    <xf numFmtId="0" fontId="0" fillId="2" borderId="30" xfId="0" applyFill="1" applyBorder="1" applyAlignment="1">
      <alignment horizontal="center" vertical="center" shrinkToFit="1"/>
    </xf>
    <xf numFmtId="0" fontId="0" fillId="3" borderId="15" xfId="0" applyFill="1" applyBorder="1" applyAlignment="1">
      <alignment horizontal="center" vertical="center" shrinkToFit="1"/>
    </xf>
    <xf numFmtId="0" fontId="0" fillId="2" borderId="4" xfId="0" applyFill="1" applyBorder="1" applyAlignment="1">
      <alignment horizontal="center" vertical="center" shrinkToFit="1"/>
    </xf>
    <xf numFmtId="0" fontId="0" fillId="2" borderId="5" xfId="0" applyFill="1" applyBorder="1" applyAlignment="1">
      <alignment horizontal="center" vertical="center" shrinkToFit="1"/>
    </xf>
    <xf numFmtId="0" fontId="0" fillId="2" borderId="7" xfId="0" applyFill="1" applyBorder="1" applyAlignment="1">
      <alignment horizontal="center" vertical="center" shrinkToFit="1"/>
    </xf>
    <xf numFmtId="0" fontId="0" fillId="2" borderId="8" xfId="0" applyFill="1" applyBorder="1" applyAlignment="1">
      <alignment horizontal="center" vertical="center" shrinkToFit="1"/>
    </xf>
    <xf numFmtId="0" fontId="0" fillId="0" borderId="31" xfId="0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35" xfId="0" applyFill="1" applyBorder="1" applyAlignment="1">
      <alignment horizontal="center" vertical="center" shrinkToFit="1"/>
    </xf>
    <xf numFmtId="0" fontId="0" fillId="0" borderId="7" xfId="0" applyFill="1" applyBorder="1" applyAlignment="1">
      <alignment horizontal="center" vertical="center" shrinkToFit="1"/>
    </xf>
    <xf numFmtId="0" fontId="0" fillId="0" borderId="36" xfId="0" applyFill="1" applyBorder="1" applyAlignment="1">
      <alignment horizontal="center" vertical="center" shrinkToFit="1"/>
    </xf>
    <xf numFmtId="0" fontId="0" fillId="0" borderId="37" xfId="0" applyBorder="1" applyAlignment="1">
      <alignment horizontal="center" vertical="center" shrinkToFit="1"/>
    </xf>
    <xf numFmtId="0" fontId="0" fillId="0" borderId="38" xfId="0" applyFill="1" applyBorder="1" applyAlignment="1">
      <alignment horizontal="center" vertical="center" shrinkToFit="1"/>
    </xf>
    <xf numFmtId="0" fontId="0" fillId="0" borderId="39" xfId="0" applyFill="1" applyBorder="1" applyAlignment="1">
      <alignment horizontal="center" vertical="center" shrinkToFit="1"/>
    </xf>
    <xf numFmtId="0" fontId="0" fillId="0" borderId="31" xfId="0" applyFill="1" applyBorder="1" applyAlignment="1">
      <alignment horizontal="center" vertical="center" shrinkToFit="1"/>
    </xf>
    <xf numFmtId="0" fontId="0" fillId="0" borderId="32" xfId="0" applyFill="1" applyBorder="1" applyAlignment="1">
      <alignment horizontal="center" vertical="center" shrinkToFit="1"/>
    </xf>
    <xf numFmtId="0" fontId="0" fillId="0" borderId="40" xfId="0" applyFill="1" applyBorder="1" applyAlignment="1">
      <alignment horizontal="center" vertical="center" shrinkToFit="1"/>
    </xf>
    <xf numFmtId="0" fontId="0" fillId="0" borderId="41" xfId="0" applyFill="1" applyBorder="1" applyAlignment="1">
      <alignment horizontal="center" vertical="center" shrinkToFit="1"/>
    </xf>
    <xf numFmtId="0" fontId="0" fillId="3" borderId="42" xfId="0" applyFill="1" applyBorder="1" applyAlignment="1">
      <alignment horizontal="center" vertical="center" shrinkToFit="1"/>
    </xf>
    <xf numFmtId="0" fontId="0" fillId="6" borderId="1" xfId="0" applyFill="1" applyBorder="1" applyAlignment="1">
      <alignment horizontal="center" vertical="center" shrinkToFit="1"/>
    </xf>
    <xf numFmtId="0" fontId="0" fillId="6" borderId="4" xfId="0" applyFill="1" applyBorder="1" applyAlignment="1">
      <alignment horizontal="center" vertical="center" shrinkToFit="1"/>
    </xf>
    <xf numFmtId="0" fontId="0" fillId="6" borderId="5" xfId="0" applyFill="1" applyBorder="1" applyAlignment="1">
      <alignment horizontal="center" vertical="center" shrinkToFit="1"/>
    </xf>
    <xf numFmtId="0" fontId="0" fillId="6" borderId="7" xfId="0" applyFill="1" applyBorder="1" applyAlignment="1">
      <alignment horizontal="center" vertical="center" shrinkToFit="1"/>
    </xf>
    <xf numFmtId="0" fontId="0" fillId="6" borderId="8" xfId="0" applyFill="1" applyBorder="1" applyAlignment="1">
      <alignment horizontal="center" vertical="center" shrinkToFit="1"/>
    </xf>
    <xf numFmtId="0" fontId="0" fillId="0" borderId="45" xfId="0" applyBorder="1" applyAlignment="1">
      <alignment horizontal="center" vertical="center" shrinkToFit="1"/>
    </xf>
    <xf numFmtId="0" fontId="0" fillId="0" borderId="10" xfId="0" applyFill="1" applyBorder="1" applyAlignment="1">
      <alignment horizontal="center" vertical="center" shrinkToFit="1"/>
    </xf>
    <xf numFmtId="0" fontId="0" fillId="0" borderId="46" xfId="0" applyFill="1" applyBorder="1" applyAlignment="1">
      <alignment horizontal="center" vertical="center" shrinkToFit="1"/>
    </xf>
    <xf numFmtId="0" fontId="0" fillId="7" borderId="15" xfId="0" applyFill="1" applyBorder="1" applyAlignment="1">
      <alignment horizontal="center" vertical="center" shrinkToFit="1"/>
    </xf>
    <xf numFmtId="0" fontId="0" fillId="7" borderId="5" xfId="0" applyFill="1" applyBorder="1" applyAlignment="1">
      <alignment horizontal="center" vertical="center" shrinkToFit="1"/>
    </xf>
    <xf numFmtId="0" fontId="0" fillId="7" borderId="16" xfId="0" applyFill="1" applyBorder="1" applyAlignment="1">
      <alignment horizontal="center" vertical="center" shrinkToFit="1"/>
    </xf>
    <xf numFmtId="0" fontId="0" fillId="7" borderId="8" xfId="0" applyFill="1" applyBorder="1" applyAlignment="1">
      <alignment horizontal="center" vertical="center" shrinkToFit="1"/>
    </xf>
    <xf numFmtId="0" fontId="0" fillId="7" borderId="4" xfId="0" applyFill="1" applyBorder="1" applyAlignment="1">
      <alignment horizontal="center" vertical="center" shrinkToFit="1"/>
    </xf>
    <xf numFmtId="0" fontId="0" fillId="7" borderId="7" xfId="0" applyFill="1" applyBorder="1" applyAlignment="1">
      <alignment horizontal="center" vertical="center" shrinkToFit="1"/>
    </xf>
    <xf numFmtId="0" fontId="0" fillId="7" borderId="10" xfId="0" applyFill="1" applyBorder="1" applyAlignment="1">
      <alignment horizontal="center" vertical="center" shrinkToFit="1"/>
    </xf>
    <xf numFmtId="0" fontId="0" fillId="7" borderId="11" xfId="0" applyFill="1" applyBorder="1" applyAlignment="1">
      <alignment horizontal="center" vertical="center" shrinkToFit="1"/>
    </xf>
    <xf numFmtId="0" fontId="0" fillId="7" borderId="13" xfId="0" applyFill="1" applyBorder="1" applyAlignment="1">
      <alignment horizontal="center" vertical="center" shrinkToFit="1"/>
    </xf>
    <xf numFmtId="0" fontId="0" fillId="7" borderId="14" xfId="0" applyFill="1" applyBorder="1" applyAlignment="1">
      <alignment horizontal="center" vertical="center" shrinkToFit="1"/>
    </xf>
    <xf numFmtId="0" fontId="0" fillId="6" borderId="51" xfId="0" applyFill="1" applyBorder="1" applyAlignment="1">
      <alignment horizontal="center" vertical="center" shrinkToFit="1"/>
    </xf>
    <xf numFmtId="0" fontId="0" fillId="6" borderId="52" xfId="0" applyFill="1" applyBorder="1" applyAlignment="1">
      <alignment horizontal="center" vertical="center" shrinkToFit="1"/>
    </xf>
    <xf numFmtId="0" fontId="0" fillId="6" borderId="3" xfId="0" applyFill="1" applyBorder="1" applyAlignment="1">
      <alignment horizontal="center" vertical="center" shrinkToFit="1"/>
    </xf>
    <xf numFmtId="0" fontId="0" fillId="6" borderId="6" xfId="0" applyFill="1" applyBorder="1" applyAlignment="1">
      <alignment horizontal="center" vertical="center" shrinkToFit="1"/>
    </xf>
    <xf numFmtId="0" fontId="0" fillId="2" borderId="54" xfId="0" applyFill="1" applyBorder="1" applyAlignment="1">
      <alignment horizontal="center" vertical="center" shrinkToFit="1"/>
    </xf>
    <xf numFmtId="0" fontId="0" fillId="2" borderId="0" xfId="0" applyFill="1" applyBorder="1" applyAlignment="1">
      <alignment horizontal="center" vertical="center" shrinkToFit="1"/>
    </xf>
    <xf numFmtId="0" fontId="0" fillId="2" borderId="57" xfId="0" applyFill="1" applyBorder="1" applyAlignment="1">
      <alignment horizontal="center" vertical="center" shrinkToFit="1"/>
    </xf>
    <xf numFmtId="0" fontId="0" fillId="2" borderId="56" xfId="0" applyFill="1" applyBorder="1" applyAlignment="1">
      <alignment horizontal="center" vertical="center" shrinkToFit="1"/>
    </xf>
    <xf numFmtId="0" fontId="0" fillId="2" borderId="20" xfId="0" applyFill="1" applyBorder="1" applyAlignment="1">
      <alignment horizontal="center" vertical="center" shrinkToFit="1"/>
    </xf>
    <xf numFmtId="0" fontId="0" fillId="2" borderId="58" xfId="0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0" xfId="0" applyBorder="1" applyAlignment="1">
      <alignment shrinkToFit="1"/>
    </xf>
    <xf numFmtId="0" fontId="0" fillId="3" borderId="27" xfId="0" applyFill="1" applyBorder="1" applyAlignment="1">
      <alignment horizontal="center" vertical="center" shrinkToFit="1"/>
    </xf>
    <xf numFmtId="0" fontId="0" fillId="3" borderId="28" xfId="0" applyFill="1" applyBorder="1" applyAlignment="1">
      <alignment horizontal="center" vertical="center" shrinkToFit="1"/>
    </xf>
    <xf numFmtId="0" fontId="0" fillId="3" borderId="29" xfId="0" applyFill="1" applyBorder="1" applyAlignment="1">
      <alignment horizontal="center" vertical="center" shrinkToFit="1"/>
    </xf>
    <xf numFmtId="0" fontId="0" fillId="3" borderId="30" xfId="0" applyFill="1" applyBorder="1" applyAlignment="1">
      <alignment horizontal="center" vertical="center" shrinkToFit="1"/>
    </xf>
    <xf numFmtId="0" fontId="0" fillId="3" borderId="31" xfId="0" applyFill="1" applyBorder="1" applyAlignment="1">
      <alignment horizontal="center" vertical="center" shrinkToFit="1"/>
    </xf>
    <xf numFmtId="0" fontId="0" fillId="3" borderId="4" xfId="0" applyFill="1" applyBorder="1" applyAlignment="1">
      <alignment horizontal="center" vertical="center" shrinkToFit="1"/>
    </xf>
    <xf numFmtId="0" fontId="0" fillId="3" borderId="5" xfId="0" applyFill="1" applyBorder="1" applyAlignment="1">
      <alignment horizontal="center" vertical="center" shrinkToFit="1"/>
    </xf>
    <xf numFmtId="0" fontId="0" fillId="3" borderId="37" xfId="0" applyFill="1" applyBorder="1" applyAlignment="1">
      <alignment horizontal="center" vertical="center" shrinkToFit="1"/>
    </xf>
    <xf numFmtId="0" fontId="0" fillId="3" borderId="38" xfId="0" applyFill="1" applyBorder="1" applyAlignment="1">
      <alignment horizontal="center" vertical="center" shrinkToFit="1"/>
    </xf>
    <xf numFmtId="0" fontId="0" fillId="3" borderId="44" xfId="0" applyFill="1" applyBorder="1" applyAlignment="1">
      <alignment horizontal="center" vertical="center" shrinkToFit="1"/>
    </xf>
    <xf numFmtId="0" fontId="0" fillId="3" borderId="16" xfId="0" applyFill="1" applyBorder="1" applyAlignment="1">
      <alignment horizontal="center" vertical="center" shrinkToFit="1"/>
    </xf>
    <xf numFmtId="0" fontId="0" fillId="3" borderId="32" xfId="0" applyFill="1" applyBorder="1" applyAlignment="1">
      <alignment horizontal="center" vertical="center" shrinkToFit="1"/>
    </xf>
    <xf numFmtId="0" fontId="0" fillId="3" borderId="7" xfId="0" applyFill="1" applyBorder="1" applyAlignment="1">
      <alignment horizontal="center" vertical="center" shrinkToFit="1"/>
    </xf>
    <xf numFmtId="0" fontId="0" fillId="3" borderId="8" xfId="0" applyFill="1" applyBorder="1" applyAlignment="1">
      <alignment horizontal="center" vertical="center" shrinkToFit="1"/>
    </xf>
    <xf numFmtId="0" fontId="0" fillId="6" borderId="17" xfId="0" applyFill="1" applyBorder="1" applyAlignment="1">
      <alignment horizontal="center" vertical="center" shrinkToFit="1"/>
    </xf>
    <xf numFmtId="0" fontId="0" fillId="6" borderId="15" xfId="0" applyFill="1" applyBorder="1" applyAlignment="1">
      <alignment horizontal="center" vertical="center" shrinkToFit="1"/>
    </xf>
    <xf numFmtId="0" fontId="0" fillId="6" borderId="18" xfId="0" applyFill="1" applyBorder="1" applyAlignment="1">
      <alignment horizontal="center" vertical="center" shrinkToFit="1"/>
    </xf>
    <xf numFmtId="0" fontId="0" fillId="6" borderId="19" xfId="0" applyFill="1" applyBorder="1" applyAlignment="1">
      <alignment horizontal="center" vertical="center" shrinkToFit="1"/>
    </xf>
    <xf numFmtId="0" fontId="0" fillId="6" borderId="42" xfId="0" applyFill="1" applyBorder="1" applyAlignment="1">
      <alignment horizontal="center" vertical="center" shrinkToFit="1"/>
    </xf>
    <xf numFmtId="0" fontId="0" fillId="6" borderId="43" xfId="0" applyFill="1" applyBorder="1" applyAlignment="1">
      <alignment horizontal="center" vertical="center" shrinkToFit="1"/>
    </xf>
    <xf numFmtId="0" fontId="0" fillId="6" borderId="22" xfId="0" applyFill="1" applyBorder="1" applyAlignment="1">
      <alignment horizontal="center" vertical="center" shrinkToFit="1"/>
    </xf>
    <xf numFmtId="0" fontId="0" fillId="6" borderId="23" xfId="0" applyFill="1" applyBorder="1" applyAlignment="1">
      <alignment horizontal="center" vertical="center" shrinkToFit="1"/>
    </xf>
    <xf numFmtId="0" fontId="0" fillId="6" borderId="20" xfId="0" applyFill="1" applyBorder="1" applyAlignment="1">
      <alignment horizontal="center" vertical="center" shrinkToFit="1"/>
    </xf>
    <xf numFmtId="0" fontId="0" fillId="6" borderId="21" xfId="0" applyFill="1" applyBorder="1" applyAlignment="1">
      <alignment horizontal="center" vertical="center" shrinkToFit="1"/>
    </xf>
    <xf numFmtId="0" fontId="0" fillId="4" borderId="26" xfId="0" applyFill="1" applyBorder="1" applyAlignment="1">
      <alignment horizontal="center" vertical="center" shrinkToFit="1"/>
    </xf>
    <xf numFmtId="0" fontId="0" fillId="4" borderId="24" xfId="0" applyFill="1" applyBorder="1" applyAlignment="1">
      <alignment horizontal="center" vertical="center" shrinkToFit="1"/>
    </xf>
    <xf numFmtId="0" fontId="0" fillId="4" borderId="25" xfId="0" applyFill="1" applyBorder="1" applyAlignment="1">
      <alignment horizontal="center" vertical="center" shrinkToFit="1"/>
    </xf>
    <xf numFmtId="0" fontId="0" fillId="4" borderId="2" xfId="0" applyFill="1" applyBorder="1" applyAlignment="1">
      <alignment horizontal="center" vertical="center" shrinkToFit="1"/>
    </xf>
    <xf numFmtId="0" fontId="0" fillId="2" borderId="50" xfId="0" applyFill="1" applyBorder="1" applyAlignment="1">
      <alignment horizontal="center" vertical="center" shrinkToFit="1"/>
    </xf>
    <xf numFmtId="0" fontId="0" fillId="2" borderId="49" xfId="0" applyFill="1" applyBorder="1" applyAlignment="1">
      <alignment horizontal="center" vertical="center" shrinkToFit="1"/>
    </xf>
    <xf numFmtId="0" fontId="0" fillId="2" borderId="35" xfId="0" applyFill="1" applyBorder="1" applyAlignment="1">
      <alignment horizontal="center" vertical="center" shrinkToFit="1"/>
    </xf>
    <xf numFmtId="0" fontId="0" fillId="2" borderId="33" xfId="0" applyFill="1" applyBorder="1" applyAlignment="1">
      <alignment horizontal="center" vertical="center" shrinkToFit="1"/>
    </xf>
    <xf numFmtId="0" fontId="0" fillId="2" borderId="36" xfId="0" applyFill="1" applyBorder="1" applyAlignment="1">
      <alignment horizontal="center" vertical="center" shrinkToFit="1"/>
    </xf>
    <xf numFmtId="0" fontId="0" fillId="2" borderId="34" xfId="0" applyFill="1" applyBorder="1" applyAlignment="1">
      <alignment horizontal="center" vertical="center" shrinkToFit="1"/>
    </xf>
    <xf numFmtId="0" fontId="0" fillId="3" borderId="51" xfId="0" applyFill="1" applyBorder="1" applyAlignment="1">
      <alignment horizontal="center" vertical="center" shrinkToFit="1"/>
    </xf>
    <xf numFmtId="0" fontId="0" fillId="3" borderId="52" xfId="0" applyFill="1" applyBorder="1" applyAlignment="1">
      <alignment horizontal="center" vertical="center" shrinkToFit="1"/>
    </xf>
    <xf numFmtId="0" fontId="0" fillId="3" borderId="3" xfId="0" applyFill="1" applyBorder="1" applyAlignment="1">
      <alignment horizontal="center" vertical="center" shrinkToFit="1"/>
    </xf>
    <xf numFmtId="0" fontId="0" fillId="3" borderId="6" xfId="0" applyFill="1" applyBorder="1" applyAlignment="1">
      <alignment horizontal="center" vertical="center" shrinkToFit="1"/>
    </xf>
    <xf numFmtId="0" fontId="0" fillId="4" borderId="53" xfId="0" applyFill="1" applyBorder="1" applyAlignment="1">
      <alignment horizontal="left" vertical="center" shrinkToFit="1"/>
    </xf>
    <xf numFmtId="0" fontId="0" fillId="4" borderId="54" xfId="0" applyFill="1" applyBorder="1" applyAlignment="1">
      <alignment horizontal="center" vertical="center" shrinkToFit="1"/>
    </xf>
    <xf numFmtId="0" fontId="4" fillId="4" borderId="56" xfId="0" applyFont="1" applyFill="1" applyBorder="1" applyAlignment="1">
      <alignment horizontal="center" vertical="center" shrinkToFit="1"/>
    </xf>
    <xf numFmtId="0" fontId="0" fillId="4" borderId="0" xfId="0" applyFill="1" applyBorder="1" applyAlignment="1">
      <alignment horizontal="center" vertical="center" shrinkToFit="1"/>
    </xf>
    <xf numFmtId="0" fontId="0" fillId="4" borderId="57" xfId="0" applyFill="1" applyBorder="1" applyAlignment="1">
      <alignment horizontal="center" vertical="center" shrinkToFit="1"/>
    </xf>
    <xf numFmtId="0" fontId="0" fillId="4" borderId="56" xfId="0" applyFill="1" applyBorder="1" applyAlignment="1">
      <alignment horizontal="left" vertical="center" shrinkToFit="1"/>
    </xf>
    <xf numFmtId="0" fontId="0" fillId="4" borderId="56" xfId="0" applyFill="1" applyBorder="1" applyAlignment="1">
      <alignment horizontal="center" vertical="center" shrinkToFit="1"/>
    </xf>
    <xf numFmtId="0" fontId="4" fillId="4" borderId="0" xfId="0" applyFont="1" applyFill="1" applyBorder="1" applyAlignment="1">
      <alignment horizontal="center" vertical="center" shrinkToFit="1"/>
    </xf>
    <xf numFmtId="0" fontId="0" fillId="4" borderId="20" xfId="0" applyFill="1" applyBorder="1" applyAlignment="1">
      <alignment horizontal="center" vertical="center" shrinkToFit="1"/>
    </xf>
    <xf numFmtId="0" fontId="0" fillId="4" borderId="58" xfId="0" applyFill="1" applyBorder="1" applyAlignment="1">
      <alignment horizontal="center" vertical="center" shrinkToFit="1"/>
    </xf>
    <xf numFmtId="0" fontId="0" fillId="2" borderId="0" xfId="0" applyFill="1" applyAlignment="1">
      <alignment horizontal="center" vertical="center" shrinkToFit="1"/>
    </xf>
    <xf numFmtId="0" fontId="0" fillId="0" borderId="59" xfId="0" applyBorder="1" applyAlignment="1">
      <alignment shrinkToFit="1"/>
    </xf>
    <xf numFmtId="0" fontId="0" fillId="4" borderId="61" xfId="0" applyFill="1" applyBorder="1" applyAlignment="1">
      <alignment shrinkToFit="1"/>
    </xf>
    <xf numFmtId="0" fontId="0" fillId="0" borderId="59" xfId="0" applyBorder="1" applyAlignment="1">
      <alignment horizontal="center" vertical="center" shrinkToFit="1"/>
    </xf>
    <xf numFmtId="0" fontId="1" fillId="3" borderId="60" xfId="0" applyFont="1" applyFill="1" applyBorder="1" applyAlignment="1">
      <alignment horizontal="center" vertical="center" shrinkToFit="1"/>
    </xf>
    <xf numFmtId="0" fontId="0" fillId="6" borderId="61" xfId="0" applyFill="1" applyBorder="1" applyAlignment="1">
      <alignment horizontal="center" vertical="center" shrinkToFit="1"/>
    </xf>
    <xf numFmtId="0" fontId="0" fillId="4" borderId="61" xfId="0" applyFill="1" applyBorder="1" applyAlignment="1">
      <alignment horizontal="center" vertical="center" shrinkToFit="1"/>
    </xf>
    <xf numFmtId="0" fontId="0" fillId="2" borderId="61" xfId="0" applyFill="1" applyBorder="1" applyAlignment="1">
      <alignment horizontal="center" vertical="center" shrinkToFit="1"/>
    </xf>
    <xf numFmtId="0" fontId="0" fillId="7" borderId="62" xfId="0" applyFill="1" applyBorder="1" applyAlignment="1">
      <alignment horizontal="center" vertical="center" shrinkToFit="1"/>
    </xf>
    <xf numFmtId="0" fontId="0" fillId="6" borderId="53" xfId="0" applyFill="1" applyBorder="1" applyAlignment="1">
      <alignment horizontal="center" vertical="center" shrinkToFit="1"/>
    </xf>
    <xf numFmtId="0" fontId="0" fillId="6" borderId="56" xfId="0" applyFill="1" applyBorder="1" applyAlignment="1">
      <alignment horizontal="center" vertical="center" shrinkToFit="1"/>
    </xf>
    <xf numFmtId="0" fontId="0" fillId="6" borderId="0" xfId="0" applyFill="1" applyBorder="1" applyAlignment="1">
      <alignment horizontal="center" vertical="center" shrinkToFit="1"/>
    </xf>
    <xf numFmtId="0" fontId="0" fillId="6" borderId="57" xfId="0" applyFill="1" applyBorder="1" applyAlignment="1">
      <alignment horizontal="center" vertical="center" shrinkToFit="1"/>
    </xf>
    <xf numFmtId="0" fontId="0" fillId="6" borderId="58" xfId="0" applyFill="1" applyBorder="1" applyAlignment="1">
      <alignment horizontal="center" vertical="center" shrinkToFit="1"/>
    </xf>
    <xf numFmtId="0" fontId="0" fillId="6" borderId="63" xfId="0" applyFill="1" applyBorder="1" applyAlignment="1">
      <alignment horizontal="center" vertical="center" shrinkToFit="1"/>
    </xf>
    <xf numFmtId="0" fontId="0" fillId="4" borderId="53" xfId="0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0" fontId="0" fillId="4" borderId="63" xfId="0" applyFill="1" applyBorder="1" applyAlignment="1">
      <alignment horizontal="center" vertical="center" shrinkToFit="1"/>
    </xf>
    <xf numFmtId="0" fontId="0" fillId="2" borderId="53" xfId="0" applyFill="1" applyBorder="1" applyAlignment="1">
      <alignment horizontal="center" vertical="center" shrinkToFit="1"/>
    </xf>
    <xf numFmtId="0" fontId="0" fillId="2" borderId="54" xfId="0" quotePrefix="1" applyFill="1" applyBorder="1" applyAlignment="1">
      <alignment horizontal="center" vertical="center" shrinkToFit="1"/>
    </xf>
    <xf numFmtId="0" fontId="0" fillId="2" borderId="55" xfId="0" applyFill="1" applyBorder="1" applyAlignment="1">
      <alignment horizontal="center" vertical="center" shrinkToFit="1"/>
    </xf>
    <xf numFmtId="0" fontId="0" fillId="2" borderId="0" xfId="0" quotePrefix="1" applyFill="1" applyBorder="1" applyAlignment="1">
      <alignment horizontal="center" vertical="center" shrinkToFit="1"/>
    </xf>
    <xf numFmtId="0" fontId="0" fillId="2" borderId="63" xfId="0" applyFill="1" applyBorder="1" applyAlignment="1">
      <alignment horizontal="center" vertical="center" shrinkToFit="1"/>
    </xf>
    <xf numFmtId="0" fontId="0" fillId="7" borderId="54" xfId="0" applyFill="1" applyBorder="1" applyAlignment="1">
      <alignment horizontal="center" vertical="center" shrinkToFit="1"/>
    </xf>
    <xf numFmtId="0" fontId="0" fillId="7" borderId="55" xfId="0" applyFill="1" applyBorder="1" applyAlignment="1">
      <alignment horizontal="center" vertical="center" shrinkToFit="1"/>
    </xf>
    <xf numFmtId="0" fontId="0" fillId="7" borderId="56" xfId="0" applyFill="1" applyBorder="1" applyAlignment="1">
      <alignment horizontal="center" vertical="center" shrinkToFit="1"/>
    </xf>
    <xf numFmtId="0" fontId="0" fillId="7" borderId="0" xfId="0" applyFill="1" applyBorder="1" applyAlignment="1">
      <alignment horizontal="center" vertical="center" shrinkToFit="1"/>
    </xf>
    <xf numFmtId="0" fontId="4" fillId="7" borderId="0" xfId="0" applyFont="1" applyFill="1" applyBorder="1" applyAlignment="1">
      <alignment horizontal="center" vertical="center" shrinkToFit="1"/>
    </xf>
    <xf numFmtId="0" fontId="0" fillId="7" borderId="57" xfId="0" applyFill="1" applyBorder="1" applyAlignment="1">
      <alignment horizontal="center" vertical="center" shrinkToFit="1"/>
    </xf>
    <xf numFmtId="0" fontId="0" fillId="7" borderId="20" xfId="0" applyFill="1" applyBorder="1" applyAlignment="1">
      <alignment horizontal="center" vertical="center" shrinkToFit="1"/>
    </xf>
    <xf numFmtId="0" fontId="0" fillId="7" borderId="58" xfId="0" applyFill="1" applyBorder="1" applyAlignment="1">
      <alignment horizontal="center" vertical="center" shrinkToFit="1"/>
    </xf>
    <xf numFmtId="0" fontId="0" fillId="7" borderId="63" xfId="0" applyFill="1" applyBorder="1" applyAlignment="1">
      <alignment horizontal="center" vertical="center" shrinkToFit="1"/>
    </xf>
    <xf numFmtId="0" fontId="0" fillId="0" borderId="57" xfId="0" applyFill="1" applyBorder="1" applyAlignment="1">
      <alignment shrinkToFit="1"/>
    </xf>
    <xf numFmtId="0" fontId="1" fillId="0" borderId="57" xfId="0" applyFont="1" applyFill="1" applyBorder="1" applyAlignment="1">
      <alignment shrinkToFit="1"/>
    </xf>
    <xf numFmtId="0" fontId="0" fillId="6" borderId="61" xfId="0" applyFill="1" applyBorder="1" applyAlignment="1">
      <alignment shrinkToFit="1"/>
    </xf>
    <xf numFmtId="0" fontId="0" fillId="0" borderId="64" xfId="0" applyFill="1" applyBorder="1" applyAlignment="1">
      <alignment horizontal="center" vertical="center" shrinkToFit="1"/>
    </xf>
    <xf numFmtId="0" fontId="0" fillId="0" borderId="20" xfId="0" applyFill="1" applyBorder="1" applyAlignment="1">
      <alignment horizontal="center" vertical="center" shrinkToFit="1"/>
    </xf>
    <xf numFmtId="0" fontId="0" fillId="8" borderId="0" xfId="0" applyFill="1" applyAlignment="1">
      <alignment shrinkToFit="1"/>
    </xf>
    <xf numFmtId="0" fontId="0" fillId="3" borderId="53" xfId="0" applyFill="1" applyBorder="1" applyAlignment="1">
      <alignment horizontal="center" vertical="center" shrinkToFit="1"/>
    </xf>
    <xf numFmtId="0" fontId="0" fillId="3" borderId="54" xfId="0" applyFill="1" applyBorder="1" applyAlignment="1">
      <alignment horizontal="center" vertical="center" shrinkToFit="1"/>
    </xf>
    <xf numFmtId="0" fontId="0" fillId="3" borderId="55" xfId="0" applyFill="1" applyBorder="1" applyAlignment="1">
      <alignment horizontal="center" vertical="center" shrinkToFit="1"/>
    </xf>
    <xf numFmtId="0" fontId="0" fillId="3" borderId="56" xfId="0" applyFill="1" applyBorder="1" applyAlignment="1">
      <alignment horizontal="center" vertical="center" shrinkToFit="1"/>
    </xf>
    <xf numFmtId="0" fontId="0" fillId="3" borderId="0" xfId="0" applyFill="1" applyBorder="1" applyAlignment="1">
      <alignment horizontal="center" vertical="center" shrinkToFit="1"/>
    </xf>
    <xf numFmtId="0" fontId="0" fillId="3" borderId="57" xfId="0" applyFill="1" applyBorder="1" applyAlignment="1">
      <alignment horizontal="center" vertical="center" shrinkToFit="1"/>
    </xf>
    <xf numFmtId="0" fontId="5" fillId="3" borderId="56" xfId="0" applyFont="1" applyFill="1" applyBorder="1" applyAlignment="1">
      <alignment horizontal="center" vertical="center" shrinkToFit="1"/>
    </xf>
    <xf numFmtId="0" fontId="5" fillId="3" borderId="0" xfId="0" applyFont="1" applyFill="1" applyBorder="1" applyAlignment="1">
      <alignment horizontal="center" vertical="center" shrinkToFit="1"/>
    </xf>
    <xf numFmtId="0" fontId="5" fillId="3" borderId="57" xfId="0" applyFont="1" applyFill="1" applyBorder="1" applyAlignment="1">
      <alignment horizontal="center" vertical="center" shrinkToFit="1"/>
    </xf>
    <xf numFmtId="0" fontId="5" fillId="3" borderId="20" xfId="0" applyFont="1" applyFill="1" applyBorder="1" applyAlignment="1">
      <alignment horizontal="center" vertical="center" shrinkToFit="1"/>
    </xf>
    <xf numFmtId="0" fontId="5" fillId="3" borderId="58" xfId="0" applyFont="1" applyFill="1" applyBorder="1" applyAlignment="1">
      <alignment horizontal="center" vertical="center" shrinkToFit="1"/>
    </xf>
    <xf numFmtId="0" fontId="5" fillId="3" borderId="63" xfId="0" applyFont="1" applyFill="1" applyBorder="1" applyAlignment="1">
      <alignment horizontal="center" vertical="center" shrinkToFit="1"/>
    </xf>
    <xf numFmtId="0" fontId="0" fillId="0" borderId="12" xfId="0" applyBorder="1" applyAlignment="1">
      <alignment horizontal="center" shrinkToFit="1"/>
    </xf>
    <xf numFmtId="0" fontId="0" fillId="0" borderId="13" xfId="0" applyBorder="1" applyAlignment="1">
      <alignment horizontal="center" shrinkToFit="1"/>
    </xf>
    <xf numFmtId="0" fontId="0" fillId="0" borderId="14" xfId="0" applyBorder="1" applyAlignment="1">
      <alignment horizontal="center" shrinkToFit="1"/>
    </xf>
    <xf numFmtId="0" fontId="1" fillId="3" borderId="9" xfId="0" applyFont="1" applyFill="1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6" borderId="3" xfId="0" applyFill="1" applyBorder="1" applyAlignment="1">
      <alignment horizontal="center" shrinkToFit="1"/>
    </xf>
    <xf numFmtId="0" fontId="0" fillId="6" borderId="4" xfId="0" applyFill="1" applyBorder="1" applyAlignment="1">
      <alignment horizontal="center" shrinkToFit="1"/>
    </xf>
    <xf numFmtId="0" fontId="0" fillId="6" borderId="5" xfId="0" applyFill="1" applyBorder="1" applyAlignment="1">
      <alignment horizontal="center" shrinkToFit="1"/>
    </xf>
    <xf numFmtId="0" fontId="0" fillId="4" borderId="3" xfId="0" applyFill="1" applyBorder="1" applyAlignment="1">
      <alignment horizontal="center" shrinkToFit="1"/>
    </xf>
    <xf numFmtId="0" fontId="0" fillId="4" borderId="4" xfId="0" applyFill="1" applyBorder="1" applyAlignment="1">
      <alignment horizontal="center" shrinkToFit="1"/>
    </xf>
    <xf numFmtId="0" fontId="0" fillId="4" borderId="5" xfId="0" applyFill="1" applyBorder="1" applyAlignment="1">
      <alignment horizontal="center" shrinkToFit="1"/>
    </xf>
    <xf numFmtId="0" fontId="0" fillId="2" borderId="3" xfId="0" applyFill="1" applyBorder="1" applyAlignment="1">
      <alignment horizontal="center" shrinkToFit="1"/>
    </xf>
    <xf numFmtId="0" fontId="0" fillId="2" borderId="4" xfId="0" applyFill="1" applyBorder="1" applyAlignment="1">
      <alignment horizontal="center" shrinkToFit="1"/>
    </xf>
    <xf numFmtId="0" fontId="0" fillId="2" borderId="5" xfId="0" applyFill="1" applyBorder="1" applyAlignment="1">
      <alignment horizontal="center" shrinkToFit="1"/>
    </xf>
    <xf numFmtId="0" fontId="0" fillId="5" borderId="6" xfId="0" applyFill="1" applyBorder="1" applyAlignment="1">
      <alignment horizontal="center" shrinkToFit="1"/>
    </xf>
    <xf numFmtId="0" fontId="1" fillId="7" borderId="7" xfId="0" applyFont="1" applyFill="1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5" borderId="7" xfId="0" applyFill="1" applyBorder="1" applyAlignment="1">
      <alignment horizontal="center" shrinkToFit="1"/>
    </xf>
    <xf numFmtId="0" fontId="0" fillId="5" borderId="8" xfId="0" applyFill="1" applyBorder="1" applyAlignment="1">
      <alignment horizontal="center" shrinkToFit="1"/>
    </xf>
    <xf numFmtId="0" fontId="0" fillId="3" borderId="60" xfId="0" applyFill="1" applyBorder="1" applyAlignment="1">
      <alignment shrinkToFit="1"/>
    </xf>
    <xf numFmtId="0" fontId="0" fillId="2" borderId="62" xfId="0" applyFill="1" applyBorder="1" applyAlignment="1">
      <alignment shrinkToFit="1"/>
    </xf>
    <xf numFmtId="0" fontId="0" fillId="6" borderId="55" xfId="0" applyFill="1" applyBorder="1" applyAlignment="1">
      <alignment horizontal="center" vertical="center" shrinkToFit="1"/>
    </xf>
    <xf numFmtId="0" fontId="0" fillId="2" borderId="65" xfId="0" applyFill="1" applyBorder="1" applyAlignment="1">
      <alignment horizontal="center" vertical="center" shrinkToFit="1"/>
    </xf>
    <xf numFmtId="0" fontId="0" fillId="2" borderId="66" xfId="0" applyFill="1" applyBorder="1" applyAlignment="1">
      <alignment horizontal="center" vertical="center" shrinkToFit="1"/>
    </xf>
    <xf numFmtId="0" fontId="0" fillId="2" borderId="67" xfId="0" applyFill="1" applyBorder="1" applyAlignment="1">
      <alignment horizontal="center" vertical="center" shrinkToFit="1"/>
    </xf>
    <xf numFmtId="0" fontId="0" fillId="2" borderId="24" xfId="0" applyFill="1" applyBorder="1" applyAlignment="1">
      <alignment horizontal="center" vertical="center" shrinkToFit="1"/>
    </xf>
    <xf numFmtId="0" fontId="0" fillId="6" borderId="69" xfId="0" applyFill="1" applyBorder="1" applyAlignment="1">
      <alignment horizontal="center" vertical="center" shrinkToFit="1"/>
    </xf>
    <xf numFmtId="0" fontId="0" fillId="6" borderId="70" xfId="0" applyFill="1" applyBorder="1" applyAlignment="1">
      <alignment horizontal="center" vertical="center" shrinkToFit="1"/>
    </xf>
    <xf numFmtId="0" fontId="0" fillId="6" borderId="71" xfId="0" applyFill="1" applyBorder="1" applyAlignment="1">
      <alignment horizontal="center" vertical="center" shrinkToFit="1"/>
    </xf>
    <xf numFmtId="0" fontId="0" fillId="6" borderId="72" xfId="0" applyFill="1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0" fillId="0" borderId="0" xfId="0" applyBorder="1" applyAlignment="1">
      <alignment horizontal="center" shrinkToFit="1"/>
    </xf>
    <xf numFmtId="0" fontId="1" fillId="0" borderId="0" xfId="0" applyFont="1" applyFill="1" applyBorder="1" applyAlignment="1">
      <alignment horizontal="center" shrinkToFit="1"/>
    </xf>
    <xf numFmtId="0" fontId="0" fillId="0" borderId="0" xfId="0" applyFill="1" applyBorder="1" applyAlignment="1">
      <alignment horizontal="center" shrinkToFit="1"/>
    </xf>
    <xf numFmtId="0" fontId="0" fillId="0" borderId="59" xfId="0" applyBorder="1" applyAlignment="1">
      <alignment horizontal="center" shrinkToFit="1"/>
    </xf>
    <xf numFmtId="0" fontId="1" fillId="3" borderId="60" xfId="0" applyFont="1" applyFill="1" applyBorder="1" applyAlignment="1">
      <alignment horizontal="center" shrinkToFit="1"/>
    </xf>
    <xf numFmtId="0" fontId="0" fillId="6" borderId="61" xfId="0" applyFill="1" applyBorder="1" applyAlignment="1">
      <alignment horizontal="center" shrinkToFit="1"/>
    </xf>
    <xf numFmtId="0" fontId="0" fillId="4" borderId="61" xfId="0" applyFill="1" applyBorder="1" applyAlignment="1">
      <alignment horizontal="center" shrinkToFit="1"/>
    </xf>
    <xf numFmtId="0" fontId="0" fillId="2" borderId="62" xfId="0" applyFill="1" applyBorder="1" applyAlignment="1">
      <alignment horizontal="center" shrinkToFit="1"/>
    </xf>
    <xf numFmtId="0" fontId="0" fillId="3" borderId="53" xfId="0" applyFill="1" applyBorder="1" applyAlignment="1">
      <alignment horizontal="right" shrinkToFit="1"/>
    </xf>
    <xf numFmtId="0" fontId="0" fillId="3" borderId="54" xfId="0" applyFill="1" applyBorder="1" applyAlignment="1">
      <alignment shrinkToFit="1"/>
    </xf>
    <xf numFmtId="0" fontId="0" fillId="3" borderId="54" xfId="0" applyFill="1" applyBorder="1" applyAlignment="1">
      <alignment horizontal="right" shrinkToFit="1"/>
    </xf>
    <xf numFmtId="0" fontId="0" fillId="3" borderId="54" xfId="0" quotePrefix="1" applyFill="1" applyBorder="1" applyAlignment="1">
      <alignment shrinkToFit="1"/>
    </xf>
    <xf numFmtId="0" fontId="0" fillId="3" borderId="55" xfId="0" quotePrefix="1" applyFill="1" applyBorder="1" applyAlignment="1">
      <alignment shrinkToFit="1"/>
    </xf>
    <xf numFmtId="0" fontId="0" fillId="3" borderId="56" xfId="0" applyFill="1" applyBorder="1" applyAlignment="1">
      <alignment shrinkToFit="1"/>
    </xf>
    <xf numFmtId="0" fontId="0" fillId="3" borderId="0" xfId="0" applyFill="1" applyBorder="1" applyAlignment="1">
      <alignment shrinkToFit="1"/>
    </xf>
    <xf numFmtId="0" fontId="0" fillId="3" borderId="57" xfId="0" applyFill="1" applyBorder="1" applyAlignment="1">
      <alignment shrinkToFit="1"/>
    </xf>
    <xf numFmtId="0" fontId="0" fillId="3" borderId="20" xfId="0" applyFill="1" applyBorder="1" applyAlignment="1">
      <alignment shrinkToFit="1"/>
    </xf>
    <xf numFmtId="0" fontId="0" fillId="3" borderId="58" xfId="0" applyFill="1" applyBorder="1" applyAlignment="1">
      <alignment shrinkToFit="1"/>
    </xf>
    <xf numFmtId="0" fontId="0" fillId="3" borderId="63" xfId="0" applyFill="1" applyBorder="1" applyAlignment="1">
      <alignment shrinkToFit="1"/>
    </xf>
    <xf numFmtId="0" fontId="0" fillId="6" borderId="53" xfId="0" applyFill="1" applyBorder="1" applyAlignment="1">
      <alignment shrinkToFit="1"/>
    </xf>
    <xf numFmtId="0" fontId="0" fillId="6" borderId="55" xfId="0" applyFill="1" applyBorder="1" applyAlignment="1">
      <alignment shrinkToFit="1"/>
    </xf>
    <xf numFmtId="0" fontId="0" fillId="6" borderId="20" xfId="0" applyFill="1" applyBorder="1" applyAlignment="1">
      <alignment shrinkToFit="1"/>
    </xf>
    <xf numFmtId="164" fontId="0" fillId="6" borderId="63" xfId="0" applyNumberFormat="1" applyFill="1" applyBorder="1" applyAlignment="1">
      <alignment shrinkToFit="1"/>
    </xf>
    <xf numFmtId="0" fontId="0" fillId="4" borderId="53" xfId="0" applyFill="1" applyBorder="1" applyAlignment="1">
      <alignment shrinkToFit="1"/>
    </xf>
    <xf numFmtId="0" fontId="0" fillId="4" borderId="55" xfId="0" applyFill="1" applyBorder="1" applyAlignment="1">
      <alignment shrinkToFit="1"/>
    </xf>
    <xf numFmtId="0" fontId="0" fillId="4" borderId="57" xfId="0" applyFill="1" applyBorder="1" applyAlignment="1">
      <alignment shrinkToFit="1"/>
    </xf>
    <xf numFmtId="0" fontId="0" fillId="4" borderId="56" xfId="0" applyFill="1" applyBorder="1" applyAlignment="1">
      <alignment shrinkToFit="1"/>
    </xf>
    <xf numFmtId="0" fontId="0" fillId="4" borderId="20" xfId="0" applyFill="1" applyBorder="1" applyAlignment="1">
      <alignment shrinkToFit="1"/>
    </xf>
    <xf numFmtId="0" fontId="0" fillId="4" borderId="63" xfId="0" applyFill="1" applyBorder="1" applyAlignment="1">
      <alignment shrinkToFit="1"/>
    </xf>
    <xf numFmtId="0" fontId="0" fillId="7" borderId="53" xfId="0" applyFont="1" applyFill="1" applyBorder="1" applyAlignment="1">
      <alignment horizontal="center" vertical="center" shrinkToFit="1"/>
    </xf>
    <xf numFmtId="0" fontId="0" fillId="7" borderId="54" xfId="0" applyFont="1" applyFill="1" applyBorder="1" applyAlignment="1">
      <alignment horizontal="center" vertical="center" shrinkToFit="1"/>
    </xf>
    <xf numFmtId="0" fontId="0" fillId="7" borderId="55" xfId="0" applyFont="1" applyFill="1" applyBorder="1" applyAlignment="1">
      <alignment horizontal="center" vertical="center" shrinkToFit="1"/>
    </xf>
    <xf numFmtId="0" fontId="0" fillId="7" borderId="56" xfId="0" applyFont="1" applyFill="1" applyBorder="1" applyAlignment="1">
      <alignment horizontal="center" vertical="center" shrinkToFit="1"/>
    </xf>
    <xf numFmtId="0" fontId="0" fillId="7" borderId="0" xfId="0" applyFont="1" applyFill="1" applyBorder="1" applyAlignment="1">
      <alignment horizontal="center" vertical="center" shrinkToFit="1"/>
    </xf>
    <xf numFmtId="0" fontId="0" fillId="7" borderId="57" xfId="0" applyFont="1" applyFill="1" applyBorder="1" applyAlignment="1">
      <alignment horizontal="center" vertical="center" shrinkToFit="1"/>
    </xf>
    <xf numFmtId="0" fontId="0" fillId="7" borderId="0" xfId="0" quotePrefix="1" applyFont="1" applyFill="1" applyBorder="1" applyAlignment="1">
      <alignment horizontal="center" vertical="center" shrinkToFit="1"/>
    </xf>
    <xf numFmtId="0" fontId="0" fillId="7" borderId="20" xfId="0" applyFont="1" applyFill="1" applyBorder="1" applyAlignment="1">
      <alignment horizontal="center" vertical="center" shrinkToFit="1"/>
    </xf>
    <xf numFmtId="0" fontId="0" fillId="7" borderId="58" xfId="0" applyFont="1" applyFill="1" applyBorder="1" applyAlignment="1">
      <alignment horizontal="center" vertical="center" shrinkToFit="1"/>
    </xf>
    <xf numFmtId="0" fontId="0" fillId="7" borderId="63" xfId="0" applyFont="1" applyFill="1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0" fillId="3" borderId="73" xfId="0" applyFill="1" applyBorder="1" applyAlignment="1">
      <alignment shrinkToFit="1"/>
    </xf>
    <xf numFmtId="0" fontId="0" fillId="3" borderId="74" xfId="0" applyFill="1" applyBorder="1" applyAlignment="1">
      <alignment shrinkToFit="1"/>
    </xf>
    <xf numFmtId="0" fontId="0" fillId="3" borderId="75" xfId="0" applyFill="1" applyBorder="1" applyAlignment="1">
      <alignment shrinkToFit="1"/>
    </xf>
    <xf numFmtId="0" fontId="0" fillId="3" borderId="76" xfId="0" applyFill="1" applyBorder="1" applyAlignment="1">
      <alignment shrinkToFit="1"/>
    </xf>
    <xf numFmtId="0" fontId="0" fillId="4" borderId="54" xfId="0" applyFill="1" applyBorder="1" applyAlignment="1">
      <alignment horizontal="left" vertical="center" shrinkToFit="1"/>
    </xf>
    <xf numFmtId="0" fontId="0" fillId="4" borderId="0" xfId="0" applyFill="1" applyBorder="1" applyAlignment="1">
      <alignment horizontal="left" vertical="center" shrinkToFit="1"/>
    </xf>
    <xf numFmtId="0" fontId="0" fillId="0" borderId="0" xfId="0" applyAlignment="1">
      <alignment shrinkToFit="1"/>
    </xf>
    <xf numFmtId="0" fontId="0" fillId="2" borderId="53" xfId="0" applyFill="1" applyBorder="1" applyAlignment="1">
      <alignment shrinkToFit="1"/>
    </xf>
    <xf numFmtId="0" fontId="0" fillId="2" borderId="54" xfId="0" applyFill="1" applyBorder="1" applyAlignment="1">
      <alignment shrinkToFit="1"/>
    </xf>
    <xf numFmtId="0" fontId="0" fillId="2" borderId="55" xfId="0" applyFill="1" applyBorder="1" applyAlignment="1">
      <alignment shrinkToFit="1"/>
    </xf>
    <xf numFmtId="0" fontId="0" fillId="2" borderId="56" xfId="0" applyFill="1" applyBorder="1" applyAlignment="1">
      <alignment shrinkToFit="1"/>
    </xf>
    <xf numFmtId="0" fontId="0" fillId="2" borderId="0" xfId="0" applyFill="1" applyBorder="1" applyAlignment="1">
      <alignment shrinkToFit="1"/>
    </xf>
    <xf numFmtId="0" fontId="0" fillId="2" borderId="57" xfId="0" applyFill="1" applyBorder="1" applyAlignment="1">
      <alignment shrinkToFit="1"/>
    </xf>
    <xf numFmtId="0" fontId="0" fillId="2" borderId="20" xfId="0" applyFill="1" applyBorder="1" applyAlignment="1">
      <alignment shrinkToFit="1"/>
    </xf>
    <xf numFmtId="0" fontId="0" fillId="2" borderId="58" xfId="0" applyFill="1" applyBorder="1" applyAlignment="1">
      <alignment shrinkToFit="1"/>
    </xf>
    <xf numFmtId="0" fontId="0" fillId="2" borderId="63" xfId="0" applyFill="1" applyBorder="1" applyAlignment="1">
      <alignment shrinkToFit="1"/>
    </xf>
    <xf numFmtId="0" fontId="0" fillId="4" borderId="54" xfId="0" applyFill="1" applyBorder="1" applyAlignment="1">
      <alignment shrinkToFit="1"/>
    </xf>
    <xf numFmtId="0" fontId="0" fillId="4" borderId="0" xfId="0" applyFill="1" applyBorder="1" applyAlignment="1">
      <alignment shrinkToFit="1"/>
    </xf>
    <xf numFmtId="0" fontId="0" fillId="4" borderId="58" xfId="0" applyFill="1" applyBorder="1" applyAlignment="1">
      <alignment shrinkToFit="1"/>
    </xf>
    <xf numFmtId="164" fontId="0" fillId="2" borderId="0" xfId="0" applyNumberFormat="1" applyFill="1" applyBorder="1" applyAlignment="1">
      <alignment shrinkToFit="1"/>
    </xf>
    <xf numFmtId="164" fontId="0" fillId="4" borderId="0" xfId="0" applyNumberFormat="1" applyFill="1" applyBorder="1" applyAlignment="1">
      <alignment shrinkToFit="1"/>
    </xf>
    <xf numFmtId="10" fontId="0" fillId="2" borderId="57" xfId="0" applyNumberFormat="1" applyFill="1" applyBorder="1" applyAlignment="1">
      <alignment shrinkToFit="1"/>
    </xf>
    <xf numFmtId="0" fontId="0" fillId="4" borderId="0" xfId="0" applyFill="1" applyAlignment="1">
      <alignment shrinkToFit="1"/>
    </xf>
    <xf numFmtId="0" fontId="0" fillId="4" borderId="0" xfId="0" applyFill="1" applyBorder="1" applyAlignment="1">
      <alignment horizontal="right" shrinkToFit="1"/>
    </xf>
    <xf numFmtId="0" fontId="0" fillId="2" borderId="77" xfId="0" applyFill="1" applyBorder="1" applyAlignment="1">
      <alignment horizontal="center" vertical="center" shrinkToFit="1"/>
    </xf>
    <xf numFmtId="0" fontId="0" fillId="2" borderId="78" xfId="0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 shrinkToFit="1"/>
    </xf>
    <xf numFmtId="0" fontId="0" fillId="2" borderId="6" xfId="0" applyFill="1" applyBorder="1" applyAlignment="1">
      <alignment horizontal="center" vertical="center" shrinkToFit="1"/>
    </xf>
    <xf numFmtId="0" fontId="0" fillId="7" borderId="79" xfId="0" applyFill="1" applyBorder="1" applyAlignment="1">
      <alignment horizontal="center" vertical="center" shrinkToFit="1"/>
    </xf>
    <xf numFmtId="0" fontId="0" fillId="7" borderId="12" xfId="0" applyFill="1" applyBorder="1" applyAlignment="1">
      <alignment horizontal="center" vertical="center" shrinkToFit="1"/>
    </xf>
    <xf numFmtId="0" fontId="0" fillId="0" borderId="0" xfId="0" quotePrefix="1" applyAlignment="1">
      <alignment horizontal="center" vertical="center" shrinkToFit="1"/>
    </xf>
    <xf numFmtId="0" fontId="0" fillId="3" borderId="60" xfId="0" applyFill="1" applyBorder="1" applyAlignment="1">
      <alignment horizontal="center" shrinkToFit="1"/>
    </xf>
    <xf numFmtId="0" fontId="0" fillId="3" borderId="20" xfId="0" applyFill="1" applyBorder="1" applyAlignment="1">
      <alignment horizontal="center" vertical="center" shrinkToFit="1"/>
    </xf>
    <xf numFmtId="0" fontId="0" fillId="3" borderId="58" xfId="0" applyFill="1" applyBorder="1" applyAlignment="1">
      <alignment horizontal="center" vertical="center" shrinkToFit="1"/>
    </xf>
    <xf numFmtId="0" fontId="0" fillId="3" borderId="63" xfId="0" applyFill="1" applyBorder="1" applyAlignment="1">
      <alignment horizontal="center" vertical="center" shrinkToFit="1"/>
    </xf>
    <xf numFmtId="164" fontId="0" fillId="4" borderId="56" xfId="0" applyNumberFormat="1" applyFill="1" applyBorder="1" applyAlignment="1">
      <alignment horizontal="center" vertical="center" shrinkToFit="1"/>
    </xf>
    <xf numFmtId="164" fontId="0" fillId="4" borderId="57" xfId="0" applyNumberFormat="1" applyFill="1" applyBorder="1" applyAlignment="1">
      <alignment horizontal="center" vertical="center" shrinkToFit="1"/>
    </xf>
    <xf numFmtId="0" fontId="0" fillId="8" borderId="0" xfId="0" applyFill="1" applyAlignment="1">
      <alignment horizontal="right" shrinkToFit="1"/>
    </xf>
    <xf numFmtId="0" fontId="0" fillId="8" borderId="0" xfId="0" applyFill="1" applyAlignment="1">
      <alignment shrinkToFit="1"/>
    </xf>
    <xf numFmtId="0" fontId="0" fillId="2" borderId="68" xfId="0" applyFill="1" applyBorder="1" applyAlignment="1">
      <alignment horizontal="center" vertical="center" shrinkToFit="1"/>
    </xf>
    <xf numFmtId="0" fontId="0" fillId="2" borderId="24" xfId="0" applyFill="1" applyBorder="1" applyAlignment="1">
      <alignment horizontal="center" vertical="center" shrinkToFit="1"/>
    </xf>
    <xf numFmtId="0" fontId="0" fillId="2" borderId="25" xfId="0" applyFill="1" applyBorder="1" applyAlignment="1">
      <alignment horizontal="center" vertical="center" shrinkToFit="1"/>
    </xf>
    <xf numFmtId="0" fontId="0" fillId="0" borderId="58" xfId="0" applyBorder="1" applyAlignment="1">
      <alignment horizontal="center" vertical="center" shrinkToFit="1"/>
    </xf>
    <xf numFmtId="0" fontId="0" fillId="6" borderId="27" xfId="0" applyFill="1" applyBorder="1" applyAlignment="1">
      <alignment horizontal="center" vertical="center" shrinkToFit="1"/>
    </xf>
    <xf numFmtId="0" fontId="0" fillId="6" borderId="47" xfId="0" applyFill="1" applyBorder="1" applyAlignment="1">
      <alignment horizontal="center" vertical="center" shrinkToFit="1"/>
    </xf>
    <xf numFmtId="0" fontId="0" fillId="6" borderId="48" xfId="0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57" xfId="0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1'!$P$2:$P$22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</c:numCache>
            </c:numRef>
          </c:cat>
          <c:val>
            <c:numRef>
              <c:f>'Question 1'!$Q$2:$Q$22</c:f>
              <c:numCache>
                <c:formatCode>General</c:formatCode>
                <c:ptCount val="21"/>
                <c:pt idx="0">
                  <c:v>0</c:v>
                </c:pt>
                <c:pt idx="1">
                  <c:v>-4.4435555851847899E-14</c:v>
                </c:pt>
                <c:pt idx="2">
                  <c:v>-2.8421691922801149E-12</c:v>
                </c:pt>
                <c:pt idx="3">
                  <c:v>-3.2341697493900612E-11</c:v>
                </c:pt>
                <c:pt idx="4">
                  <c:v>-1.8146221284513464E-10</c:v>
                </c:pt>
                <c:pt idx="5">
                  <c:v>-6.9097511477640727E-10</c:v>
                </c:pt>
                <c:pt idx="6">
                  <c:v>-2.0586879873065783E-9</c:v>
                </c:pt>
                <c:pt idx="7">
                  <c:v>-5.1776854105964706E-9</c:v>
                </c:pt>
                <c:pt idx="8">
                  <c:v>-1.1502031509920904E-8</c:v>
                </c:pt>
                <c:pt idx="9">
                  <c:v>-2.3237994486178308E-8</c:v>
                </c:pt>
                <c:pt idx="10">
                  <c:v>-4.355851457072183E-8</c:v>
                </c:pt>
                <c:pt idx="11">
                  <c:v>-7.6838304943714486E-8</c:v>
                </c:pt>
                <c:pt idx="12">
                  <c:v>-1.2890665117780271E-7</c:v>
                </c:pt>
                <c:pt idx="13">
                  <c:v>-2.0731465973197631E-7</c:v>
                </c:pt>
                <c:pt idx="14">
                  <c:v>-3.2161340092252108E-7</c:v>
                </c:pt>
                <c:pt idx="15">
                  <c:v>-4.8363909761983803E-7</c:v>
                </c:pt>
                <c:pt idx="16">
                  <c:v>-7.078012286230852E-7</c:v>
                </c:pt>
                <c:pt idx="17">
                  <c:v>-1.0113691461894394E-6</c:v>
                </c:pt>
                <c:pt idx="18">
                  <c:v>-1.414752551458775E-6</c:v>
                </c:pt>
                <c:pt idx="19">
                  <c:v>-1.9417709304107076E-6</c:v>
                </c:pt>
                <c:pt idx="20">
                  <c:v>-2.619906827385987E-6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4C14-4AE2-B69A-1B1BE608B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962096"/>
        <c:axId val="412460912"/>
      </c:lineChart>
      <c:catAx>
        <c:axId val="40996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60912"/>
        <c:crosses val="autoZero"/>
        <c:auto val="1"/>
        <c:lblAlgn val="ctr"/>
        <c:lblOffset val="100"/>
        <c:noMultiLvlLbl val="0"/>
      </c:catAx>
      <c:valAx>
        <c:axId val="41246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6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Triangle</c:v>
          </c:tx>
          <c:spPr>
            <a:ln w="12700" cap="flat" cmpd="sng" algn="ctr">
              <a:solidFill>
                <a:srgbClr val="0070C0"/>
              </a:solidFill>
              <a:prstDash val="solid"/>
              <a:miter lim="800000"/>
            </a:ln>
            <a:effectLst/>
          </c:spPr>
          <c:marker>
            <c:symbol val="star"/>
            <c:size val="5"/>
            <c:spPr>
              <a:solidFill>
                <a:schemeClr val="accent5"/>
              </a:solidFill>
              <a:ln w="12700" cap="flat" cmpd="sng" algn="ctr">
                <a:solidFill>
                  <a:srgbClr val="0070C0"/>
                </a:solidFill>
                <a:prstDash val="solid"/>
                <a:miter lim="800000"/>
              </a:ln>
              <a:effectLst/>
            </c:spPr>
          </c:marker>
          <c:xVal>
            <c:numRef>
              <c:f>('Question 3'!$P$2:$P$4,'Question 3'!$P$2)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</c:numCache>
            </c:numRef>
          </c:xVal>
          <c:yVal>
            <c:numRef>
              <c:f>('Question 3'!$Q$2:$Q$4,'Question 3'!$Q$2)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AB-406C-96B7-D615DFCD1EDD}"/>
            </c:ext>
          </c:extLst>
        </c:ser>
        <c:ser>
          <c:idx val="1"/>
          <c:order val="1"/>
          <c:tx>
            <c:v>Trapezium 1</c:v>
          </c:tx>
          <c:spPr>
            <a:ln w="12700" cap="flat" cmpd="sng" algn="ctr">
              <a:solidFill>
                <a:schemeClr val="bg2"/>
              </a:solidFill>
              <a:prstDash val="solid"/>
              <a:miter lim="800000"/>
              <a:headEnd type="none" w="med" len="med"/>
              <a:tailEnd type="none" w="med" len="med"/>
            </a:ln>
            <a:effectLst/>
          </c:spPr>
          <c:marker>
            <c:symbol val="x"/>
            <c:size val="5"/>
            <c:spPr>
              <a:noFill/>
              <a:ln w="12700" cap="flat" cmpd="sng" algn="ctr">
                <a:solidFill>
                  <a:schemeClr val="bg2"/>
                </a:solidFill>
                <a:prstDash val="solid"/>
                <a:miter lim="800000"/>
                <a:headEnd type="none" w="med" len="med"/>
                <a:tailEnd type="none" w="med" len="med"/>
              </a:ln>
              <a:effectLst/>
            </c:spPr>
          </c:marker>
          <c:xVal>
            <c:numRef>
              <c:f>('Question 3'!$P$6:$P$9,'Question 3'!$P$6)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2</c:v>
                </c:pt>
                <c:pt idx="4">
                  <c:v>5</c:v>
                </c:pt>
              </c:numCache>
            </c:numRef>
          </c:xVal>
          <c:yVal>
            <c:numRef>
              <c:f>('Question 3'!$Q$6:$Q$9,'Question 3'!$Q$6)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AB-406C-96B7-D615DFCD1EDD}"/>
            </c:ext>
          </c:extLst>
        </c:ser>
        <c:ser>
          <c:idx val="2"/>
          <c:order val="2"/>
          <c:tx>
            <c:v>Trapezium 2</c:v>
          </c:tx>
          <c:spPr>
            <a:ln w="19050" cap="rnd">
              <a:solidFill>
                <a:srgbClr val="FF0000"/>
              </a:solidFill>
              <a:round/>
              <a:tailEnd w="lg" len="lg"/>
            </a:ln>
            <a:effectLst/>
          </c:spPr>
          <c:marker>
            <c:symbol val="plus"/>
            <c:size val="5"/>
            <c:spPr>
              <a:noFill/>
              <a:ln w="9525" cap="flat">
                <a:solidFill>
                  <a:srgbClr val="FF0000"/>
                </a:solidFill>
                <a:miter lim="800000"/>
              </a:ln>
              <a:effectLst/>
            </c:spPr>
          </c:marker>
          <c:xVal>
            <c:numRef>
              <c:f>('Question 3'!$P$11:$P$14,'Question 3'!$P$11)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2</c:v>
                </c:pt>
                <c:pt idx="4">
                  <c:v>5</c:v>
                </c:pt>
              </c:numCache>
            </c:numRef>
          </c:xVal>
          <c:yVal>
            <c:numRef>
              <c:f>('Question 3'!$Q$11:$Q$14,'Question 3'!$Q$11)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AB-406C-96B7-D615DFCD1EDD}"/>
            </c:ext>
          </c:extLst>
        </c:ser>
        <c:ser>
          <c:idx val="3"/>
          <c:order val="3"/>
          <c:tx>
            <c:v>Translated Triangle</c:v>
          </c:tx>
          <c:spPr>
            <a:ln>
              <a:solidFill>
                <a:srgbClr val="0070C0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5"/>
              </a:solidFill>
              <a:ln>
                <a:solidFill>
                  <a:srgbClr val="0070C0"/>
                </a:solidFill>
                <a:prstDash val="sysDot"/>
              </a:ln>
            </c:spPr>
          </c:marker>
          <c:xVal>
            <c:numRef>
              <c:f>('Question 3'!$P$26:$R$26,'Question 3'!$P$26)</c:f>
              <c:numCache>
                <c:formatCode>General</c:formatCode>
                <c:ptCount val="4"/>
                <c:pt idx="0">
                  <c:v>-10</c:v>
                </c:pt>
                <c:pt idx="1">
                  <c:v>-10</c:v>
                </c:pt>
                <c:pt idx="2">
                  <c:v>-7</c:v>
                </c:pt>
                <c:pt idx="3">
                  <c:v>-10</c:v>
                </c:pt>
              </c:numCache>
            </c:numRef>
          </c:xVal>
          <c:yVal>
            <c:numRef>
              <c:f>('Question 3'!$P$27:$R$27,'Question 3'!$P$27)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1-481F-B58D-9C6C7387A54E}"/>
            </c:ext>
          </c:extLst>
        </c:ser>
        <c:ser>
          <c:idx val="4"/>
          <c:order val="4"/>
          <c:tx>
            <c:v>Translated Trapezium 1</c:v>
          </c:tx>
          <c:spPr>
            <a:ln>
              <a:solidFill>
                <a:schemeClr val="bg2"/>
              </a:solidFill>
              <a:prstDash val="sysDot"/>
            </a:ln>
          </c:spPr>
          <c:marker>
            <c:symbol val="x"/>
            <c:size val="5"/>
            <c:spPr>
              <a:ln>
                <a:solidFill>
                  <a:schemeClr val="bg2"/>
                </a:solidFill>
                <a:prstDash val="sysDot"/>
              </a:ln>
            </c:spPr>
          </c:marker>
          <c:xVal>
            <c:numRef>
              <c:f>('Question 3'!$S$26:$V$26,'Question 3'!$S$26)</c:f>
              <c:numCache>
                <c:formatCode>General</c:formatCode>
                <c:ptCount val="5"/>
                <c:pt idx="0">
                  <c:v>-7</c:v>
                </c:pt>
                <c:pt idx="1">
                  <c:v>-4</c:v>
                </c:pt>
                <c:pt idx="2">
                  <c:v>-4</c:v>
                </c:pt>
                <c:pt idx="3">
                  <c:v>-10</c:v>
                </c:pt>
                <c:pt idx="4">
                  <c:v>-7</c:v>
                </c:pt>
              </c:numCache>
            </c:numRef>
          </c:xVal>
          <c:yVal>
            <c:numRef>
              <c:f>('Question 3'!$S$27:$V$27,'Question 3'!$S$27)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B1-481F-B58D-9C6C7387A54E}"/>
            </c:ext>
          </c:extLst>
        </c:ser>
        <c:ser>
          <c:idx val="5"/>
          <c:order val="5"/>
          <c:tx>
            <c:v>Translated Trapezium 2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plus"/>
            <c:size val="5"/>
            <c:spPr>
              <a:ln>
                <a:solidFill>
                  <a:srgbClr val="FF0000"/>
                </a:solidFill>
                <a:prstDash val="sysDot"/>
              </a:ln>
            </c:spPr>
          </c:marker>
          <c:xVal>
            <c:numRef>
              <c:f>('Question 3'!$W$26:$Z$26,'Question 3'!$W$26)</c:f>
              <c:numCache>
                <c:formatCode>General</c:formatCode>
                <c:ptCount val="5"/>
                <c:pt idx="0">
                  <c:v>-7</c:v>
                </c:pt>
                <c:pt idx="1">
                  <c:v>-4</c:v>
                </c:pt>
                <c:pt idx="2">
                  <c:v>-4</c:v>
                </c:pt>
                <c:pt idx="3">
                  <c:v>-10</c:v>
                </c:pt>
                <c:pt idx="4">
                  <c:v>-7</c:v>
                </c:pt>
              </c:numCache>
            </c:numRef>
          </c:xVal>
          <c:yVal>
            <c:numRef>
              <c:f>('Question 3'!$W$27:$Z$27,'Question 3'!$W$27)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B1-481F-B58D-9C6C7387A54E}"/>
            </c:ext>
          </c:extLst>
        </c:ser>
        <c:ser>
          <c:idx val="6"/>
          <c:order val="6"/>
          <c:tx>
            <c:v>Rotated Triangle</c:v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square"/>
            <c:size val="5"/>
            <c:spPr>
              <a:ln>
                <a:solidFill>
                  <a:srgbClr val="0070C0"/>
                </a:solidFill>
                <a:prstDash val="dash"/>
              </a:ln>
            </c:spPr>
          </c:marker>
          <c:xVal>
            <c:numRef>
              <c:f>('Question 3'!$P$34:$R$34,'Question 3'!$P$34)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7</c:v>
                </c:pt>
                <c:pt idx="3">
                  <c:v>10</c:v>
                </c:pt>
              </c:numCache>
            </c:numRef>
          </c:xVal>
          <c:yVal>
            <c:numRef>
              <c:f>('Question 3'!$P$35:$R$35,'Question 3'!$P$35)</c:f>
              <c:numCache>
                <c:formatCode>General</c:formatCode>
                <c:ptCount val="4"/>
                <c:pt idx="0">
                  <c:v>-1</c:v>
                </c:pt>
                <c:pt idx="1">
                  <c:v>-5</c:v>
                </c:pt>
                <c:pt idx="2">
                  <c:v>-3</c:v>
                </c:pt>
                <c:pt idx="3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B1-481F-B58D-9C6C7387A54E}"/>
            </c:ext>
          </c:extLst>
        </c:ser>
        <c:ser>
          <c:idx val="7"/>
          <c:order val="7"/>
          <c:tx>
            <c:v>Rotated Trapezium 1</c:v>
          </c:tx>
          <c:spPr>
            <a:ln>
              <a:solidFill>
                <a:schemeClr val="bg2"/>
              </a:solidFill>
              <a:prstDash val="dash"/>
            </a:ln>
          </c:spPr>
          <c:marker>
            <c:symbol val="plus"/>
            <c:size val="5"/>
            <c:spPr>
              <a:ln>
                <a:solidFill>
                  <a:schemeClr val="bg2"/>
                </a:solidFill>
                <a:prstDash val="dash"/>
              </a:ln>
            </c:spPr>
          </c:marker>
          <c:xVal>
            <c:numRef>
              <c:f>('Question 3'!$S$34:$V$34,'Question 3'!$S$34)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10</c:v>
                </c:pt>
                <c:pt idx="4">
                  <c:v>7</c:v>
                </c:pt>
              </c:numCache>
            </c:numRef>
          </c:xVal>
          <c:yVal>
            <c:numRef>
              <c:f>'Question 3'!$S$35:$V$35</c:f>
              <c:numCache>
                <c:formatCode>General</c:formatCode>
                <c:ptCount val="4"/>
                <c:pt idx="0">
                  <c:v>-3</c:v>
                </c:pt>
                <c:pt idx="1">
                  <c:v>-3</c:v>
                </c:pt>
                <c:pt idx="2">
                  <c:v>-5</c:v>
                </c:pt>
                <c:pt idx="3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B1-481F-B58D-9C6C7387A54E}"/>
            </c:ext>
          </c:extLst>
        </c:ser>
        <c:ser>
          <c:idx val="8"/>
          <c:order val="8"/>
          <c:tx>
            <c:v>Rotated Trapezium 2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x"/>
            <c:size val="5"/>
            <c:spPr>
              <a:ln w="12700">
                <a:solidFill>
                  <a:srgbClr val="FF0000"/>
                </a:solidFill>
                <a:prstDash val="dash"/>
              </a:ln>
            </c:spPr>
          </c:marker>
          <c:xVal>
            <c:numRef>
              <c:f>('Question 3'!$W$34:$Z$34,'Question 3'!$W$34)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10</c:v>
                </c:pt>
                <c:pt idx="4">
                  <c:v>7</c:v>
                </c:pt>
              </c:numCache>
            </c:numRef>
          </c:xVal>
          <c:yVal>
            <c:numRef>
              <c:f>'Question 3'!$W$35:$Z$35</c:f>
              <c:numCache>
                <c:formatCode>General</c:formatCode>
                <c:ptCount val="4"/>
                <c:pt idx="0">
                  <c:v>-3</c:v>
                </c:pt>
                <c:pt idx="1">
                  <c:v>-3</c:v>
                </c:pt>
                <c:pt idx="2">
                  <c:v>-1</c:v>
                </c:pt>
                <c:pt idx="3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B1-481F-B58D-9C6C7387A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57760"/>
        <c:axId val="85430272"/>
      </c:scatterChart>
      <c:valAx>
        <c:axId val="8715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30272"/>
        <c:crosses val="autoZero"/>
        <c:crossBetween val="midCat"/>
      </c:valAx>
      <c:valAx>
        <c:axId val="854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57760"/>
        <c:crosses val="autoZero"/>
        <c:crossBetween val="midCat"/>
      </c:valAx>
      <c:spPr>
        <a:noFill/>
        <a:ln>
          <a:solidFill>
            <a:schemeClr val="bg2">
              <a:lumMod val="25000"/>
            </a:schemeClr>
          </a:solidFill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1">
        <a:lumMod val="95000"/>
        <a:lumOff val="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159025</xdr:colOff>
      <xdr:row>2</xdr:row>
      <xdr:rowOff>49696</xdr:rowOff>
    </xdr:from>
    <xdr:ext cx="5965607" cy="3285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1417982" y="440635"/>
              <a:ext cx="5965607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=0.5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</m:func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cos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0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func>
                          </m:num>
                          <m:den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2!</m:t>
                            </m:r>
                          </m:den>
                        </m:f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  <m:func>
                              <m:func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𝑠𝑖𝑛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0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func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3!</m:t>
                            </m:r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</m:t>
                            </m:r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⁡(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4!</m:t>
                            </m:r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16</m:t>
                            </m:r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sin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⁡(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5!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xmlns="" id="{00000000-0008-0000-0100-000003000000}"/>
                </a:ext>
              </a:extLst>
            </xdr:cNvPr>
            <xdr:cNvSpPr txBox="1"/>
          </xdr:nvSpPr>
          <xdr:spPr>
            <a:xfrm>
              <a:off x="1417982" y="440635"/>
              <a:ext cx="5965607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𝑃_5 (𝑥)=0.5 cos⁡〖(〖2𝑥〗_0 )−𝑥 sin⁡(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〖2𝑥〗_0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GB" sz="1100" b="0" i="0">
                  <a:latin typeface="Cambria Math" panose="02040503050406030204" pitchFamily="18" charset="0"/>
                </a:rPr>
                <a:t>−𝑥^2  (2 cos⁡(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〖2𝑥〗_0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))/</a:t>
              </a:r>
              <a:r>
                <a:rPr lang="en-GB" sz="1100" b="0" i="0">
                  <a:latin typeface="Cambria Math" panose="02040503050406030204" pitchFamily="18" charset="0"/>
                </a:rPr>
                <a:t>2!+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𝑥^3  (4 𝑠𝑖𝑛⁡(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〖2𝑥〗_0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))/3!+𝑥^4  (8cos⁡(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〖2𝑥〗_0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))/4!−𝑥^5  (16sin⁡(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〖2𝑥〗_0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))/5!〗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159025</xdr:colOff>
      <xdr:row>4</xdr:row>
      <xdr:rowOff>64272</xdr:rowOff>
    </xdr:from>
    <xdr:ext cx="5141023" cy="3285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EA6FC9A-0C7D-4F06-BC3B-5375A72016E5}"/>
                </a:ext>
              </a:extLst>
            </xdr:cNvPr>
            <xdr:cNvSpPr txBox="1"/>
          </xdr:nvSpPr>
          <xdr:spPr>
            <a:xfrm>
              <a:off x="1421768" y="821918"/>
              <a:ext cx="5141023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=0.5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e>
                            </m:d>
                          </m:e>
                        </m:func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cos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e>
                                </m:d>
                              </m:e>
                            </m:func>
                          </m:num>
                          <m:den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  <m:func>
                              <m:func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𝑠𝑖𝑛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e>
                                </m:d>
                              </m:e>
                            </m:func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</m:t>
                            </m:r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⁡(0)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24</m:t>
                            </m:r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16</m:t>
                            </m:r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sin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⁡(0)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120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xmlns="" id="{9EA6FC9A-0C7D-4F06-BC3B-5375A72016E5}"/>
                </a:ext>
              </a:extLst>
            </xdr:cNvPr>
            <xdr:cNvSpPr txBox="1"/>
          </xdr:nvSpPr>
          <xdr:spPr>
            <a:xfrm>
              <a:off x="1421768" y="821918"/>
              <a:ext cx="5141023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𝑃_5 (𝑥)=0.5 cos⁡〖(0)−𝑥 sin⁡(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100" b="0" i="0">
                  <a:latin typeface="Cambria Math" panose="02040503050406030204" pitchFamily="18" charset="0"/>
                </a:rPr>
                <a:t>−𝑥^2  (2 cos⁡(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</a:t>
              </a:r>
              <a:r>
                <a:rPr lang="en-GB" sz="1100" b="0" i="0">
                  <a:latin typeface="Cambria Math" panose="02040503050406030204" pitchFamily="18" charset="0"/>
                </a:rPr>
                <a:t>2+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𝑥^3  (4 𝑠𝑖𝑛⁡(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))/6+𝑥^4  (8cos⁡(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))/24−𝑥^5  (16sin⁡(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))/120〗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172280</xdr:colOff>
      <xdr:row>6</xdr:row>
      <xdr:rowOff>46850</xdr:rowOff>
    </xdr:from>
    <xdr:ext cx="1609864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46CC62B-EC4B-4743-B834-356730DDE1F9}"/>
                </a:ext>
              </a:extLst>
            </xdr:cNvPr>
            <xdr:cNvSpPr txBox="1"/>
          </xdr:nvSpPr>
          <xdr:spPr>
            <a:xfrm>
              <a:off x="1435023" y="1187673"/>
              <a:ext cx="1609864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0.5</m:t>
                        </m:r>
                      </m:fName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num>
                          <m:den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24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xmlns="" id="{946CC62B-EC4B-4743-B834-356730DDE1F9}"/>
                </a:ext>
              </a:extLst>
            </xdr:cNvPr>
            <xdr:cNvSpPr txBox="1"/>
          </xdr:nvSpPr>
          <xdr:spPr>
            <a:xfrm>
              <a:off x="1435023" y="1187673"/>
              <a:ext cx="1609864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𝑃_5 (𝑥)=0.5⁡〖−𝑥^2  2/2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+𝑥^4  8/24〗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11</xdr:col>
      <xdr:colOff>225294</xdr:colOff>
      <xdr:row>6</xdr:row>
      <xdr:rowOff>36443</xdr:rowOff>
    </xdr:from>
    <xdr:ext cx="1430135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D8E6B19-343C-4582-99F1-9B42FFC69ABB}"/>
                </a:ext>
              </a:extLst>
            </xdr:cNvPr>
            <xdr:cNvSpPr txBox="1"/>
          </xdr:nvSpPr>
          <xdr:spPr>
            <a:xfrm>
              <a:off x="7149555" y="1182756"/>
              <a:ext cx="143013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0.5</m:t>
                        </m:r>
                      </m:fName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den>
                        </m:f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p>
                      </m:e>
                    </m:func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xmlns="" id="{DD8E6B19-343C-4582-99F1-9B42FFC69ABB}"/>
                </a:ext>
              </a:extLst>
            </xdr:cNvPr>
            <xdr:cNvSpPr txBox="1"/>
          </xdr:nvSpPr>
          <xdr:spPr>
            <a:xfrm>
              <a:off x="7149555" y="1182756"/>
              <a:ext cx="143013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𝑃_5 (𝑥)=0.5⁡〖−𝑥^2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+1/3 𝑥^4 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13250</xdr:colOff>
      <xdr:row>9</xdr:row>
      <xdr:rowOff>23191</xdr:rowOff>
    </xdr:from>
    <xdr:ext cx="1140825" cy="3397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EA64F30-5330-45F7-A7A4-50888D267AB8}"/>
                </a:ext>
              </a:extLst>
            </xdr:cNvPr>
            <xdr:cNvSpPr txBox="1"/>
          </xdr:nvSpPr>
          <xdr:spPr>
            <a:xfrm>
              <a:off x="5049076" y="1745974"/>
              <a:ext cx="1140825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sup>
                        </m:s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l-GR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ϵ</m:t>
                        </m:r>
                        <m:r>
                          <a:rPr lang="en-GB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6!</m:t>
                        </m:r>
                      </m:den>
                    </m:f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xmlns="" id="{2EA64F30-5330-45F7-A7A4-50888D267AB8}"/>
                </a:ext>
              </a:extLst>
            </xdr:cNvPr>
            <xdr:cNvSpPr txBox="1"/>
          </xdr:nvSpPr>
          <xdr:spPr>
            <a:xfrm>
              <a:off x="5049076" y="1745974"/>
              <a:ext cx="1140825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𝑅_5 (𝑥)=  (𝑓^6 (</a:t>
              </a:r>
              <a:r>
                <a:rPr lang="el-GR" i="0">
                  <a:latin typeface="Cambria Math" panose="02040503050406030204" pitchFamily="18" charset="0"/>
                  <a:ea typeface="Cambria Math" panose="02040503050406030204" pitchFamily="18" charset="0"/>
                </a:rPr>
                <a:t>ϵ</a:t>
              </a:r>
              <a:r>
                <a:rPr lang="en-GB" b="0" i="0">
                  <a:latin typeface="Cambria Math" panose="02040503050406030204" pitchFamily="18" charset="0"/>
                </a:rPr>
                <a:t>)</a:t>
              </a:r>
              <a:r>
                <a:rPr lang="en-GB" sz="1100" b="0" i="0">
                  <a:latin typeface="Cambria Math" panose="02040503050406030204" pitchFamily="18" charset="0"/>
                </a:rPr>
                <a:t>)/6! ℎ^6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6623</xdr:colOff>
      <xdr:row>11</xdr:row>
      <xdr:rowOff>23189</xdr:rowOff>
    </xdr:from>
    <xdr:ext cx="1484894" cy="3224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96D95CB-6854-4BAF-BE40-E9091B7BD7C1}"/>
                </a:ext>
              </a:extLst>
            </xdr:cNvPr>
            <xdr:cNvSpPr txBox="1"/>
          </xdr:nvSpPr>
          <xdr:spPr>
            <a:xfrm>
              <a:off x="3112601" y="2201515"/>
              <a:ext cx="1484894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32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cos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⁡(2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𝜖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720</m:t>
                        </m:r>
                      </m:den>
                    </m:f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96D95CB-6854-4BAF-BE40-E9091B7BD7C1}"/>
                </a:ext>
              </a:extLst>
            </xdr:cNvPr>
            <xdr:cNvSpPr txBox="1"/>
          </xdr:nvSpPr>
          <xdr:spPr>
            <a:xfrm>
              <a:off x="3112601" y="2201515"/>
              <a:ext cx="1484894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𝑅_5 (𝑥)=−(32cos⁡(2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𝜖</a:t>
              </a:r>
              <a:r>
                <a:rPr lang="en-GB" sz="1100" b="0" i="0">
                  <a:latin typeface="Cambria Math" panose="02040503050406030204" pitchFamily="18" charset="0"/>
                </a:rPr>
                <a:t>))/720 𝑥^6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13249</xdr:colOff>
      <xdr:row>13</xdr:row>
      <xdr:rowOff>29814</xdr:rowOff>
    </xdr:from>
    <xdr:ext cx="1809983" cy="3224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74325F0-2BE5-43BF-AD09-71B3DA369C88}"/>
                </a:ext>
              </a:extLst>
            </xdr:cNvPr>
            <xdr:cNvSpPr txBox="1"/>
          </xdr:nvSpPr>
          <xdr:spPr>
            <a:xfrm>
              <a:off x="3119227" y="2597423"/>
              <a:ext cx="1809983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0.2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32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cos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⁡(2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𝜖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720</m:t>
                        </m:r>
                      </m:den>
                    </m:f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(0.2)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74325F0-2BE5-43BF-AD09-71B3DA369C88}"/>
                </a:ext>
              </a:extLst>
            </xdr:cNvPr>
            <xdr:cNvSpPr txBox="1"/>
          </xdr:nvSpPr>
          <xdr:spPr>
            <a:xfrm>
              <a:off x="3119227" y="2597423"/>
              <a:ext cx="1809983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𝑅_5 (0.2)=−(32cos⁡(2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𝜖</a:t>
              </a:r>
              <a:r>
                <a:rPr lang="en-GB" sz="1100" b="0" i="0">
                  <a:latin typeface="Cambria Math" panose="02040503050406030204" pitchFamily="18" charset="0"/>
                </a:rPr>
                <a:t>))/720 〖(0.2)〗^6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34157</xdr:colOff>
      <xdr:row>15</xdr:row>
      <xdr:rowOff>73572</xdr:rowOff>
    </xdr:from>
    <xdr:ext cx="1816203" cy="3766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C133F0B-7E11-4D44-AF8F-74F4E07F3CB0}"/>
                </a:ext>
              </a:extLst>
            </xdr:cNvPr>
            <xdr:cNvSpPr txBox="1"/>
          </xdr:nvSpPr>
          <xdr:spPr>
            <a:xfrm>
              <a:off x="3140135" y="3022181"/>
              <a:ext cx="1816203" cy="376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𝜀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𝑚𝑎𝑥</m:t>
                    </m:r>
                    <m:d>
                      <m:dPr>
                        <m:begChr m:val="|"/>
                        <m:endChr m:val="|"/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32</m:t>
                            </m:r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(2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𝜖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720</m:t>
                            </m:r>
                          </m:den>
                        </m:f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(0.2)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C133F0B-7E11-4D44-AF8F-74F4E07F3CB0}"/>
                </a:ext>
              </a:extLst>
            </xdr:cNvPr>
            <xdr:cNvSpPr txBox="1"/>
          </xdr:nvSpPr>
          <xdr:spPr>
            <a:xfrm>
              <a:off x="3140135" y="3022181"/>
              <a:ext cx="1816203" cy="376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=𝑚𝑎𝑥|−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(32cos(2𝜖))/720 〖(0.2)〗^6 |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8</xdr:col>
      <xdr:colOff>627993</xdr:colOff>
      <xdr:row>16</xdr:row>
      <xdr:rowOff>10509</xdr:rowOff>
    </xdr:from>
    <xdr:ext cx="65915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9F90AF2-F777-46A7-913E-43D01635AA1B}"/>
            </a:ext>
          </a:extLst>
        </xdr:cNvPr>
        <xdr:cNvSpPr txBox="1"/>
      </xdr:nvSpPr>
      <xdr:spPr>
        <a:xfrm>
          <a:off x="7564821" y="3026978"/>
          <a:ext cx="65915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GB" sz="1100" i="0">
              <a:latin typeface="Cambria Math" panose="02040503050406030204" pitchFamily="18" charset="0"/>
              <a:ea typeface="Cambria Math" panose="02040503050406030204" pitchFamily="18" charset="0"/>
            </a:rPr>
            <a:t>𝜖∈</a:t>
          </a:r>
          <a:r>
            <a:rPr lang="en-GB" sz="1100" b="0" i="0">
              <a:latin typeface="Cambria Math" panose="02040503050406030204" pitchFamily="18" charset="0"/>
              <a:ea typeface="Cambria Math" panose="02040503050406030204" pitchFamily="18" charset="0"/>
            </a:rPr>
            <a:t>[0,0.2]</a:t>
          </a:r>
          <a:endParaRPr lang="en-GB" sz="1100"/>
        </a:p>
      </xdr:txBody>
    </xdr:sp>
    <xdr:clientData/>
  </xdr:oneCellAnchor>
  <xdr:oneCellAnchor>
    <xdr:from>
      <xdr:col>5</xdr:col>
      <xdr:colOff>23646</xdr:colOff>
      <xdr:row>18</xdr:row>
      <xdr:rowOff>21019</xdr:rowOff>
    </xdr:from>
    <xdr:ext cx="1548629" cy="3224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64336DE1-5578-4A27-8660-14C107991E64}"/>
                </a:ext>
              </a:extLst>
            </xdr:cNvPr>
            <xdr:cNvSpPr txBox="1"/>
          </xdr:nvSpPr>
          <xdr:spPr>
            <a:xfrm>
              <a:off x="3129624" y="3541128"/>
              <a:ext cx="1548629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𝜀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32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cos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(2(0))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720</m:t>
                        </m:r>
                      </m:den>
                    </m:f>
                    <m:sSup>
                      <m:sSup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(0.2)</m:t>
                        </m:r>
                      </m:e>
                      <m: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64336DE1-5578-4A27-8660-14C107991E64}"/>
                </a:ext>
              </a:extLst>
            </xdr:cNvPr>
            <xdr:cNvSpPr txBox="1"/>
          </xdr:nvSpPr>
          <xdr:spPr>
            <a:xfrm>
              <a:off x="3129624" y="3541128"/>
              <a:ext cx="1548629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(32cos(2(0)))/720 〖(0.2)〗^6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11</xdr:col>
      <xdr:colOff>0</xdr:colOff>
      <xdr:row>13</xdr:row>
      <xdr:rowOff>173934</xdr:rowOff>
    </xdr:from>
    <xdr:to>
      <xdr:col>14</xdr:col>
      <xdr:colOff>8283</xdr:colOff>
      <xdr:row>22</xdr:row>
      <xdr:rowOff>190500</xdr:rowOff>
    </xdr:to>
    <xdr:sp macro="" textlink="">
      <xdr:nvSpPr>
        <xdr:cNvPr id="13" name="TextBox 12"/>
        <xdr:cNvSpPr txBox="1"/>
      </xdr:nvSpPr>
      <xdr:spPr>
        <a:xfrm>
          <a:off x="6833152" y="2741543"/>
          <a:ext cx="1871870" cy="17310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It's about as wrong as you can get</a:t>
          </a:r>
        </a:p>
      </xdr:txBody>
    </xdr:sp>
    <xdr:clientData/>
  </xdr:twoCellAnchor>
  <xdr:twoCellAnchor>
    <xdr:from>
      <xdr:col>7</xdr:col>
      <xdr:colOff>298171</xdr:colOff>
      <xdr:row>17</xdr:row>
      <xdr:rowOff>64608</xdr:rowOff>
    </xdr:from>
    <xdr:to>
      <xdr:col>10</xdr:col>
      <xdr:colOff>74541</xdr:colOff>
      <xdr:row>23</xdr:row>
      <xdr:rowOff>66263</xdr:rowOff>
    </xdr:to>
    <xdr:sp macro="" textlink="">
      <xdr:nvSpPr>
        <xdr:cNvPr id="15" name="TextBox 14"/>
        <xdr:cNvSpPr txBox="1"/>
      </xdr:nvSpPr>
      <xdr:spPr>
        <a:xfrm>
          <a:off x="4646541" y="3394217"/>
          <a:ext cx="1639957" cy="11529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Within the range provided, the</a:t>
          </a:r>
          <a:r>
            <a:rPr lang="en-GB" sz="1100" baseline="0"/>
            <a:t> </a:t>
          </a:r>
          <a:r>
            <a:rPr lang="en-GB" sz="1100"/>
            <a:t>functiuon</a:t>
          </a:r>
          <a:r>
            <a:rPr lang="en-GB" sz="1100" baseline="0"/>
            <a:t> is at a maxima at 0 as between the points 0 and 0.2 the gradient is -ve</a:t>
          </a:r>
        </a:p>
        <a:p>
          <a:endParaRPr lang="en-GB" sz="1100"/>
        </a:p>
      </xdr:txBody>
    </xdr:sp>
    <xdr:clientData/>
  </xdr:twoCellAnchor>
  <xdr:twoCellAnchor>
    <xdr:from>
      <xdr:col>14</xdr:col>
      <xdr:colOff>604628</xdr:colOff>
      <xdr:row>0</xdr:row>
      <xdr:rowOff>193811</xdr:rowOff>
    </xdr:from>
    <xdr:to>
      <xdr:col>24</xdr:col>
      <xdr:colOff>66260</xdr:colOff>
      <xdr:row>22</xdr:row>
      <xdr:rowOff>41412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29303</xdr:colOff>
      <xdr:row>14</xdr:row>
      <xdr:rowOff>26448</xdr:rowOff>
    </xdr:from>
    <xdr:to>
      <xdr:col>20</xdr:col>
      <xdr:colOff>588064</xdr:colOff>
      <xdr:row>24</xdr:row>
      <xdr:rowOff>182217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771346" y="2784557"/>
          <a:ext cx="6074979" cy="2102182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e)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77857</xdr:colOff>
      <xdr:row>0</xdr:row>
      <xdr:rowOff>18220</xdr:rowOff>
    </xdr:from>
    <xdr:to>
      <xdr:col>13</xdr:col>
      <xdr:colOff>571500</xdr:colOff>
      <xdr:row>25</xdr:row>
      <xdr:rowOff>140805</xdr:rowOff>
    </xdr:to>
    <xdr:graphicFrame macro="">
      <xdr:nvGraphicFramePr>
        <xdr:cNvPr id="5" name="Chart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188845</xdr:colOff>
      <xdr:row>40</xdr:row>
      <xdr:rowOff>135836</xdr:rowOff>
    </xdr:from>
    <xdr:to>
      <xdr:col>21</xdr:col>
      <xdr:colOff>411199</xdr:colOff>
      <xdr:row>45</xdr:row>
      <xdr:rowOff>124277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10713970" y="7946336"/>
          <a:ext cx="2698854" cy="940941"/>
          <a:chOff x="10583518" y="7921488"/>
          <a:chExt cx="2674006" cy="940941"/>
        </a:xfrm>
      </xdr:grpSpPr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14</xdr:col>
      <xdr:colOff>233571</xdr:colOff>
      <xdr:row>36</xdr:row>
      <xdr:rowOff>6626</xdr:rowOff>
    </xdr:from>
    <xdr:to>
      <xdr:col>18</xdr:col>
      <xdr:colOff>455925</xdr:colOff>
      <xdr:row>40</xdr:row>
      <xdr:rowOff>160719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pSpPr/>
      </xdr:nvGrpSpPr>
      <xdr:grpSpPr>
        <a:xfrm>
          <a:off x="8901321" y="7026551"/>
          <a:ext cx="2698854" cy="944668"/>
          <a:chOff x="10583518" y="7921488"/>
          <a:chExt cx="2674006" cy="940941"/>
        </a:xfrm>
      </xdr:grpSpPr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20</xdr:col>
      <xdr:colOff>212036</xdr:colOff>
      <xdr:row>36</xdr:row>
      <xdr:rowOff>13200</xdr:rowOff>
    </xdr:from>
    <xdr:to>
      <xdr:col>24</xdr:col>
      <xdr:colOff>434390</xdr:colOff>
      <xdr:row>40</xdr:row>
      <xdr:rowOff>167293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pSpPr/>
      </xdr:nvGrpSpPr>
      <xdr:grpSpPr>
        <a:xfrm>
          <a:off x="12594536" y="7033125"/>
          <a:ext cx="2698854" cy="944668"/>
          <a:chOff x="10583518" y="7921488"/>
          <a:chExt cx="2674006" cy="940941"/>
        </a:xfrm>
      </xdr:grpSpPr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16</xdr:col>
      <xdr:colOff>182222</xdr:colOff>
      <xdr:row>28</xdr:row>
      <xdr:rowOff>4966</xdr:rowOff>
    </xdr:from>
    <xdr:to>
      <xdr:col>20</xdr:col>
      <xdr:colOff>404576</xdr:colOff>
      <xdr:row>32</xdr:row>
      <xdr:rowOff>159059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GrpSpPr/>
      </xdr:nvGrpSpPr>
      <xdr:grpSpPr>
        <a:xfrm>
          <a:off x="10088222" y="5462791"/>
          <a:ext cx="2698854" cy="944668"/>
          <a:chOff x="10583518" y="7921488"/>
          <a:chExt cx="2674006" cy="940941"/>
        </a:xfrm>
      </xdr:grpSpPr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20</xdr:col>
      <xdr:colOff>210383</xdr:colOff>
      <xdr:row>28</xdr:row>
      <xdr:rowOff>8278</xdr:rowOff>
    </xdr:from>
    <xdr:to>
      <xdr:col>24</xdr:col>
      <xdr:colOff>432737</xdr:colOff>
      <xdr:row>32</xdr:row>
      <xdr:rowOff>162371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pSpPr/>
      </xdr:nvGrpSpPr>
      <xdr:grpSpPr>
        <a:xfrm>
          <a:off x="12592883" y="5466103"/>
          <a:ext cx="2698854" cy="944668"/>
          <a:chOff x="10583518" y="7921488"/>
          <a:chExt cx="2674006" cy="940941"/>
        </a:xfrm>
      </xdr:grpSpPr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00000000-0008-0000-0300-000025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16</xdr:col>
      <xdr:colOff>221976</xdr:colOff>
      <xdr:row>20</xdr:row>
      <xdr:rowOff>3309</xdr:rowOff>
    </xdr:from>
    <xdr:to>
      <xdr:col>20</xdr:col>
      <xdr:colOff>444330</xdr:colOff>
      <xdr:row>24</xdr:row>
      <xdr:rowOff>157402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GrpSpPr/>
      </xdr:nvGrpSpPr>
      <xdr:grpSpPr>
        <a:xfrm>
          <a:off x="10127976" y="3899034"/>
          <a:ext cx="2698854" cy="944668"/>
          <a:chOff x="10583518" y="7921488"/>
          <a:chExt cx="2674006" cy="940941"/>
        </a:xfrm>
      </xdr:grpSpPr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14</xdr:col>
      <xdr:colOff>357806</xdr:colOff>
      <xdr:row>15</xdr:row>
      <xdr:rowOff>155708</xdr:rowOff>
    </xdr:from>
    <xdr:to>
      <xdr:col>26</xdr:col>
      <xdr:colOff>306831</xdr:colOff>
      <xdr:row>20</xdr:row>
      <xdr:rowOff>111019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pSpPr/>
      </xdr:nvGrpSpPr>
      <xdr:grpSpPr>
        <a:xfrm>
          <a:off x="9025556" y="3060833"/>
          <a:ext cx="7378525" cy="945911"/>
          <a:chOff x="10376448" y="7921488"/>
          <a:chExt cx="7303981" cy="940941"/>
        </a:xfrm>
      </xdr:grpSpPr>
      <xdr:sp macro="" textlink="">
        <xdr:nvSpPr>
          <xdr:cNvPr id="43" name="Rectangle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1037644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44" name="Rectangle 43">
            <a:extLst>
              <a:ext uri="{FF2B5EF4-FFF2-40B4-BE49-F238E27FC236}">
                <a16:creationId xmlns:a16="http://schemas.microsoft.com/office/drawing/2014/main" id="{00000000-0008-0000-0300-00002C000000}"/>
              </a:ext>
            </a:extLst>
          </xdr:cNvPr>
          <xdr:cNvSpPr/>
        </xdr:nvSpPr>
        <xdr:spPr>
          <a:xfrm>
            <a:off x="17270893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14</xdr:col>
      <xdr:colOff>361119</xdr:colOff>
      <xdr:row>31</xdr:row>
      <xdr:rowOff>125890</xdr:rowOff>
    </xdr:from>
    <xdr:to>
      <xdr:col>26</xdr:col>
      <xdr:colOff>310144</xdr:colOff>
      <xdr:row>36</xdr:row>
      <xdr:rowOff>106049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GrpSpPr/>
      </xdr:nvGrpSpPr>
      <xdr:grpSpPr>
        <a:xfrm>
          <a:off x="9028869" y="6183790"/>
          <a:ext cx="7378525" cy="942184"/>
          <a:chOff x="10376448" y="7921488"/>
          <a:chExt cx="7303981" cy="940941"/>
        </a:xfrm>
      </xdr:grpSpPr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00000000-0008-0000-0300-00002E000000}"/>
              </a:ext>
            </a:extLst>
          </xdr:cNvPr>
          <xdr:cNvSpPr/>
        </xdr:nvSpPr>
        <xdr:spPr>
          <a:xfrm>
            <a:off x="1037644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47" name="Rectangle 46">
            <a:extLst>
              <a:ext uri="{FF2B5EF4-FFF2-40B4-BE49-F238E27FC236}">
                <a16:creationId xmlns:a16="http://schemas.microsoft.com/office/drawing/2014/main" id="{00000000-0008-0000-0300-00002F000000}"/>
              </a:ext>
            </a:extLst>
          </xdr:cNvPr>
          <xdr:cNvSpPr/>
        </xdr:nvSpPr>
        <xdr:spPr>
          <a:xfrm>
            <a:off x="17270893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14</xdr:col>
      <xdr:colOff>356148</xdr:colOff>
      <xdr:row>23</xdr:row>
      <xdr:rowOff>120930</xdr:rowOff>
    </xdr:from>
    <xdr:to>
      <xdr:col>26</xdr:col>
      <xdr:colOff>305173</xdr:colOff>
      <xdr:row>28</xdr:row>
      <xdr:rowOff>101088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9023898" y="4616730"/>
          <a:ext cx="7378525" cy="942183"/>
          <a:chOff x="10376448" y="7921488"/>
          <a:chExt cx="7303981" cy="940941"/>
        </a:xfrm>
      </xdr:grpSpPr>
      <xdr:sp macro="" textlink="">
        <xdr:nvSpPr>
          <xdr:cNvPr id="49" name="Rectangle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037644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7270893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14</xdr:col>
      <xdr:colOff>351882</xdr:colOff>
      <xdr:row>45</xdr:row>
      <xdr:rowOff>151290</xdr:rowOff>
    </xdr:from>
    <xdr:to>
      <xdr:col>26</xdr:col>
      <xdr:colOff>300907</xdr:colOff>
      <xdr:row>50</xdr:row>
      <xdr:rowOff>119904</xdr:rowOff>
    </xdr:to>
    <xdr:grpSp>
      <xdr:nvGrpSpPr>
        <xdr:cNvPr id="51" name="Group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GrpSpPr/>
      </xdr:nvGrpSpPr>
      <xdr:grpSpPr>
        <a:xfrm>
          <a:off x="9019632" y="8914290"/>
          <a:ext cx="7378525" cy="921114"/>
          <a:chOff x="10376448" y="7921488"/>
          <a:chExt cx="7303981" cy="940941"/>
        </a:xfrm>
      </xdr:grpSpPr>
      <xdr:sp macro="" textlink="">
        <xdr:nvSpPr>
          <xdr:cNvPr id="52" name="Rectangle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1037644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53" name="Rectangle 52">
            <a:extLst>
              <a:ext uri="{FF2B5EF4-FFF2-40B4-BE49-F238E27FC236}">
                <a16:creationId xmlns:a16="http://schemas.microsoft.com/office/drawing/2014/main" id="{00000000-0008-0000-0300-000035000000}"/>
              </a:ext>
            </a:extLst>
          </xdr:cNvPr>
          <xdr:cNvSpPr/>
        </xdr:nvSpPr>
        <xdr:spPr>
          <a:xfrm>
            <a:off x="17270893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12</xdr:col>
      <xdr:colOff>421386</xdr:colOff>
      <xdr:row>42</xdr:row>
      <xdr:rowOff>180975</xdr:rowOff>
    </xdr:from>
    <xdr:to>
      <xdr:col>13</xdr:col>
      <xdr:colOff>533781</xdr:colOff>
      <xdr:row>49</xdr:row>
      <xdr:rowOff>86107</xdr:rowOff>
    </xdr:to>
    <xdr:sp macro="" textlink="">
      <xdr:nvSpPr>
        <xdr:cNvPr id="3" name="Bent-Up Arrow 2"/>
        <xdr:cNvSpPr/>
      </xdr:nvSpPr>
      <xdr:spPr>
        <a:xfrm rot="5400000">
          <a:off x="7597330" y="8626031"/>
          <a:ext cx="1238632" cy="731520"/>
        </a:xfrm>
        <a:prstGeom prst="bentUpArrow">
          <a:avLst/>
        </a:prstGeom>
        <a:gradFill>
          <a:gsLst>
            <a:gs pos="0">
              <a:schemeClr val="accent3">
                <a:lumMod val="60000"/>
                <a:lumOff val="40000"/>
              </a:schemeClr>
            </a:gs>
            <a:gs pos="20000">
              <a:schemeClr val="accent3">
                <a:lumMod val="60000"/>
                <a:lumOff val="40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108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421386</xdr:colOff>
      <xdr:row>33</xdr:row>
      <xdr:rowOff>104775</xdr:rowOff>
    </xdr:from>
    <xdr:to>
      <xdr:col>13</xdr:col>
      <xdr:colOff>533781</xdr:colOff>
      <xdr:row>39</xdr:row>
      <xdr:rowOff>162307</xdr:rowOff>
    </xdr:to>
    <xdr:sp macro="" textlink="">
      <xdr:nvSpPr>
        <xdr:cNvPr id="54" name="Bent-Up Arrow 53"/>
        <xdr:cNvSpPr/>
      </xdr:nvSpPr>
      <xdr:spPr>
        <a:xfrm rot="5400000" flipH="1">
          <a:off x="7597330" y="6797231"/>
          <a:ext cx="1238632" cy="731520"/>
        </a:xfrm>
        <a:prstGeom prst="bentUpArrow">
          <a:avLst/>
        </a:prstGeom>
        <a:gradFill>
          <a:gsLst>
            <a:gs pos="0">
              <a:schemeClr val="accent1">
                <a:lumMod val="60000"/>
                <a:lumOff val="40000"/>
              </a:schemeClr>
            </a:gs>
            <a:gs pos="20000">
              <a:schemeClr val="accent1">
                <a:lumMod val="60000"/>
                <a:lumOff val="40000"/>
              </a:schemeClr>
            </a:gs>
            <a:gs pos="83000">
              <a:schemeClr val="accent1"/>
            </a:gs>
            <a:gs pos="100000">
              <a:schemeClr val="accent1"/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39756</xdr:colOff>
      <xdr:row>3</xdr:row>
      <xdr:rowOff>4970</xdr:rowOff>
    </xdr:from>
    <xdr:to>
      <xdr:col>20</xdr:col>
      <xdr:colOff>46382</xdr:colOff>
      <xdr:row>23</xdr:row>
      <xdr:rowOff>31473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8736495" y="601318"/>
          <a:ext cx="3733800" cy="39441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d)  </a:t>
          </a:r>
        </a:p>
      </xdr:txBody>
    </xdr:sp>
    <xdr:clientData/>
  </xdr:twoCellAnchor>
  <xdr:oneCellAnchor>
    <xdr:from>
      <xdr:col>5</xdr:col>
      <xdr:colOff>166687</xdr:colOff>
      <xdr:row>14</xdr:row>
      <xdr:rowOff>104775</xdr:rowOff>
    </xdr:from>
    <xdr:ext cx="985590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3752567-9D38-4A9B-8FE4-467AC0563F0F}"/>
                </a:ext>
              </a:extLst>
            </xdr:cNvPr>
            <xdr:cNvSpPr txBox="1"/>
          </xdr:nvSpPr>
          <xdr:spPr>
            <a:xfrm>
              <a:off x="3333750" y="3286125"/>
              <a:ext cx="985590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noBar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1.6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n-GB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n-GB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xmlns="" id="{E3752567-9D38-4A9B-8FE4-467AC0563F0F}"/>
                </a:ext>
              </a:extLst>
            </xdr:cNvPr>
            <xdr:cNvSpPr txBox="1"/>
          </xdr:nvSpPr>
          <xdr:spPr>
            <a:xfrm>
              <a:off x="3333750" y="3286125"/>
              <a:ext cx="985590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1.6¦0[〖2𝑒〗^𝑥+1/4 𝑥^4]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42863</xdr:colOff>
      <xdr:row>14</xdr:row>
      <xdr:rowOff>0</xdr:rowOff>
    </xdr:from>
    <xdr:ext cx="1081450" cy="5101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D4A7C7A-DF91-4875-A2F4-5496A45A00AD}"/>
                </a:ext>
              </a:extLst>
            </xdr:cNvPr>
            <xdr:cNvSpPr txBox="1"/>
          </xdr:nvSpPr>
          <xdr:spPr>
            <a:xfrm>
              <a:off x="1309688" y="3181350"/>
              <a:ext cx="1081450" cy="5101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limLoc m:val="undOvr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4"/>
                          </m:rPr>
                          <a:rPr lang="en-GB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1.6</m:t>
                        </m:r>
                      </m:sup>
                      <m:e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(2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ⅆ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xmlns="" id="{4D4A7C7A-DF91-4875-A2F4-5496A45A00AD}"/>
                </a:ext>
              </a:extLst>
            </xdr:cNvPr>
            <xdr:cNvSpPr txBox="1"/>
          </xdr:nvSpPr>
          <xdr:spPr>
            <a:xfrm>
              <a:off x="1309688" y="3181350"/>
              <a:ext cx="1081450" cy="5101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∫25_</a:t>
              </a:r>
              <a:r>
                <a:rPr lang="en-GB" sz="1100" b="0" i="0">
                  <a:latin typeface="Cambria Math" panose="02040503050406030204" pitchFamily="18" charset="0"/>
                </a:rPr>
                <a:t>0^1.6▒〖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2𝑒〗^𝑥+𝑥^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ⅆ𝑥〗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16566</xdr:colOff>
      <xdr:row>0</xdr:row>
      <xdr:rowOff>48038</xdr:rowOff>
    </xdr:from>
    <xdr:ext cx="1408399" cy="4950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743740" y="48038"/>
              <a:ext cx="1408399" cy="4950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∏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=0,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𝑗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  <m:e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743740" y="48038"/>
              <a:ext cx="1408399" cy="4950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𝐿_(𝑛,𝑗)=∏24_(𝑖=0,𝑖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≠𝑗)^</a:t>
              </a:r>
              <a:r>
                <a:rPr lang="en-GB" sz="1100" b="0" i="0">
                  <a:latin typeface="Cambria Math" panose="02040503050406030204" pitchFamily="18" charset="0"/>
                </a:rPr>
                <a:t>2▒〖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((𝑥−𝑥_𝑖))/((𝑥_𝑗−𝑥_𝑖))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24848</xdr:colOff>
      <xdr:row>5</xdr:row>
      <xdr:rowOff>16563</xdr:rowOff>
    </xdr:from>
    <xdr:ext cx="1754326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267239" y="993911"/>
              <a:ext cx="1754326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2,0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267239" y="993911"/>
              <a:ext cx="1754326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𝐿_2,0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((𝑥−𝑥_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))/((𝑥_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)(𝑥_0−𝑥_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19880</xdr:colOff>
      <xdr:row>8</xdr:row>
      <xdr:rowOff>11600</xdr:rowOff>
    </xdr:from>
    <xdr:ext cx="1837041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262271" y="1568730"/>
              <a:ext cx="1837041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2,0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−1)(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−1.4)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(0.8−1)(0.8−1.4)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262271" y="1568730"/>
              <a:ext cx="1837041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𝐿_2,0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((𝑥−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1.4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0.8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0.8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1.4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</xdr:colOff>
      <xdr:row>10</xdr:row>
      <xdr:rowOff>182218</xdr:rowOff>
    </xdr:from>
    <xdr:ext cx="1567289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1242392" y="2120348"/>
              <a:ext cx="156728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2,0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−2.4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+1.4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0.12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242392" y="2120348"/>
              <a:ext cx="156728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𝐿_2,0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𝑥^2−2.4𝑥+1.4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0.12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</xdr:colOff>
      <xdr:row>13</xdr:row>
      <xdr:rowOff>182225</xdr:rowOff>
    </xdr:from>
    <xdr:ext cx="1665649" cy="3397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1242392" y="2691855"/>
              <a:ext cx="1665649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2,0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25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−20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35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242392" y="2691855"/>
              <a:ext cx="1665649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𝐿_2,0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100" b="0" i="0">
                  <a:latin typeface="Cambria Math" panose="02040503050406030204" pitchFamily="18" charset="0"/>
                </a:rPr>
                <a:t>=(25𝑥^2)/3−20𝑥+35/3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11592</xdr:colOff>
      <xdr:row>5</xdr:row>
      <xdr:rowOff>19876</xdr:rowOff>
    </xdr:from>
    <xdr:ext cx="1790747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3738766" y="997224"/>
              <a:ext cx="1790747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2,1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3738766" y="997224"/>
              <a:ext cx="1790747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𝐿_2,1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((𝑥−𝑥_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))/((𝑥_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8279</xdr:colOff>
      <xdr:row>8</xdr:row>
      <xdr:rowOff>0</xdr:rowOff>
    </xdr:from>
    <xdr:ext cx="1790747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3735453" y="1557130"/>
              <a:ext cx="1790747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2,1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−0.8)(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−1.4)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(1−0.8)(1−1.4)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3735453" y="1557130"/>
              <a:ext cx="1790747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𝐿_2,1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((𝑥−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0.8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1.4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0.8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1.4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8281</xdr:colOff>
      <xdr:row>11</xdr:row>
      <xdr:rowOff>8283</xdr:rowOff>
    </xdr:from>
    <xdr:ext cx="1645387" cy="3397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3735455" y="2136913"/>
              <a:ext cx="1645387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2,1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−2.2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+1.12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−0.08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3735455" y="2136913"/>
              <a:ext cx="1645387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𝐿_2,1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𝑥^2−2.2𝑥+1.12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−0.08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13</xdr:row>
      <xdr:rowOff>182217</xdr:rowOff>
    </xdr:from>
    <xdr:ext cx="1899046" cy="3429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3727174" y="2691847"/>
              <a:ext cx="1899046" cy="3429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2,1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25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+27.5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−14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3727174" y="2691847"/>
              <a:ext cx="1899046" cy="3429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𝐿_2,1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100" b="0" i="0">
                  <a:latin typeface="Cambria Math" panose="02040503050406030204" pitchFamily="18" charset="0"/>
                </a:rPr>
                <a:t>=−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(25𝑥^2)/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2+27.5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−14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24845</xdr:colOff>
      <xdr:row>17</xdr:row>
      <xdr:rowOff>149087</xdr:rowOff>
    </xdr:from>
    <xdr:ext cx="1500475" cy="4950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1267236" y="3429000"/>
              <a:ext cx="1500475" cy="4950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GB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=0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  <m:e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3,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1267236" y="3429000"/>
              <a:ext cx="1500475" cy="4950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𝑃_2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=∑24_(𝑗=0)^2▒〖〖𝑓(𝑥〗_𝑗)𝐿_(3,𝑗) (𝑥)〗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8284</xdr:colOff>
      <xdr:row>21</xdr:row>
      <xdr:rowOff>99391</xdr:rowOff>
    </xdr:from>
    <xdr:ext cx="3081129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1250675" y="4149587"/>
              <a:ext cx="3081129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GB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𝑃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en-GB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GB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𝑓</m:t>
                      </m:r>
                      <m:r>
                        <a:rPr lang="en-GB" sz="1100" b="0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n-GB" sz="1100" b="0" i="1">
                      <a:latin typeface="Cambria Math" panose="02040503050406030204" pitchFamily="18" charset="0"/>
                    </a:rPr>
                    <m:t>)</m:t>
                  </m:r>
                  <m:sSub>
                    <m:sSubPr>
                      <m:ctrlPr>
                        <a:rPr lang="en-GB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</a:rPr>
                        <m:t>2,0</m:t>
                      </m:r>
                    </m:sub>
                  </m:sSub>
                  <m:r>
                    <a:rPr lang="en-GB" sz="1100" b="0" i="1">
                      <a:latin typeface="Cambria Math" panose="02040503050406030204" pitchFamily="18" charset="0"/>
                    </a:rPr>
                    <m:t>(</m:t>
                  </m:r>
                  <m:r>
                    <a:rPr lang="en-GB" sz="1100" b="0" i="1">
                      <a:latin typeface="Cambria Math" panose="02040503050406030204" pitchFamily="18" charset="0"/>
                    </a:rPr>
                    <m:t>𝑥</m:t>
                  </m:r>
                  <m:r>
                    <a:rPr lang="en-GB" sz="11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en-GB" sz="1100"/>
                <a:t>+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  <m:sSub>
                    <m:sSub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2,1</m:t>
                      </m:r>
                    </m:sub>
                  </m:sSub>
                  <m:d>
                    <m:d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en-GB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  <m:sSub>
                    <m:sSub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2,2</m:t>
                      </m:r>
                    </m:sub>
                  </m:sSub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1250675" y="4149587"/>
              <a:ext cx="3081129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latin typeface="Cambria Math" panose="02040503050406030204" pitchFamily="18" charset="0"/>
                </a:rPr>
                <a:t>𝑃_2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=〖𝑓(𝑥〗_0)𝐿_2,0 (𝑥)</a:t>
              </a:r>
              <a:r>
                <a:rPr lang="en-GB" sz="1100"/>
                <a:t>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𝑓(𝑥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𝑓(𝑥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(𝑥)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10</xdr:col>
      <xdr:colOff>2</xdr:colOff>
      <xdr:row>5</xdr:row>
      <xdr:rowOff>16566</xdr:rowOff>
    </xdr:from>
    <xdr:ext cx="1793311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6211959" y="993914"/>
              <a:ext cx="1793311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6211959" y="993914"/>
              <a:ext cx="1793311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𝐿_2,2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((𝑥−𝑥_0)(𝑥−𝑥_1))/((𝑥_2−𝑥_0)(𝑥_2−𝑥_1))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8282</xdr:colOff>
      <xdr:row>8</xdr:row>
      <xdr:rowOff>8283</xdr:rowOff>
    </xdr:from>
    <xdr:ext cx="1837041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6220239" y="1565413"/>
              <a:ext cx="1837041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−0.8)(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(1.4−0.8)(1.4−1)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6220239" y="1565413"/>
              <a:ext cx="1837041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𝐿_2,2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((𝑥−0.8)(𝑥−1))/((1.4−0.8)(1.4−1))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10</xdr:row>
      <xdr:rowOff>182217</xdr:rowOff>
    </xdr:from>
    <xdr:ext cx="1567289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/>
            <xdr:cNvSpPr txBox="1"/>
          </xdr:nvSpPr>
          <xdr:spPr>
            <a:xfrm>
              <a:off x="6211957" y="2120347"/>
              <a:ext cx="156728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−1.8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+0.8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0.24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6211957" y="2120347"/>
              <a:ext cx="156728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𝐿_2,2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(𝑥^2−1.8𝑥+0.8)/0.24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13</xdr:row>
      <xdr:rowOff>182217</xdr:rowOff>
    </xdr:from>
    <xdr:ext cx="1694566" cy="3397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6211957" y="2691847"/>
              <a:ext cx="1694566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2,2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25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+7.5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6211957" y="2691847"/>
              <a:ext cx="1694566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𝐿_2,2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(25𝑥^2)/6+7.5𝑥−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/3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6627</xdr:colOff>
      <xdr:row>24</xdr:row>
      <xdr:rowOff>24848</xdr:rowOff>
    </xdr:from>
    <xdr:ext cx="3969026" cy="3055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1249018" y="4646544"/>
              <a:ext cx="3969026" cy="3055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GB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</m:t>
                      </m:r>
                    </m:e>
                    <m: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GB" sz="1100"/>
                <a:t> </a:t>
              </a:r>
              <a14:m>
                <m:oMath xmlns:m="http://schemas.openxmlformats.org/officeDocument/2006/math">
                  <m:d>
                    <m:d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GB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−0.2231</m:t>
                      </m:r>
                    </m:e>
                  </m:d>
                  <m:d>
                    <m:d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p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−2.4</m:t>
                          </m:r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+1.4</m:t>
                          </m:r>
                        </m:num>
                        <m:den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0.12</m:t>
                          </m:r>
                        </m:den>
                      </m:f>
                    </m:e>
                  </m:d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+(0.3365)</m:t>
                  </m:r>
                </m:oMath>
              </a14:m>
              <a:r>
                <a:rPr lang="en-GB" sz="1100"/>
                <a:t>(</a:t>
              </a:r>
              <a14:m>
                <m:oMath xmlns:m="http://schemas.openxmlformats.org/officeDocument/2006/math">
                  <m:f>
                    <m:f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p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−1.8</m:t>
                      </m:r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+0.8</m:t>
                      </m:r>
                    </m:num>
                    <m:den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0.24</m:t>
                      </m:r>
                    </m:den>
                  </m:f>
                </m:oMath>
              </a14:m>
              <a:r>
                <a:rPr lang="en-GB">
                  <a:effectLst/>
                </a:rPr>
                <a:t>)</a:t>
              </a:r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1249018" y="4646544"/>
              <a:ext cx="3969026" cy="3055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𝑃_2 (𝑥)=</a:t>
              </a:r>
              <a:r>
                <a:rPr lang="en-GB" sz="1100"/>
                <a:t>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(−0.2231)(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(𝑥^2−2.4𝑥+1.4)/0.12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)+(0.3365)</a:t>
              </a:r>
              <a:r>
                <a:rPr lang="en-GB" sz="1100"/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(𝑥^2−1.8𝑥+0.8)/0.24</a:t>
              </a:r>
              <a:r>
                <a:rPr lang="en-GB">
                  <a:effectLst/>
                </a:rPr>
                <a:t>)</a:t>
              </a:r>
            </a:p>
            <a:p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8282</xdr:colOff>
      <xdr:row>27</xdr:row>
      <xdr:rowOff>0</xdr:rowOff>
    </xdr:from>
    <xdr:ext cx="7520609" cy="3055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1250673" y="5176630"/>
              <a:ext cx="7520609" cy="3055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GB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(0.24)</m:t>
                      </m:r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</m:t>
                      </m:r>
                    </m:e>
                    <m: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d>
                    <m:d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−0.4462</m:t>
                      </m:r>
                      <m:sSup>
                        <m:sSup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p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+1.24936</m:t>
                      </m:r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−0.62468</m:t>
                      </m:r>
                    </m:e>
                  </m:d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</m:oMath>
              </a14:m>
              <a:r>
                <a:rPr lang="en-GB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(0.3365</a:t>
              </a:r>
              <a14:m>
                <m:oMath xmlns:m="http://schemas.openxmlformats.org/officeDocument/2006/math">
                  <m:sSup>
                    <m:sSup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p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−0.6057</m:t>
                  </m:r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+0.2692</m:t>
                  </m:r>
                </m:oMath>
              </a14:m>
              <a:r>
                <a:rPr lang="en-GB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1250673" y="5176630"/>
              <a:ext cx="7520609" cy="3055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(0.24)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𝑃〗_2 (𝑥)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−0.4462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𝑥^2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+1.24936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−0.62468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)+</a:t>
              </a:r>
              <a:r>
                <a:rPr lang="en-GB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(0.3365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𝑥^2−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0.6057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𝑥+0.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2692</a:t>
              </a:r>
              <a:r>
                <a:rPr lang="en-GB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2</xdr:col>
      <xdr:colOff>8285</xdr:colOff>
      <xdr:row>28</xdr:row>
      <xdr:rowOff>173933</xdr:rowOff>
    </xdr:from>
    <xdr:ext cx="2377107" cy="3727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1250676" y="5557629"/>
              <a:ext cx="2377107" cy="372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−0.1097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m:rPr>
                            <m:nor/>
                          </m:rPr>
                          <a:rPr lang="en-GB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+0.64366−0.35548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0.24</m:t>
                        </m:r>
                      </m:den>
                    </m:f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1250676" y="5557629"/>
              <a:ext cx="2377107" cy="372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𝑃_2 (𝑥)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〖−0.1097𝑥〗^2 "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+0.64366-0.35548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)/0.24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zoomScale="115" zoomScaleNormal="115" workbookViewId="0">
      <selection activeCell="H8" sqref="H8:H12"/>
    </sheetView>
  </sheetViews>
  <sheetFormatPr defaultColWidth="9.28515625" defaultRowHeight="15" x14ac:dyDescent="0.25"/>
  <cols>
    <col min="1" max="16384" width="9.28515625" style="1"/>
  </cols>
  <sheetData>
    <row r="1" spans="1:19" x14ac:dyDescent="0.25">
      <c r="A1" s="143"/>
      <c r="B1" s="143"/>
      <c r="C1" s="143"/>
      <c r="D1" s="265" t="s">
        <v>70</v>
      </c>
      <c r="E1" s="265"/>
      <c r="F1" s="266" t="s">
        <v>0</v>
      </c>
      <c r="G1" s="266"/>
      <c r="H1" s="266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</row>
    <row r="2" spans="1:19" x14ac:dyDescent="0.25">
      <c r="A2" s="143"/>
      <c r="B2" s="143"/>
      <c r="C2" s="143"/>
      <c r="D2" s="265" t="s">
        <v>71</v>
      </c>
      <c r="E2" s="265"/>
      <c r="F2" s="266" t="s">
        <v>1</v>
      </c>
      <c r="G2" s="266"/>
      <c r="H2" s="266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x14ac:dyDescent="0.25">
      <c r="A3" s="143"/>
      <c r="B3" s="143"/>
      <c r="C3" s="143"/>
      <c r="D3" s="265" t="s">
        <v>72</v>
      </c>
      <c r="E3" s="265"/>
      <c r="F3" s="266" t="s">
        <v>2</v>
      </c>
      <c r="G3" s="266"/>
      <c r="H3" s="266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x14ac:dyDescent="0.25">
      <c r="A4" s="143"/>
      <c r="B4" s="143"/>
      <c r="C4" s="143"/>
      <c r="D4" s="265" t="s">
        <v>73</v>
      </c>
      <c r="E4" s="265"/>
      <c r="F4" s="266" t="s">
        <v>3</v>
      </c>
      <c r="G4" s="266"/>
      <c r="H4" s="266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</row>
    <row r="5" spans="1:19" x14ac:dyDescent="0.25">
      <c r="A5" s="143"/>
      <c r="B5" s="143"/>
      <c r="C5" s="143"/>
      <c r="D5" s="265" t="s">
        <v>74</v>
      </c>
      <c r="E5" s="265"/>
      <c r="F5" s="266" t="s">
        <v>67</v>
      </c>
      <c r="G5" s="266"/>
      <c r="H5" s="266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</row>
    <row r="6" spans="1:19" x14ac:dyDescent="0.25">
      <c r="A6" s="143"/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</row>
    <row r="7" spans="1:19" ht="15.75" thickBot="1" x14ac:dyDescent="0.3">
      <c r="A7" s="143"/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</row>
    <row r="8" spans="1:19" ht="16.5" thickTop="1" thickBot="1" x14ac:dyDescent="0.3">
      <c r="A8" s="143"/>
      <c r="B8" s="143"/>
      <c r="C8" s="143"/>
      <c r="D8" s="156" t="s">
        <v>14</v>
      </c>
      <c r="E8" s="157" t="s">
        <v>15</v>
      </c>
      <c r="F8" s="157" t="s">
        <v>16</v>
      </c>
      <c r="G8" s="157" t="s">
        <v>17</v>
      </c>
      <c r="H8" s="158" t="s">
        <v>18</v>
      </c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</row>
    <row r="9" spans="1:19" x14ac:dyDescent="0.25">
      <c r="A9" s="143"/>
      <c r="B9" s="143"/>
      <c r="C9" s="143"/>
      <c r="D9" s="159" t="s">
        <v>4</v>
      </c>
      <c r="E9" s="160" t="s">
        <v>4</v>
      </c>
      <c r="F9" s="160" t="s">
        <v>4</v>
      </c>
      <c r="G9" s="160" t="s">
        <v>4</v>
      </c>
      <c r="H9" s="161" t="s">
        <v>4</v>
      </c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</row>
    <row r="10" spans="1:19" x14ac:dyDescent="0.25">
      <c r="A10" s="143"/>
      <c r="B10" s="143"/>
      <c r="C10" s="143"/>
      <c r="D10" s="162" t="s">
        <v>5</v>
      </c>
      <c r="E10" s="163" t="s">
        <v>5</v>
      </c>
      <c r="F10" s="163" t="s">
        <v>5</v>
      </c>
      <c r="G10" s="163" t="s">
        <v>5</v>
      </c>
      <c r="H10" s="164" t="s">
        <v>5</v>
      </c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</row>
    <row r="11" spans="1:19" x14ac:dyDescent="0.25">
      <c r="A11" s="143"/>
      <c r="B11" s="143"/>
      <c r="C11" s="143"/>
      <c r="D11" s="165" t="s">
        <v>6</v>
      </c>
      <c r="E11" s="166" t="s">
        <v>6</v>
      </c>
      <c r="F11" s="166" t="s">
        <v>6</v>
      </c>
      <c r="G11" s="166" t="s">
        <v>6</v>
      </c>
      <c r="H11" s="167" t="s">
        <v>6</v>
      </c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</row>
    <row r="12" spans="1:19" x14ac:dyDescent="0.25">
      <c r="A12" s="143"/>
      <c r="B12" s="143"/>
      <c r="C12" s="143"/>
      <c r="D12" s="168" t="s">
        <v>19</v>
      </c>
      <c r="E12" s="169" t="s">
        <v>19</v>
      </c>
      <c r="F12" s="169" t="s">
        <v>19</v>
      </c>
      <c r="G12" s="169" t="s">
        <v>19</v>
      </c>
      <c r="H12" s="170" t="s">
        <v>19</v>
      </c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</row>
    <row r="13" spans="1:19" ht="15.75" thickBot="1" x14ac:dyDescent="0.3">
      <c r="A13" s="143"/>
      <c r="B13" s="143"/>
      <c r="C13" s="143"/>
      <c r="D13" s="171"/>
      <c r="E13" s="172" t="s">
        <v>20</v>
      </c>
      <c r="F13" s="173" t="s">
        <v>20</v>
      </c>
      <c r="G13" s="174"/>
      <c r="H13" s="175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</row>
    <row r="14" spans="1:19" ht="15.75" thickTop="1" x14ac:dyDescent="0.25">
      <c r="A14" s="143"/>
      <c r="B14" s="143"/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</row>
    <row r="15" spans="1:19" x14ac:dyDescent="0.25">
      <c r="A15" s="143"/>
      <c r="B15" s="143"/>
      <c r="C15" s="143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</row>
    <row r="16" spans="1:19" x14ac:dyDescent="0.25">
      <c r="A16" s="143"/>
      <c r="B16" s="143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</row>
    <row r="17" spans="1:19" x14ac:dyDescent="0.25">
      <c r="A17" s="143"/>
      <c r="B17" s="143"/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</row>
    <row r="18" spans="1:19" x14ac:dyDescent="0.25">
      <c r="A18" s="143"/>
      <c r="B18" s="143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</row>
    <row r="19" spans="1:19" x14ac:dyDescent="0.25">
      <c r="A19" s="143"/>
      <c r="B19" s="143"/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</row>
    <row r="20" spans="1:19" x14ac:dyDescent="0.25">
      <c r="A20" s="143"/>
      <c r="B20" s="143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</row>
    <row r="21" spans="1:19" x14ac:dyDescent="0.25">
      <c r="A21" s="143"/>
      <c r="B21" s="143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</row>
    <row r="22" spans="1:19" x14ac:dyDescent="0.25">
      <c r="A22" s="143"/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</row>
    <row r="23" spans="1:19" x14ac:dyDescent="0.25">
      <c r="A23" s="143"/>
      <c r="B23" s="143"/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</row>
    <row r="24" spans="1:19" x14ac:dyDescent="0.25">
      <c r="A24" s="143"/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</row>
    <row r="25" spans="1:19" x14ac:dyDescent="0.25">
      <c r="A25" s="143"/>
      <c r="B25" s="143"/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</row>
  </sheetData>
  <mergeCells count="10">
    <mergeCell ref="F4:H4"/>
    <mergeCell ref="F3:H3"/>
    <mergeCell ref="F2:H2"/>
    <mergeCell ref="F1:H1"/>
    <mergeCell ref="F5:H5"/>
    <mergeCell ref="D1:E1"/>
    <mergeCell ref="D2:E2"/>
    <mergeCell ref="D3:E3"/>
    <mergeCell ref="D4:E4"/>
    <mergeCell ref="D5:E5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topLeftCell="A7" zoomScale="115" zoomScaleNormal="115" workbookViewId="0">
      <selection activeCell="E27" sqref="E27"/>
    </sheetView>
  </sheetViews>
  <sheetFormatPr defaultColWidth="9.28515625" defaultRowHeight="15" x14ac:dyDescent="0.25"/>
  <cols>
    <col min="1" max="1" width="9.28515625" style="1"/>
    <col min="2" max="2" width="9.28515625" style="187"/>
    <col min="3" max="16384" width="9.28515625" style="1"/>
  </cols>
  <sheetData>
    <row r="1" spans="1:17" ht="16.5" thickTop="1" thickBot="1" x14ac:dyDescent="0.3">
      <c r="A1" s="191" t="s">
        <v>14</v>
      </c>
      <c r="B1" s="188"/>
    </row>
    <row r="2" spans="1:17" ht="15.75" thickTop="1" x14ac:dyDescent="0.25">
      <c r="A2" s="192" t="s">
        <v>4</v>
      </c>
      <c r="B2" s="189"/>
      <c r="C2" s="196" t="s">
        <v>76</v>
      </c>
      <c r="D2" s="197" t="s">
        <v>77</v>
      </c>
      <c r="E2" s="198" t="s">
        <v>78</v>
      </c>
      <c r="F2" s="199" t="s">
        <v>79</v>
      </c>
      <c r="G2" s="198" t="s">
        <v>80</v>
      </c>
      <c r="H2" s="199" t="s">
        <v>97</v>
      </c>
      <c r="I2" s="198" t="s">
        <v>81</v>
      </c>
      <c r="J2" s="199" t="s">
        <v>98</v>
      </c>
      <c r="K2" s="198" t="s">
        <v>93</v>
      </c>
      <c r="L2" s="197" t="s">
        <v>82</v>
      </c>
      <c r="M2" s="198" t="s">
        <v>94</v>
      </c>
      <c r="N2" s="200" t="s">
        <v>95</v>
      </c>
      <c r="P2" s="1">
        <v>0</v>
      </c>
      <c r="Q2" s="1">
        <f>((32*COS(P2*2))/720)*POWER(P2,6)</f>
        <v>0</v>
      </c>
    </row>
    <row r="3" spans="1:17" x14ac:dyDescent="0.25">
      <c r="A3" s="193" t="s">
        <v>5</v>
      </c>
      <c r="B3" s="190"/>
      <c r="C3" s="201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3"/>
      <c r="P3" s="1">
        <f>P2+0.01</f>
        <v>0.01</v>
      </c>
      <c r="Q3" s="234">
        <f>(-(32*COS(P3*2))/720)*POWER(P3,6)</f>
        <v>-4.4435555851847899E-14</v>
      </c>
    </row>
    <row r="4" spans="1:17" x14ac:dyDescent="0.25">
      <c r="A4" s="194" t="s">
        <v>6</v>
      </c>
      <c r="B4" s="190"/>
      <c r="C4" s="201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3"/>
      <c r="P4" s="234">
        <f t="shared" ref="P4:P22" si="0">P3+0.01</f>
        <v>0.02</v>
      </c>
      <c r="Q4" s="234">
        <f t="shared" ref="Q4:Q22" si="1">(-(32*COS(P4*2))/720)*POWER(P4,6)</f>
        <v>-2.8421691922801149E-12</v>
      </c>
    </row>
    <row r="5" spans="1:17" ht="15.75" thickBot="1" x14ac:dyDescent="0.3">
      <c r="A5" s="195" t="s">
        <v>19</v>
      </c>
      <c r="B5" s="190"/>
      <c r="C5" s="201"/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3"/>
      <c r="P5" s="234">
        <f t="shared" si="0"/>
        <v>0.03</v>
      </c>
      <c r="Q5" s="234">
        <f t="shared" si="1"/>
        <v>-3.2341697493900612E-11</v>
      </c>
    </row>
    <row r="6" spans="1:17" ht="15.75" thickTop="1" x14ac:dyDescent="0.25">
      <c r="C6" s="201"/>
      <c r="D6" s="202"/>
      <c r="E6" s="202"/>
      <c r="F6" s="202"/>
      <c r="G6" s="202"/>
      <c r="H6" s="202"/>
      <c r="I6" s="202"/>
      <c r="J6" s="202"/>
      <c r="K6" s="202"/>
      <c r="L6" s="202"/>
      <c r="M6" s="202" t="s">
        <v>96</v>
      </c>
      <c r="N6" s="203"/>
      <c r="P6" s="234">
        <f t="shared" si="0"/>
        <v>0.04</v>
      </c>
      <c r="Q6" s="234">
        <f t="shared" si="1"/>
        <v>-1.8146221284513464E-10</v>
      </c>
    </row>
    <row r="7" spans="1:17" x14ac:dyDescent="0.25">
      <c r="C7" s="201"/>
      <c r="D7" s="202"/>
      <c r="E7" s="202"/>
      <c r="F7" s="202"/>
      <c r="G7" s="202"/>
      <c r="H7" s="202"/>
      <c r="I7" s="202"/>
      <c r="J7" s="202"/>
      <c r="K7" s="202"/>
      <c r="L7" s="228"/>
      <c r="M7" s="229"/>
      <c r="N7" s="230"/>
      <c r="P7" s="234">
        <f t="shared" si="0"/>
        <v>0.05</v>
      </c>
      <c r="Q7" s="234">
        <f t="shared" si="1"/>
        <v>-6.9097511477640727E-10</v>
      </c>
    </row>
    <row r="8" spans="1:17" ht="15.75" thickBot="1" x14ac:dyDescent="0.3">
      <c r="C8" s="204"/>
      <c r="D8" s="205"/>
      <c r="E8" s="205"/>
      <c r="F8" s="205"/>
      <c r="G8" s="205"/>
      <c r="H8" s="205"/>
      <c r="I8" s="205"/>
      <c r="J8" s="205"/>
      <c r="K8" s="205"/>
      <c r="L8" s="231"/>
      <c r="M8" s="205"/>
      <c r="N8" s="206"/>
      <c r="P8" s="234">
        <f t="shared" si="0"/>
        <v>6.0000000000000005E-2</v>
      </c>
      <c r="Q8" s="234">
        <f t="shared" si="1"/>
        <v>-2.0586879873065783E-9</v>
      </c>
    </row>
    <row r="9" spans="1:17" ht="16.5" thickTop="1" thickBot="1" x14ac:dyDescent="0.3">
      <c r="P9" s="234">
        <f t="shared" si="0"/>
        <v>7.0000000000000007E-2</v>
      </c>
      <c r="Q9" s="234">
        <f t="shared" si="1"/>
        <v>-5.1776854105964706E-9</v>
      </c>
    </row>
    <row r="10" spans="1:17" ht="15.75" thickTop="1" x14ac:dyDescent="0.25">
      <c r="C10" s="207" t="s">
        <v>91</v>
      </c>
      <c r="D10" s="208">
        <f>SUM(0.5,-POWER(0.2,2),(1/3)*POWER(0.2,4))</f>
        <v>0.46053333333333329</v>
      </c>
      <c r="F10" s="211"/>
      <c r="G10" s="244"/>
      <c r="H10" s="244"/>
      <c r="I10" s="244"/>
      <c r="J10" s="212"/>
      <c r="L10" s="235" t="s">
        <v>102</v>
      </c>
      <c r="M10" s="236">
        <f>TRUNC(0.5*COS(0.4),8)</f>
        <v>0.46053049000000001</v>
      </c>
      <c r="N10" s="237"/>
      <c r="P10" s="234">
        <f t="shared" si="0"/>
        <v>0.08</v>
      </c>
      <c r="Q10" s="234">
        <f t="shared" si="1"/>
        <v>-1.1502031509920904E-8</v>
      </c>
    </row>
    <row r="11" spans="1:17" ht="15.75" thickBot="1" x14ac:dyDescent="0.3">
      <c r="C11" s="209" t="s">
        <v>92</v>
      </c>
      <c r="D11" s="210">
        <f>TRUNC(D10,8)</f>
        <v>0.46053333000000002</v>
      </c>
      <c r="F11" s="214"/>
      <c r="G11" s="245"/>
      <c r="H11" s="245"/>
      <c r="I11" s="245"/>
      <c r="J11" s="213"/>
      <c r="L11" s="238" t="s">
        <v>103</v>
      </c>
      <c r="M11" s="247">
        <f>D11</f>
        <v>0.46053333000000002</v>
      </c>
      <c r="N11" s="240"/>
      <c r="P11" s="234">
        <f t="shared" si="0"/>
        <v>0.09</v>
      </c>
      <c r="Q11" s="234">
        <f t="shared" si="1"/>
        <v>-2.3237994486178308E-8</v>
      </c>
    </row>
    <row r="12" spans="1:17" ht="15.75" thickTop="1" x14ac:dyDescent="0.25">
      <c r="F12" s="214"/>
      <c r="G12" s="245"/>
      <c r="H12" s="245"/>
      <c r="I12" s="245"/>
      <c r="J12" s="213"/>
      <c r="L12" s="238" t="s">
        <v>104</v>
      </c>
      <c r="M12" s="247">
        <f>TRUNC(M11-M10,8)</f>
        <v>2.8399999999999999E-6</v>
      </c>
      <c r="N12" s="240" t="s">
        <v>105</v>
      </c>
      <c r="P12" s="234">
        <f t="shared" si="0"/>
        <v>9.9999999999999992E-2</v>
      </c>
      <c r="Q12" s="234">
        <f t="shared" si="1"/>
        <v>-4.355851457072183E-8</v>
      </c>
    </row>
    <row r="13" spans="1:17" x14ac:dyDescent="0.25">
      <c r="F13" s="214"/>
      <c r="G13" s="245"/>
      <c r="H13" s="245"/>
      <c r="I13" s="245"/>
      <c r="J13" s="213"/>
      <c r="L13" s="238" t="s">
        <v>106</v>
      </c>
      <c r="M13" s="247">
        <f>TRUNC(G22,8)</f>
        <v>2.8399999999999999E-6</v>
      </c>
      <c r="N13" s="240" t="s">
        <v>105</v>
      </c>
      <c r="P13" s="234">
        <f t="shared" si="0"/>
        <v>0.10999999999999999</v>
      </c>
      <c r="Q13" s="234">
        <f t="shared" si="1"/>
        <v>-7.6838304943714486E-8</v>
      </c>
    </row>
    <row r="14" spans="1:17" x14ac:dyDescent="0.25">
      <c r="F14" s="214"/>
      <c r="G14" s="245"/>
      <c r="H14" s="245"/>
      <c r="I14" s="245"/>
      <c r="J14" s="213"/>
      <c r="L14" s="238" t="s">
        <v>107</v>
      </c>
      <c r="M14" s="239">
        <f>M12/M13</f>
        <v>1</v>
      </c>
      <c r="N14" s="249">
        <f>M14</f>
        <v>1</v>
      </c>
      <c r="P14" s="234">
        <f>P13+0.01</f>
        <v>0.11999999999999998</v>
      </c>
      <c r="Q14" s="234">
        <f t="shared" si="1"/>
        <v>-1.2890665117780271E-7</v>
      </c>
    </row>
    <row r="15" spans="1:17" x14ac:dyDescent="0.25">
      <c r="A15" s="227"/>
      <c r="F15" s="214"/>
      <c r="G15" s="245"/>
      <c r="H15" s="245"/>
      <c r="I15" s="245"/>
      <c r="J15" s="213"/>
      <c r="L15" s="238"/>
      <c r="M15" s="239"/>
      <c r="N15" s="240"/>
      <c r="P15" s="234">
        <f t="shared" si="0"/>
        <v>0.12999999999999998</v>
      </c>
      <c r="Q15" s="234">
        <f t="shared" si="1"/>
        <v>-2.0731465973197631E-7</v>
      </c>
    </row>
    <row r="16" spans="1:17" x14ac:dyDescent="0.25">
      <c r="F16" s="214"/>
      <c r="G16" s="245"/>
      <c r="H16" s="245"/>
      <c r="I16" s="245"/>
      <c r="J16" s="213"/>
      <c r="L16" s="238"/>
      <c r="M16" s="239"/>
      <c r="N16" s="240"/>
      <c r="P16" s="234">
        <f t="shared" si="0"/>
        <v>0.13999999999999999</v>
      </c>
      <c r="Q16" s="234">
        <f t="shared" si="1"/>
        <v>-3.2161340092252108E-7</v>
      </c>
    </row>
    <row r="17" spans="6:17" x14ac:dyDescent="0.25">
      <c r="F17" s="214"/>
      <c r="G17" s="245"/>
      <c r="H17" s="245"/>
      <c r="I17" s="245" t="s">
        <v>99</v>
      </c>
      <c r="J17" s="213"/>
      <c r="L17" s="238"/>
      <c r="M17" s="239"/>
      <c r="N17" s="240"/>
      <c r="P17" s="234">
        <f t="shared" si="0"/>
        <v>0.15</v>
      </c>
      <c r="Q17" s="234">
        <f t="shared" si="1"/>
        <v>-4.8363909761983803E-7</v>
      </c>
    </row>
    <row r="18" spans="6:17" x14ac:dyDescent="0.25">
      <c r="F18" s="214"/>
      <c r="G18" s="245"/>
      <c r="H18" s="245"/>
      <c r="I18" s="245"/>
      <c r="J18" s="213"/>
      <c r="L18" s="238"/>
      <c r="M18" s="239"/>
      <c r="N18" s="240"/>
      <c r="P18" s="234">
        <f t="shared" si="0"/>
        <v>0.16</v>
      </c>
      <c r="Q18" s="234">
        <f t="shared" si="1"/>
        <v>-7.078012286230852E-7</v>
      </c>
    </row>
    <row r="19" spans="6:17" x14ac:dyDescent="0.25">
      <c r="F19" s="214"/>
      <c r="G19" s="245"/>
      <c r="H19" s="245"/>
      <c r="I19" s="245"/>
      <c r="J19" s="213"/>
      <c r="L19" s="238"/>
      <c r="M19" s="239"/>
      <c r="N19" s="240"/>
      <c r="P19" s="234">
        <f t="shared" si="0"/>
        <v>0.17</v>
      </c>
      <c r="Q19" s="234">
        <f t="shared" si="1"/>
        <v>-1.0113691461894394E-6</v>
      </c>
    </row>
    <row r="20" spans="6:17" x14ac:dyDescent="0.25">
      <c r="F20" s="214"/>
      <c r="G20" s="250"/>
      <c r="H20" s="250"/>
      <c r="I20" s="250"/>
      <c r="J20" s="213"/>
      <c r="L20" s="238"/>
      <c r="M20" s="239"/>
      <c r="N20" s="240"/>
      <c r="P20" s="234">
        <f t="shared" si="0"/>
        <v>0.18000000000000002</v>
      </c>
      <c r="Q20" s="234">
        <f t="shared" si="1"/>
        <v>-1.414752551458775E-6</v>
      </c>
    </row>
    <row r="21" spans="6:17" x14ac:dyDescent="0.25">
      <c r="F21" s="214"/>
      <c r="G21" s="250"/>
      <c r="H21" s="250"/>
      <c r="I21" s="250"/>
      <c r="J21" s="213"/>
      <c r="L21" s="238"/>
      <c r="M21" s="239"/>
      <c r="N21" s="240"/>
      <c r="P21" s="234">
        <f>P20+0.01</f>
        <v>0.19000000000000003</v>
      </c>
      <c r="Q21" s="234">
        <f t="shared" si="1"/>
        <v>-1.9417709304107076E-6</v>
      </c>
    </row>
    <row r="22" spans="6:17" x14ac:dyDescent="0.25">
      <c r="F22" s="214" t="s">
        <v>101</v>
      </c>
      <c r="G22" s="245">
        <f>((32/720)*POWER(0.2,6))</f>
        <v>2.8444444444444463E-6</v>
      </c>
      <c r="H22" s="251"/>
      <c r="I22" s="245"/>
      <c r="J22" s="213"/>
      <c r="L22" s="238"/>
      <c r="M22" s="239"/>
      <c r="N22" s="240"/>
      <c r="P22" s="234">
        <f t="shared" si="0"/>
        <v>0.20000000000000004</v>
      </c>
      <c r="Q22" s="234">
        <f t="shared" si="1"/>
        <v>-2.619906827385987E-6</v>
      </c>
    </row>
    <row r="23" spans="6:17" ht="15.75" thickBot="1" x14ac:dyDescent="0.3">
      <c r="F23" s="214"/>
      <c r="G23" s="245"/>
      <c r="H23" s="245"/>
      <c r="I23" s="248"/>
      <c r="J23" s="213"/>
      <c r="L23" s="241"/>
      <c r="M23" s="242"/>
      <c r="N23" s="243"/>
    </row>
    <row r="24" spans="6:17" ht="15.75" thickTop="1" x14ac:dyDescent="0.25">
      <c r="F24" s="263">
        <f>TRUNC(D11-G22,8)</f>
        <v>0.46053048000000002</v>
      </c>
      <c r="G24" s="103" t="s">
        <v>108</v>
      </c>
      <c r="H24" s="99" t="s">
        <v>109</v>
      </c>
      <c r="I24" s="103" t="s">
        <v>108</v>
      </c>
      <c r="J24" s="264">
        <f>TRUNC(G22+D11,8)</f>
        <v>0.46053617000000002</v>
      </c>
    </row>
    <row r="25" spans="6:17" x14ac:dyDescent="0.25">
      <c r="F25" s="214"/>
      <c r="G25" s="245"/>
      <c r="H25" s="245"/>
      <c r="I25" s="245"/>
      <c r="J25" s="213"/>
    </row>
    <row r="26" spans="6:17" x14ac:dyDescent="0.25">
      <c r="F26" s="214"/>
      <c r="G26" s="245"/>
      <c r="H26" s="245"/>
      <c r="I26" s="245"/>
      <c r="J26" s="213"/>
    </row>
    <row r="27" spans="6:17" x14ac:dyDescent="0.25">
      <c r="F27" s="214"/>
      <c r="G27" s="245"/>
      <c r="H27" s="245"/>
      <c r="I27" s="245"/>
      <c r="J27" s="213"/>
    </row>
    <row r="28" spans="6:17" x14ac:dyDescent="0.25">
      <c r="F28" s="214"/>
      <c r="G28" s="245"/>
      <c r="H28" s="245"/>
      <c r="I28" s="245"/>
      <c r="J28" s="213"/>
    </row>
    <row r="29" spans="6:17" x14ac:dyDescent="0.25">
      <c r="F29" s="214"/>
      <c r="G29" s="245"/>
      <c r="H29" s="245"/>
      <c r="I29" s="245"/>
      <c r="J29" s="213"/>
    </row>
    <row r="30" spans="6:17" x14ac:dyDescent="0.25">
      <c r="F30" s="214"/>
      <c r="G30" s="245"/>
      <c r="H30" s="245"/>
      <c r="I30" s="245"/>
      <c r="J30" s="213"/>
    </row>
    <row r="31" spans="6:17" x14ac:dyDescent="0.25">
      <c r="F31" s="214"/>
      <c r="G31" s="245"/>
      <c r="H31" s="245"/>
      <c r="I31" s="245"/>
      <c r="J31" s="213"/>
    </row>
    <row r="32" spans="6:17" x14ac:dyDescent="0.25">
      <c r="F32" s="214"/>
      <c r="G32" s="245"/>
      <c r="H32" s="245"/>
      <c r="I32" s="245"/>
      <c r="J32" s="213"/>
    </row>
    <row r="33" spans="6:10" x14ac:dyDescent="0.25">
      <c r="F33" s="214"/>
      <c r="G33" s="245"/>
      <c r="H33" s="245"/>
      <c r="I33" s="245"/>
      <c r="J33" s="213"/>
    </row>
    <row r="34" spans="6:10" x14ac:dyDescent="0.25">
      <c r="F34" s="214"/>
      <c r="G34" s="245"/>
      <c r="H34" s="245"/>
      <c r="I34" s="245"/>
      <c r="J34" s="213"/>
    </row>
    <row r="35" spans="6:10" x14ac:dyDescent="0.25">
      <c r="F35" s="214"/>
      <c r="G35" s="245"/>
      <c r="H35" s="245"/>
      <c r="I35" s="245"/>
      <c r="J35" s="213"/>
    </row>
    <row r="36" spans="6:10" ht="15.75" thickBot="1" x14ac:dyDescent="0.3">
      <c r="F36" s="215"/>
      <c r="G36" s="246"/>
      <c r="H36" s="246"/>
      <c r="I36" s="246"/>
      <c r="J36" s="216"/>
    </row>
    <row r="37" spans="6:10" ht="15.75" thickTop="1" x14ac:dyDescent="0.25"/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6"/>
  <sheetViews>
    <sheetView zoomScale="115" zoomScaleNormal="115" workbookViewId="0">
      <selection activeCell="L1" sqref="L1:M1"/>
    </sheetView>
  </sheetViews>
  <sheetFormatPr defaultColWidth="9.28515625" defaultRowHeight="15" x14ac:dyDescent="0.25"/>
  <cols>
    <col min="1" max="1" width="9.28515625" style="2"/>
    <col min="2" max="2" width="9.28515625" style="55"/>
    <col min="3" max="8" width="9.28515625" style="2"/>
    <col min="9" max="9" width="9.28515625" style="2" customWidth="1"/>
    <col min="10" max="11" width="9.28515625" style="3" customWidth="1"/>
    <col min="12" max="12" width="9.28515625" style="2" customWidth="1"/>
    <col min="13" max="16384" width="9.28515625" style="2"/>
  </cols>
  <sheetData>
    <row r="1" spans="1:21" ht="16.5" thickTop="1" thickBot="1" x14ac:dyDescent="0.3">
      <c r="A1" s="107" t="s">
        <v>15</v>
      </c>
      <c r="B1" s="57"/>
      <c r="L1" s="270" t="s">
        <v>83</v>
      </c>
      <c r="M1" s="270"/>
      <c r="P1" s="267" t="s">
        <v>68</v>
      </c>
      <c r="Q1" s="268"/>
      <c r="R1" s="182"/>
      <c r="S1" s="268" t="s">
        <v>69</v>
      </c>
      <c r="T1" s="269"/>
    </row>
    <row r="2" spans="1:21" ht="16.5" thickTop="1" thickBot="1" x14ac:dyDescent="0.3">
      <c r="A2" s="110" t="s">
        <v>4</v>
      </c>
      <c r="B2" s="138"/>
      <c r="C2" s="5" t="s">
        <v>13</v>
      </c>
      <c r="D2" s="58" t="s">
        <v>8</v>
      </c>
      <c r="E2" s="58" t="s">
        <v>7</v>
      </c>
      <c r="F2" s="58" t="s">
        <v>9</v>
      </c>
      <c r="G2" s="58" t="s">
        <v>10</v>
      </c>
      <c r="H2" s="58" t="s">
        <v>11</v>
      </c>
      <c r="I2" s="6" t="s">
        <v>12</v>
      </c>
      <c r="L2" s="27" t="s">
        <v>21</v>
      </c>
      <c r="M2" s="72" t="s">
        <v>36</v>
      </c>
      <c r="O2" s="252" t="s">
        <v>25</v>
      </c>
      <c r="P2" s="179" t="s">
        <v>22</v>
      </c>
      <c r="Q2" s="180" t="s">
        <v>23</v>
      </c>
      <c r="R2" s="181" t="s">
        <v>25</v>
      </c>
      <c r="S2" s="179" t="s">
        <v>22</v>
      </c>
      <c r="T2" s="179" t="s">
        <v>26</v>
      </c>
      <c r="U2" s="4" t="s">
        <v>27</v>
      </c>
    </row>
    <row r="3" spans="1:21" x14ac:dyDescent="0.25">
      <c r="A3" s="111" t="s">
        <v>5</v>
      </c>
      <c r="B3" s="138"/>
      <c r="C3" s="9">
        <v>0</v>
      </c>
      <c r="D3" s="59">
        <v>1.75</v>
      </c>
      <c r="E3" s="60">
        <v>2.25</v>
      </c>
      <c r="F3" s="60">
        <f>SUM(E3,D3)/2</f>
        <v>2</v>
      </c>
      <c r="G3" s="60">
        <f>SIN(F3)</f>
        <v>0.90929742682568171</v>
      </c>
      <c r="H3" s="60">
        <f>((F3^3)/4)-1</f>
        <v>1</v>
      </c>
      <c r="I3" s="61">
        <f>H3-G3</f>
        <v>9.0702573174318291E-2</v>
      </c>
      <c r="L3" s="73">
        <v>0</v>
      </c>
      <c r="M3" s="74">
        <f>ABS(I3)</f>
        <v>9.0702573174318291E-2</v>
      </c>
      <c r="O3" s="253">
        <v>0</v>
      </c>
      <c r="P3" s="87">
        <v>2</v>
      </c>
      <c r="Q3" s="86">
        <f>POWER((4*SIN(P3))+4,1/3)</f>
        <v>1.9692968800947126</v>
      </c>
      <c r="R3" s="87">
        <v>0</v>
      </c>
      <c r="S3" s="7">
        <v>2</v>
      </c>
      <c r="T3" s="7">
        <f>SIN(S3)-((S3^3)/4)+1</f>
        <v>-9.0702573174318291E-2</v>
      </c>
      <c r="U3" s="8">
        <f>COS(S3)-(3*(S3^2))/4</f>
        <v>-3.4161468365471426</v>
      </c>
    </row>
    <row r="4" spans="1:21" x14ac:dyDescent="0.25">
      <c r="A4" s="112" t="s">
        <v>6</v>
      </c>
      <c r="B4" s="138"/>
      <c r="C4" s="9">
        <f>C3+1</f>
        <v>1</v>
      </c>
      <c r="D4" s="62">
        <f>IF(I3&gt;0,D3,F3)</f>
        <v>1.75</v>
      </c>
      <c r="E4" s="63">
        <f>IF(I3&gt;0,F3,E3)</f>
        <v>2</v>
      </c>
      <c r="F4" s="63">
        <f>SUM(E4,D4)/2</f>
        <v>1.875</v>
      </c>
      <c r="G4" s="63">
        <f>SIN(F4)</f>
        <v>0.95408578160969382</v>
      </c>
      <c r="H4" s="63">
        <f t="shared" ref="H4:H6" si="0">((F4^3)/4)-1</f>
        <v>0.64794921875</v>
      </c>
      <c r="I4" s="64">
        <f>H4-G4</f>
        <v>-0.30613656285969382</v>
      </c>
      <c r="L4" s="73">
        <v>1</v>
      </c>
      <c r="M4" s="75">
        <f t="shared" ref="M4:M8" si="1">ABS(I4)</f>
        <v>0.30613656285969382</v>
      </c>
      <c r="O4" s="254">
        <f>O3+1</f>
        <v>1</v>
      </c>
      <c r="P4" s="89">
        <f>Q3</f>
        <v>1.9692968800947126</v>
      </c>
      <c r="Q4" s="88">
        <f t="shared" ref="Q4:Q8" si="2">POWER((4*SIN(P4))+4,1/3)</f>
        <v>1.9735325728756814</v>
      </c>
      <c r="R4" s="89">
        <f>R3+1</f>
        <v>1</v>
      </c>
      <c r="S4" s="10">
        <f>S3-(T3/U3)</f>
        <v>1.973448865779436</v>
      </c>
      <c r="T4" s="10">
        <f>SIN(S4)-((S4^3)/4)+1</f>
        <v>-1.3745544346543959E-3</v>
      </c>
      <c r="U4" s="11">
        <f>COS(S4)-(3*(S4^2))/4</f>
        <v>-3.3127354390562704</v>
      </c>
    </row>
    <row r="5" spans="1:21" x14ac:dyDescent="0.25">
      <c r="A5" s="113" t="s">
        <v>19</v>
      </c>
      <c r="B5" s="138"/>
      <c r="C5" s="9">
        <f t="shared" ref="C5:C16" si="3">C4+1</f>
        <v>2</v>
      </c>
      <c r="D5" s="62">
        <f t="shared" ref="D5:D6" si="4">IF(I4&gt;0,D4,F4)</f>
        <v>1.875</v>
      </c>
      <c r="E5" s="63">
        <f t="shared" ref="E5:E6" si="5">IF(I4&gt;0,F4,E4)</f>
        <v>2</v>
      </c>
      <c r="F5" s="63">
        <f t="shared" ref="F5:F6" si="6">SUM(E5,D5)/2</f>
        <v>1.9375</v>
      </c>
      <c r="G5" s="63">
        <f t="shared" ref="G5:G17" si="7">SIN(F5)</f>
        <v>0.9335142808623762</v>
      </c>
      <c r="H5" s="63">
        <f t="shared" si="0"/>
        <v>0.81829833984375</v>
      </c>
      <c r="I5" s="64">
        <f t="shared" ref="I5:I6" si="8">H5-G5</f>
        <v>-0.1152159410186262</v>
      </c>
      <c r="L5" s="73">
        <v>2</v>
      </c>
      <c r="M5" s="75">
        <f t="shared" si="1"/>
        <v>0.1152159410186262</v>
      </c>
      <c r="O5" s="254">
        <f t="shared" ref="O5:O8" si="9">O4+1</f>
        <v>2</v>
      </c>
      <c r="P5" s="89">
        <f t="shared" ref="P5:P8" si="10">Q4</f>
        <v>1.9735325728756814</v>
      </c>
      <c r="Q5" s="88">
        <f t="shared" si="2"/>
        <v>1.9729669202217917</v>
      </c>
      <c r="R5" s="89">
        <f t="shared" ref="R5:R8" si="11">R4+1</f>
        <v>2</v>
      </c>
      <c r="S5" s="10">
        <f>S4-(T4/U4)</f>
        <v>1.9730339354416708</v>
      </c>
      <c r="T5" s="10">
        <f t="shared" ref="T5:T8" si="12">SIN(S5)-((S5^3)/4)+1</f>
        <v>-3.3400819843265594E-7</v>
      </c>
      <c r="U5" s="11">
        <f t="shared" ref="U5:U8" si="13">COS(S5)-(3*(S5^2))/4</f>
        <v>-3.3111255225490543</v>
      </c>
    </row>
    <row r="6" spans="1:21" ht="15.75" thickBot="1" x14ac:dyDescent="0.3">
      <c r="A6" s="114" t="s">
        <v>20</v>
      </c>
      <c r="B6" s="139"/>
      <c r="C6" s="9">
        <f t="shared" si="3"/>
        <v>3</v>
      </c>
      <c r="D6" s="62">
        <f t="shared" si="4"/>
        <v>1.9375</v>
      </c>
      <c r="E6" s="63">
        <f t="shared" si="5"/>
        <v>2</v>
      </c>
      <c r="F6" s="63">
        <f t="shared" si="6"/>
        <v>1.96875</v>
      </c>
      <c r="G6" s="63">
        <f t="shared" si="7"/>
        <v>0.92185594218572775</v>
      </c>
      <c r="H6" s="63">
        <f t="shared" si="0"/>
        <v>0.90770721435546875</v>
      </c>
      <c r="I6" s="64">
        <f t="shared" si="8"/>
        <v>-1.4148727830259E-2</v>
      </c>
      <c r="L6" s="73">
        <v>3</v>
      </c>
      <c r="M6" s="75">
        <f t="shared" si="1"/>
        <v>1.4148727830259E-2</v>
      </c>
      <c r="O6" s="254">
        <f t="shared" si="9"/>
        <v>3</v>
      </c>
      <c r="P6" s="89">
        <f t="shared" si="10"/>
        <v>1.9729669202217917</v>
      </c>
      <c r="Q6" s="88">
        <f t="shared" si="2"/>
        <v>1.9730428059710325</v>
      </c>
      <c r="R6" s="89">
        <f t="shared" si="11"/>
        <v>3</v>
      </c>
      <c r="S6" s="10">
        <f>S5-(T5/U5)</f>
        <v>1.9730338345671505</v>
      </c>
      <c r="T6" s="10">
        <f t="shared" si="12"/>
        <v>-1.9095836023552692E-14</v>
      </c>
      <c r="U6" s="11">
        <f t="shared" si="13"/>
        <v>-3.3111251311823273</v>
      </c>
    </row>
    <row r="7" spans="1:21" ht="16.5" thickTop="1" thickBot="1" x14ac:dyDescent="0.3">
      <c r="C7" s="26">
        <f>C6+1</f>
        <v>4</v>
      </c>
      <c r="D7" s="65">
        <f>IF(I6&gt;0,D6,F6)</f>
        <v>1.96875</v>
      </c>
      <c r="E7" s="66">
        <f>IF(I6&gt;0,F6,E6)</f>
        <v>2</v>
      </c>
      <c r="F7" s="66">
        <f t="shared" ref="F7" si="14">SUM(E7,D7)/2</f>
        <v>1.984375</v>
      </c>
      <c r="G7" s="66">
        <f t="shared" si="7"/>
        <v>0.91568846060812537</v>
      </c>
      <c r="H7" s="66">
        <f t="shared" ref="H7" si="15">((F7^3)/4)-1</f>
        <v>0.95349025726318359</v>
      </c>
      <c r="I7" s="67">
        <f t="shared" ref="I7" si="16">H7-G7</f>
        <v>3.7801796655058229E-2</v>
      </c>
      <c r="J7" s="142"/>
      <c r="L7" s="76">
        <v>4</v>
      </c>
      <c r="M7" s="77">
        <f t="shared" si="1"/>
        <v>3.7801796655058229E-2</v>
      </c>
      <c r="O7" s="254">
        <f>O6+1</f>
        <v>4</v>
      </c>
      <c r="P7" s="89">
        <f>Q6</f>
        <v>1.9730428059710325</v>
      </c>
      <c r="Q7" s="88">
        <f t="shared" si="2"/>
        <v>1.9730326316310438</v>
      </c>
      <c r="R7" s="89">
        <f>R6+1</f>
        <v>4</v>
      </c>
      <c r="S7" s="10">
        <f>S6-(T6/U6)</f>
        <v>1.9730338345671448</v>
      </c>
      <c r="T7" s="10">
        <f t="shared" si="12"/>
        <v>0</v>
      </c>
      <c r="U7" s="11">
        <f t="shared" si="13"/>
        <v>-3.3111251311823051</v>
      </c>
    </row>
    <row r="8" spans="1:21" ht="14.25" customHeight="1" thickTop="1" thickBot="1" x14ac:dyDescent="0.3">
      <c r="C8" s="68">
        <f t="shared" si="3"/>
        <v>5</v>
      </c>
      <c r="D8" s="69">
        <f t="shared" ref="D8:D16" si="17">IF(I7&gt;0,D7,F7)</f>
        <v>1.96875</v>
      </c>
      <c r="E8" s="70">
        <f t="shared" ref="E8:E16" si="18">IF(I7&gt;0,F7,E7)</f>
        <v>1.984375</v>
      </c>
      <c r="F8" s="70">
        <f t="shared" ref="F8:F16" si="19">SUM(E8,D8)/2</f>
        <v>1.9765625</v>
      </c>
      <c r="G8" s="70">
        <f t="shared" si="7"/>
        <v>0.91880024081244061</v>
      </c>
      <c r="H8" s="70">
        <f t="shared" ref="H8:H16" si="20">((F8^3)/4)-1</f>
        <v>0.93050825595855713</v>
      </c>
      <c r="I8" s="71">
        <f t="shared" ref="I8:I15" si="21">H8-G8</f>
        <v>1.1708015146116524E-2</v>
      </c>
      <c r="J8" s="141" t="s">
        <v>75</v>
      </c>
      <c r="L8" s="78">
        <v>5</v>
      </c>
      <c r="M8" s="79">
        <f t="shared" si="1"/>
        <v>1.1708015146116524E-2</v>
      </c>
      <c r="O8" s="255">
        <f t="shared" si="9"/>
        <v>5</v>
      </c>
      <c r="P8" s="91">
        <f t="shared" si="10"/>
        <v>1.9730326316310438</v>
      </c>
      <c r="Q8" s="90">
        <f t="shared" si="2"/>
        <v>1.9730339958615171</v>
      </c>
      <c r="R8" s="91">
        <f t="shared" si="11"/>
        <v>5</v>
      </c>
      <c r="S8" s="12">
        <f>S7-(T7/U7)</f>
        <v>1.9730338345671448</v>
      </c>
      <c r="T8" s="12">
        <f t="shared" si="12"/>
        <v>0</v>
      </c>
      <c r="U8" s="13">
        <f t="shared" si="13"/>
        <v>-3.3111251311823051</v>
      </c>
    </row>
    <row r="9" spans="1:21" ht="15" customHeight="1" thickTop="1" thickBot="1" x14ac:dyDescent="0.3">
      <c r="C9" s="32">
        <f t="shared" si="3"/>
        <v>6</v>
      </c>
      <c r="D9" s="33">
        <f t="shared" si="17"/>
        <v>1.96875</v>
      </c>
      <c r="E9" s="33">
        <f t="shared" si="18"/>
        <v>1.9765625</v>
      </c>
      <c r="F9" s="33">
        <f t="shared" si="19"/>
        <v>1.97265625</v>
      </c>
      <c r="G9" s="33">
        <f t="shared" si="7"/>
        <v>0.9203351130898344</v>
      </c>
      <c r="H9" s="33">
        <f t="shared" si="20"/>
        <v>0.91908515989780426</v>
      </c>
      <c r="I9" s="34">
        <f t="shared" si="21"/>
        <v>-1.2499531920301399E-3</v>
      </c>
      <c r="J9" s="24" t="str">
        <f t="shared" ref="J9:J18" si="22">IF(ABS(I9)&lt;0.000001,"Less","More")</f>
        <v>More</v>
      </c>
      <c r="L9" s="80" t="s">
        <v>24</v>
      </c>
      <c r="M9" s="81">
        <f>MAX(M3:M7)</f>
        <v>0.30613656285969382</v>
      </c>
    </row>
    <row r="10" spans="1:21" ht="16.5" thickTop="1" thickBot="1" x14ac:dyDescent="0.3">
      <c r="C10" s="14">
        <f t="shared" si="3"/>
        <v>7</v>
      </c>
      <c r="D10" s="15">
        <f t="shared" si="17"/>
        <v>1.97265625</v>
      </c>
      <c r="E10" s="15">
        <f t="shared" si="18"/>
        <v>1.9765625</v>
      </c>
      <c r="F10" s="15">
        <f t="shared" si="19"/>
        <v>1.974609375</v>
      </c>
      <c r="G10" s="15">
        <f t="shared" si="7"/>
        <v>0.9195694308900767</v>
      </c>
      <c r="H10" s="15">
        <f t="shared" si="20"/>
        <v>0.92479105852544308</v>
      </c>
      <c r="I10" s="16">
        <f t="shared" si="21"/>
        <v>5.2216276353663771E-3</v>
      </c>
      <c r="J10" s="24" t="str">
        <f t="shared" si="22"/>
        <v>More</v>
      </c>
      <c r="L10" s="3"/>
    </row>
    <row r="11" spans="1:21" ht="16.5" thickTop="1" thickBot="1" x14ac:dyDescent="0.3">
      <c r="C11" s="14">
        <f t="shared" si="3"/>
        <v>8</v>
      </c>
      <c r="D11" s="15">
        <f t="shared" si="17"/>
        <v>1.97265625</v>
      </c>
      <c r="E11" s="15">
        <f t="shared" si="18"/>
        <v>1.974609375</v>
      </c>
      <c r="F11" s="15">
        <f t="shared" si="19"/>
        <v>1.9736328125</v>
      </c>
      <c r="G11" s="15">
        <f t="shared" si="7"/>
        <v>0.9199527106575569</v>
      </c>
      <c r="H11" s="15">
        <f t="shared" si="20"/>
        <v>0.9219366975594312</v>
      </c>
      <c r="I11" s="16">
        <f t="shared" si="21"/>
        <v>1.9839869018742906E-3</v>
      </c>
      <c r="J11" s="24" t="str">
        <f t="shared" si="22"/>
        <v>More</v>
      </c>
      <c r="L11" s="257" t="s">
        <v>28</v>
      </c>
      <c r="M11" s="43" t="s">
        <v>34</v>
      </c>
      <c r="N11" s="43" t="s">
        <v>35</v>
      </c>
      <c r="O11" s="43" t="s">
        <v>29</v>
      </c>
      <c r="P11" s="44" t="s">
        <v>30</v>
      </c>
      <c r="Q11" s="129"/>
      <c r="R11" s="129"/>
      <c r="S11" s="129"/>
      <c r="T11" s="129"/>
      <c r="U11" s="130"/>
    </row>
    <row r="12" spans="1:21" x14ac:dyDescent="0.25">
      <c r="C12" s="14">
        <f t="shared" si="3"/>
        <v>9</v>
      </c>
      <c r="D12" s="15">
        <f t="shared" si="17"/>
        <v>1.97265625</v>
      </c>
      <c r="E12" s="15">
        <f t="shared" si="18"/>
        <v>1.9736328125</v>
      </c>
      <c r="F12" s="15">
        <f t="shared" si="19"/>
        <v>1.97314453125</v>
      </c>
      <c r="G12" s="15">
        <f t="shared" si="7"/>
        <v>0.92014402156340858</v>
      </c>
      <c r="H12" s="15">
        <f t="shared" si="20"/>
        <v>0.9205105759028811</v>
      </c>
      <c r="I12" s="16">
        <f t="shared" si="21"/>
        <v>3.6655433947252458E-4</v>
      </c>
      <c r="J12" s="24" t="str">
        <f t="shared" si="22"/>
        <v>More</v>
      </c>
      <c r="L12" s="256" t="s">
        <v>31</v>
      </c>
      <c r="M12" s="41">
        <v>1.75</v>
      </c>
      <c r="N12" s="41">
        <f t="shared" ref="N12" si="23">1.97303383-M12</f>
        <v>0.2230338300000001</v>
      </c>
      <c r="O12" s="41">
        <f>F8</f>
        <v>1.9765625</v>
      </c>
      <c r="P12" s="42">
        <f>1.97303383-O12</f>
        <v>-3.5286699999999005E-3</v>
      </c>
      <c r="Q12" s="132"/>
      <c r="R12" s="132"/>
      <c r="S12" s="132"/>
      <c r="T12" s="132"/>
      <c r="U12" s="134"/>
    </row>
    <row r="13" spans="1:21" x14ac:dyDescent="0.25">
      <c r="C13" s="14">
        <f t="shared" si="3"/>
        <v>10</v>
      </c>
      <c r="D13" s="15">
        <f t="shared" si="17"/>
        <v>1.97265625</v>
      </c>
      <c r="E13" s="15">
        <f t="shared" si="18"/>
        <v>1.97314453125</v>
      </c>
      <c r="F13" s="15">
        <f t="shared" si="19"/>
        <v>1.972900390625</v>
      </c>
      <c r="G13" s="15">
        <f t="shared" si="7"/>
        <v>0.92023959475189843</v>
      </c>
      <c r="H13" s="15">
        <f t="shared" si="20"/>
        <v>0.91979777970482246</v>
      </c>
      <c r="I13" s="16">
        <f t="shared" si="21"/>
        <v>-4.4181504707596631E-4</v>
      </c>
      <c r="J13" s="24" t="str">
        <f t="shared" si="22"/>
        <v>More</v>
      </c>
      <c r="L13" s="35" t="s">
        <v>32</v>
      </c>
      <c r="M13" s="39">
        <f>P4</f>
        <v>1.9692968800947126</v>
      </c>
      <c r="N13" s="39">
        <f t="shared" ref="N13" si="24">1.97303383-M13</f>
        <v>3.736949905287501E-3</v>
      </c>
      <c r="O13" s="39">
        <f>P8</f>
        <v>1.9730326316310438</v>
      </c>
      <c r="P13" s="36">
        <f t="shared" ref="P13:P14" si="25">1.97303383-O13</f>
        <v>1.1983689562899968E-6</v>
      </c>
      <c r="Q13" s="132"/>
      <c r="R13" s="132"/>
      <c r="S13" s="132"/>
      <c r="T13" s="132"/>
      <c r="U13" s="134"/>
    </row>
    <row r="14" spans="1:21" ht="15.75" thickBot="1" x14ac:dyDescent="0.3">
      <c r="C14" s="14">
        <f t="shared" si="3"/>
        <v>11</v>
      </c>
      <c r="D14" s="15">
        <f t="shared" si="17"/>
        <v>1.972900390625</v>
      </c>
      <c r="E14" s="15">
        <f t="shared" si="18"/>
        <v>1.97314453125</v>
      </c>
      <c r="F14" s="15">
        <f t="shared" si="19"/>
        <v>1.9730224609375</v>
      </c>
      <c r="G14" s="15">
        <f t="shared" si="7"/>
        <v>0.9201918150136168</v>
      </c>
      <c r="H14" s="15">
        <f t="shared" si="20"/>
        <v>0.92015415575360748</v>
      </c>
      <c r="I14" s="16">
        <f t="shared" si="21"/>
        <v>-3.7659260009315076E-5</v>
      </c>
      <c r="J14" s="24" t="str">
        <f t="shared" si="22"/>
        <v>More</v>
      </c>
      <c r="L14" s="37" t="s">
        <v>33</v>
      </c>
      <c r="M14" s="40">
        <f>S4</f>
        <v>1.973448865779436</v>
      </c>
      <c r="N14" s="40">
        <f t="shared" ref="N14" si="26">1.97303383-M14</f>
        <v>-4.1503577943591274E-4</v>
      </c>
      <c r="O14" s="40">
        <f>S8</f>
        <v>1.9730338345671448</v>
      </c>
      <c r="P14" s="38">
        <f t="shared" si="25"/>
        <v>-4.5671446624595546E-9</v>
      </c>
      <c r="Q14" s="132"/>
      <c r="R14" s="132"/>
      <c r="S14" s="132"/>
      <c r="T14" s="132"/>
      <c r="U14" s="134"/>
    </row>
    <row r="15" spans="1:21" ht="15.75" thickTop="1" x14ac:dyDescent="0.25">
      <c r="C15" s="14">
        <f t="shared" si="3"/>
        <v>12</v>
      </c>
      <c r="D15" s="15">
        <f t="shared" si="17"/>
        <v>1.9730224609375</v>
      </c>
      <c r="E15" s="15">
        <f t="shared" si="18"/>
        <v>1.97314453125</v>
      </c>
      <c r="F15" s="15">
        <f t="shared" si="19"/>
        <v>1.97308349609375</v>
      </c>
      <c r="G15" s="15">
        <f t="shared" si="7"/>
        <v>0.92016792000245906</v>
      </c>
      <c r="H15" s="15">
        <f t="shared" si="20"/>
        <v>0.92033236031551269</v>
      </c>
      <c r="I15" s="16">
        <f t="shared" si="21"/>
        <v>1.644403130536265E-4</v>
      </c>
      <c r="J15" s="24" t="str">
        <f t="shared" si="22"/>
        <v>More</v>
      </c>
      <c r="L15" s="131"/>
      <c r="M15" s="132"/>
      <c r="N15" s="132"/>
      <c r="O15" s="132"/>
      <c r="P15" s="132"/>
      <c r="Q15" s="132"/>
      <c r="R15" s="132"/>
      <c r="S15" s="132"/>
      <c r="T15" s="132"/>
      <c r="U15" s="134"/>
    </row>
    <row r="16" spans="1:21" x14ac:dyDescent="0.25">
      <c r="C16" s="19">
        <f t="shared" si="3"/>
        <v>13</v>
      </c>
      <c r="D16" s="20">
        <f t="shared" si="17"/>
        <v>1.9730224609375</v>
      </c>
      <c r="E16" s="20">
        <f t="shared" si="18"/>
        <v>1.97308349609375</v>
      </c>
      <c r="F16" s="20">
        <f t="shared" si="19"/>
        <v>1.973052978515625</v>
      </c>
      <c r="G16" s="20">
        <f t="shared" si="7"/>
        <v>0.92017986793653006</v>
      </c>
      <c r="H16" s="20">
        <f t="shared" si="20"/>
        <v>0.9202432566563985</v>
      </c>
      <c r="I16" s="21">
        <f>H16-G16</f>
        <v>6.3388719868440191E-5</v>
      </c>
      <c r="J16" s="24" t="str">
        <f t="shared" si="22"/>
        <v>More</v>
      </c>
      <c r="L16" s="131"/>
      <c r="M16" s="132"/>
      <c r="N16" s="132"/>
      <c r="O16" s="132"/>
      <c r="P16" s="132"/>
      <c r="Q16" s="132"/>
      <c r="R16" s="132"/>
      <c r="S16" s="132"/>
      <c r="T16" s="132"/>
      <c r="U16" s="134"/>
    </row>
    <row r="17" spans="3:21" x14ac:dyDescent="0.25">
      <c r="C17" s="22">
        <f t="shared" ref="C17:C19" si="27">C16+1</f>
        <v>14</v>
      </c>
      <c r="D17" s="15">
        <f t="shared" ref="D17" si="28">IF(I16&gt;0,D16,F16)</f>
        <v>1.9730224609375</v>
      </c>
      <c r="E17" s="15">
        <f t="shared" ref="E17" si="29">IF(I16&gt;0,F16,E16)</f>
        <v>1.973052978515625</v>
      </c>
      <c r="F17" s="15">
        <f t="shared" ref="F17" si="30">SUM(E17,D17)/2</f>
        <v>1.9730377197265625</v>
      </c>
      <c r="G17" s="15">
        <f t="shared" si="7"/>
        <v>0.92018584158219718</v>
      </c>
      <c r="H17" s="15">
        <f t="shared" ref="H17" si="31">((F17^3)/4)-1</f>
        <v>0.92019870586046526</v>
      </c>
      <c r="I17" s="16">
        <f t="shared" ref="I17" si="32">H17-G17</f>
        <v>1.2864278268076568E-5</v>
      </c>
      <c r="J17" s="24" t="str">
        <f t="shared" si="22"/>
        <v>More</v>
      </c>
      <c r="L17" s="131"/>
      <c r="M17" s="132"/>
      <c r="N17" s="132"/>
      <c r="O17" s="132"/>
      <c r="P17" s="132"/>
      <c r="Q17" s="132"/>
      <c r="R17" s="132"/>
      <c r="S17" s="132"/>
      <c r="T17" s="132"/>
      <c r="U17" s="134"/>
    </row>
    <row r="18" spans="3:21" ht="15.75" thickBot="1" x14ac:dyDescent="0.3">
      <c r="C18" s="23">
        <f t="shared" si="27"/>
        <v>15</v>
      </c>
      <c r="D18" s="17">
        <f t="shared" ref="D18" si="33">IF(I17&gt;0,D17,F17)</f>
        <v>1.9730224609375</v>
      </c>
      <c r="E18" s="17">
        <f t="shared" ref="E18" si="34">IF(I17&gt;0,F17,E17)</f>
        <v>1.9730377197265625</v>
      </c>
      <c r="F18" s="17">
        <f t="shared" ref="F18" si="35">SUM(E18,D18)/2</f>
        <v>1.9730300903320313</v>
      </c>
      <c r="G18" s="17">
        <f t="shared" ref="G18" si="36">SIN(F18)</f>
        <v>0.92018882832468807</v>
      </c>
      <c r="H18" s="17">
        <f t="shared" ref="H18" si="37">((F18^3)/4)-1</f>
        <v>0.92017643072090216</v>
      </c>
      <c r="I18" s="18">
        <f t="shared" ref="I18" si="38">H18-G18</f>
        <v>-1.2397603785907485E-5</v>
      </c>
      <c r="J18" s="25" t="str">
        <f t="shared" si="22"/>
        <v>More</v>
      </c>
      <c r="L18" s="131"/>
      <c r="M18" s="132"/>
      <c r="N18" s="132"/>
      <c r="O18" s="132"/>
      <c r="P18" s="132"/>
      <c r="Q18" s="132"/>
      <c r="R18" s="132"/>
      <c r="S18" s="132"/>
      <c r="T18" s="132"/>
      <c r="U18" s="134"/>
    </row>
    <row r="19" spans="3:21" ht="16.5" thickTop="1" thickBot="1" x14ac:dyDescent="0.3">
      <c r="C19" s="82">
        <f t="shared" si="27"/>
        <v>16</v>
      </c>
      <c r="D19" s="83">
        <f t="shared" ref="D19" si="39">IF(I18&gt;0,D18,F18)</f>
        <v>1.9730300903320313</v>
      </c>
      <c r="E19" s="83">
        <f t="shared" ref="E19" si="40">IF(I18&gt;0,F18,E18)</f>
        <v>1.9730377197265625</v>
      </c>
      <c r="F19" s="83">
        <f t="shared" ref="F19" si="41">SUM(E19,D19)/2</f>
        <v>1.9730339050292969</v>
      </c>
      <c r="G19" s="83">
        <f t="shared" ref="G19" si="42">SIN(F19)</f>
        <v>0.92018733496013783</v>
      </c>
      <c r="H19" s="83">
        <f t="shared" ref="H19" si="43">((F19^3)/4)-1</f>
        <v>0.92018756826915027</v>
      </c>
      <c r="I19" s="84">
        <f t="shared" ref="I19" si="44">H19-G19</f>
        <v>2.3330901244289493E-7</v>
      </c>
      <c r="J19" s="85" t="str">
        <f>IF(ABS(I19)&lt;0.000001,"Less","More")</f>
        <v>Less</v>
      </c>
      <c r="L19" s="131"/>
      <c r="M19" s="132"/>
      <c r="N19" s="132"/>
      <c r="O19" s="132"/>
      <c r="P19" s="132"/>
      <c r="Q19" s="132"/>
      <c r="R19" s="132"/>
      <c r="S19" s="132"/>
      <c r="T19" s="132"/>
      <c r="U19" s="134"/>
    </row>
    <row r="20" spans="3:21" ht="15.75" thickTop="1" x14ac:dyDescent="0.25">
      <c r="L20" s="131"/>
      <c r="M20" s="132"/>
      <c r="N20" s="132"/>
      <c r="O20" s="132"/>
      <c r="P20" s="132"/>
      <c r="Q20" s="132"/>
      <c r="R20" s="132"/>
      <c r="S20" s="132"/>
      <c r="T20" s="132"/>
      <c r="U20" s="134"/>
    </row>
    <row r="21" spans="3:21" x14ac:dyDescent="0.25">
      <c r="L21" s="131"/>
      <c r="M21" s="132"/>
      <c r="N21" s="132"/>
      <c r="O21" s="132"/>
      <c r="P21" s="132"/>
      <c r="Q21" s="132"/>
      <c r="R21" s="132"/>
      <c r="S21" s="132"/>
      <c r="T21" s="132"/>
      <c r="U21" s="134"/>
    </row>
    <row r="22" spans="3:21" x14ac:dyDescent="0.25">
      <c r="L22" s="131"/>
      <c r="M22" s="132"/>
      <c r="N22" s="132"/>
      <c r="O22" s="132"/>
      <c r="P22" s="132"/>
      <c r="Q22" s="132"/>
      <c r="R22" s="132"/>
      <c r="S22" s="132"/>
      <c r="T22" s="132"/>
      <c r="U22" s="134"/>
    </row>
    <row r="23" spans="3:21" x14ac:dyDescent="0.25">
      <c r="L23" s="131"/>
      <c r="M23" s="132"/>
      <c r="N23" s="132"/>
      <c r="O23" s="132"/>
      <c r="P23" s="132"/>
      <c r="Q23" s="132"/>
      <c r="R23" s="132"/>
      <c r="S23" s="132"/>
      <c r="T23" s="132"/>
      <c r="U23" s="134"/>
    </row>
    <row r="24" spans="3:21" x14ac:dyDescent="0.25">
      <c r="L24" s="131"/>
      <c r="M24" s="132"/>
      <c r="N24" s="132"/>
      <c r="O24" s="132"/>
      <c r="P24" s="132"/>
      <c r="Q24" s="132"/>
      <c r="R24" s="132"/>
      <c r="S24" s="132"/>
      <c r="T24" s="132"/>
      <c r="U24" s="134"/>
    </row>
    <row r="25" spans="3:21" ht="15.75" thickBot="1" x14ac:dyDescent="0.3">
      <c r="L25" s="135"/>
      <c r="M25" s="136"/>
      <c r="N25" s="136"/>
      <c r="O25" s="136"/>
      <c r="P25" s="136"/>
      <c r="Q25" s="136"/>
      <c r="R25" s="136"/>
      <c r="S25" s="136"/>
      <c r="T25" s="136"/>
      <c r="U25" s="137"/>
    </row>
    <row r="26" spans="3:21" ht="15.75" thickTop="1" x14ac:dyDescent="0.25"/>
  </sheetData>
  <mergeCells count="3">
    <mergeCell ref="P1:Q1"/>
    <mergeCell ref="S1:T1"/>
    <mergeCell ref="L1:M1"/>
  </mergeCells>
  <conditionalFormatting sqref="M3:M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048576"/>
  <sheetViews>
    <sheetView zoomScaleNormal="100" workbookViewId="0">
      <selection activeCell="L47" sqref="L47"/>
    </sheetView>
  </sheetViews>
  <sheetFormatPr defaultColWidth="9.28515625" defaultRowHeight="15" x14ac:dyDescent="0.25"/>
  <cols>
    <col min="1" max="13" width="9.28515625" style="56"/>
    <col min="14" max="14" width="9.28515625" style="3"/>
    <col min="15" max="16384" width="9.28515625" style="56"/>
  </cols>
  <sheetData>
    <row r="1" spans="1:28" ht="16.5" thickTop="1" thickBot="1" x14ac:dyDescent="0.3">
      <c r="A1" s="109" t="s">
        <v>16</v>
      </c>
      <c r="F1" s="3"/>
      <c r="G1" s="3"/>
      <c r="H1" s="3"/>
      <c r="I1" s="3"/>
      <c r="J1" s="3"/>
      <c r="K1" s="3"/>
      <c r="L1" s="3"/>
      <c r="M1" s="3"/>
      <c r="O1" s="144"/>
      <c r="P1" s="145" t="s">
        <v>48</v>
      </c>
      <c r="Q1" s="146" t="s">
        <v>49</v>
      </c>
    </row>
    <row r="2" spans="1:28" x14ac:dyDescent="0.25">
      <c r="A2" s="110" t="s">
        <v>4</v>
      </c>
      <c r="F2" s="3"/>
      <c r="G2" s="3"/>
      <c r="H2" s="3"/>
      <c r="I2" s="3"/>
      <c r="J2" s="3"/>
      <c r="K2" s="3"/>
      <c r="L2" s="3"/>
      <c r="M2" s="3"/>
      <c r="O2" s="147" t="s">
        <v>47</v>
      </c>
      <c r="P2" s="148">
        <v>2</v>
      </c>
      <c r="Q2" s="149">
        <v>4</v>
      </c>
    </row>
    <row r="3" spans="1:28" x14ac:dyDescent="0.25">
      <c r="A3" s="111" t="s">
        <v>5</v>
      </c>
      <c r="F3" s="3"/>
      <c r="G3" s="3"/>
      <c r="H3" s="3"/>
      <c r="I3" s="3"/>
      <c r="J3" s="3"/>
      <c r="K3" s="3"/>
      <c r="L3" s="3"/>
      <c r="M3" s="3"/>
      <c r="O3" s="147"/>
      <c r="P3" s="148">
        <v>2</v>
      </c>
      <c r="Q3" s="149">
        <v>8</v>
      </c>
    </row>
    <row r="4" spans="1:28" x14ac:dyDescent="0.25">
      <c r="A4" s="112" t="s">
        <v>6</v>
      </c>
      <c r="F4" s="3"/>
      <c r="G4" s="3"/>
      <c r="H4" s="3"/>
      <c r="I4" s="3"/>
      <c r="J4" s="3"/>
      <c r="K4" s="3"/>
      <c r="L4" s="3"/>
      <c r="M4" s="3"/>
      <c r="O4" s="147"/>
      <c r="P4" s="148">
        <v>5</v>
      </c>
      <c r="Q4" s="149">
        <v>6</v>
      </c>
    </row>
    <row r="5" spans="1:28" x14ac:dyDescent="0.25">
      <c r="A5" s="113" t="s">
        <v>19</v>
      </c>
      <c r="F5" s="3"/>
      <c r="G5" s="3"/>
      <c r="H5" s="3"/>
      <c r="I5" s="3"/>
      <c r="J5" s="3"/>
      <c r="K5" s="3"/>
      <c r="L5" s="3"/>
      <c r="M5" s="3"/>
      <c r="O5" s="150"/>
      <c r="P5" s="151"/>
      <c r="Q5" s="152"/>
      <c r="AA5" s="3"/>
      <c r="AB5" s="3"/>
    </row>
    <row r="6" spans="1:28" ht="15.75" thickBot="1" x14ac:dyDescent="0.3">
      <c r="A6" s="114" t="s">
        <v>20</v>
      </c>
      <c r="F6" s="3"/>
      <c r="G6" s="3"/>
      <c r="H6" s="3"/>
      <c r="I6" s="3"/>
      <c r="J6" s="3"/>
      <c r="K6" s="3"/>
      <c r="L6" s="3"/>
      <c r="M6" s="3"/>
      <c r="O6" s="147" t="s">
        <v>50</v>
      </c>
      <c r="P6" s="148">
        <v>5</v>
      </c>
      <c r="Q6" s="149">
        <v>6</v>
      </c>
    </row>
    <row r="7" spans="1:28" ht="15.75" thickTop="1" x14ac:dyDescent="0.25">
      <c r="F7" s="3"/>
      <c r="G7" s="3"/>
      <c r="H7" s="3"/>
      <c r="I7" s="3"/>
      <c r="J7" s="3"/>
      <c r="K7" s="3"/>
      <c r="L7" s="3"/>
      <c r="M7" s="3"/>
      <c r="O7" s="147"/>
      <c r="P7" s="148">
        <v>8</v>
      </c>
      <c r="Q7" s="149">
        <v>6</v>
      </c>
    </row>
    <row r="8" spans="1:28" x14ac:dyDescent="0.25">
      <c r="F8" s="3"/>
      <c r="G8" s="3"/>
      <c r="H8" s="3"/>
      <c r="I8" s="3"/>
      <c r="J8" s="3"/>
      <c r="K8" s="3"/>
      <c r="L8" s="3"/>
      <c r="M8" s="3"/>
      <c r="O8" s="147"/>
      <c r="P8" s="148">
        <v>8</v>
      </c>
      <c r="Q8" s="149">
        <v>8</v>
      </c>
    </row>
    <row r="9" spans="1:28" x14ac:dyDescent="0.25">
      <c r="F9" s="3"/>
      <c r="G9" s="3"/>
      <c r="H9" s="3"/>
      <c r="I9" s="3"/>
      <c r="J9" s="3"/>
      <c r="K9" s="3"/>
      <c r="L9" s="3"/>
      <c r="M9" s="3"/>
      <c r="O9" s="147"/>
      <c r="P9" s="148">
        <v>2</v>
      </c>
      <c r="Q9" s="149">
        <v>8</v>
      </c>
    </row>
    <row r="10" spans="1:28" x14ac:dyDescent="0.25">
      <c r="F10" s="3"/>
      <c r="G10" s="3"/>
      <c r="H10" s="3"/>
      <c r="I10" s="3"/>
      <c r="J10" s="3"/>
      <c r="K10" s="3"/>
      <c r="L10" s="3"/>
      <c r="M10" s="3"/>
      <c r="O10" s="150"/>
      <c r="P10" s="151"/>
      <c r="Q10" s="152"/>
    </row>
    <row r="11" spans="1:28" x14ac:dyDescent="0.25">
      <c r="F11" s="3"/>
      <c r="G11" s="3"/>
      <c r="H11" s="3"/>
      <c r="I11" s="3"/>
      <c r="J11" s="3"/>
      <c r="K11" s="3"/>
      <c r="L11" s="3"/>
      <c r="M11" s="3"/>
      <c r="O11" s="147" t="s">
        <v>51</v>
      </c>
      <c r="P11" s="148">
        <v>5</v>
      </c>
      <c r="Q11" s="149">
        <v>6</v>
      </c>
    </row>
    <row r="12" spans="1:28" x14ac:dyDescent="0.25">
      <c r="F12" s="3"/>
      <c r="G12" s="3"/>
      <c r="H12" s="3"/>
      <c r="I12" s="3"/>
      <c r="J12" s="3"/>
      <c r="K12" s="3"/>
      <c r="L12" s="3"/>
      <c r="M12" s="3"/>
      <c r="O12" s="147"/>
      <c r="P12" s="148">
        <v>8</v>
      </c>
      <c r="Q12" s="149">
        <v>6</v>
      </c>
    </row>
    <row r="13" spans="1:28" x14ac:dyDescent="0.25">
      <c r="F13" s="3"/>
      <c r="G13" s="3"/>
      <c r="H13" s="3"/>
      <c r="I13" s="3"/>
      <c r="J13" s="3"/>
      <c r="K13" s="3"/>
      <c r="L13" s="3"/>
      <c r="M13" s="3"/>
      <c r="O13" s="147"/>
      <c r="P13" s="148">
        <v>8</v>
      </c>
      <c r="Q13" s="149">
        <v>4</v>
      </c>
    </row>
    <row r="14" spans="1:28" x14ac:dyDescent="0.25">
      <c r="F14" s="3"/>
      <c r="G14" s="3"/>
      <c r="H14" s="3"/>
      <c r="I14" s="3"/>
      <c r="J14" s="3"/>
      <c r="K14" s="3"/>
      <c r="L14" s="3"/>
      <c r="M14" s="3"/>
      <c r="O14" s="147"/>
      <c r="P14" s="148">
        <v>2</v>
      </c>
      <c r="Q14" s="149">
        <v>4</v>
      </c>
    </row>
    <row r="15" spans="1:28" ht="15.75" thickBot="1" x14ac:dyDescent="0.3">
      <c r="F15" s="3"/>
      <c r="G15" s="3"/>
      <c r="H15" s="3"/>
      <c r="I15" s="3"/>
      <c r="J15" s="3"/>
      <c r="K15" s="3"/>
      <c r="L15" s="3"/>
      <c r="M15" s="3"/>
      <c r="O15" s="153"/>
      <c r="P15" s="154"/>
      <c r="Q15" s="155"/>
    </row>
    <row r="16" spans="1:28" ht="16.5" thickTop="1" thickBot="1" x14ac:dyDescent="0.3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3:27" ht="15.75" thickTop="1" x14ac:dyDescent="0.25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O17" s="115"/>
      <c r="P17" s="273" t="s">
        <v>47</v>
      </c>
      <c r="Q17" s="271"/>
      <c r="R17" s="271"/>
      <c r="S17" s="271" t="s">
        <v>54</v>
      </c>
      <c r="T17" s="271"/>
      <c r="U17" s="271"/>
      <c r="V17" s="271"/>
      <c r="W17" s="271" t="s">
        <v>51</v>
      </c>
      <c r="X17" s="271"/>
      <c r="Y17" s="271"/>
      <c r="Z17" s="272"/>
      <c r="AA17" s="178"/>
    </row>
    <row r="18" spans="3:27" x14ac:dyDescent="0.25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O18" s="116" t="s">
        <v>22</v>
      </c>
      <c r="P18" s="117">
        <v>2</v>
      </c>
      <c r="Q18" s="117">
        <v>2</v>
      </c>
      <c r="R18" s="117">
        <v>5</v>
      </c>
      <c r="S18" s="183">
        <v>5</v>
      </c>
      <c r="T18" s="117">
        <v>8</v>
      </c>
      <c r="U18" s="117">
        <v>8</v>
      </c>
      <c r="V18" s="184">
        <v>2</v>
      </c>
      <c r="W18" s="117">
        <v>5</v>
      </c>
      <c r="X18" s="117">
        <v>8</v>
      </c>
      <c r="Y18" s="117">
        <v>8</v>
      </c>
      <c r="Z18" s="117">
        <v>2</v>
      </c>
      <c r="AA18" s="118"/>
    </row>
    <row r="19" spans="3:27" x14ac:dyDescent="0.25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O19" s="116" t="s">
        <v>52</v>
      </c>
      <c r="P19" s="117">
        <v>4</v>
      </c>
      <c r="Q19" s="117">
        <v>8</v>
      </c>
      <c r="R19" s="117">
        <v>6</v>
      </c>
      <c r="S19" s="183">
        <v>6</v>
      </c>
      <c r="T19" s="117">
        <v>6</v>
      </c>
      <c r="U19" s="117">
        <v>8</v>
      </c>
      <c r="V19" s="184">
        <v>8</v>
      </c>
      <c r="W19" s="117">
        <v>6</v>
      </c>
      <c r="X19" s="117">
        <v>6</v>
      </c>
      <c r="Y19" s="117">
        <v>4</v>
      </c>
      <c r="Z19" s="117">
        <v>4</v>
      </c>
      <c r="AA19" s="118"/>
    </row>
    <row r="20" spans="3:27" ht="15.75" thickBot="1" x14ac:dyDescent="0.3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O20" s="80" t="s">
        <v>53</v>
      </c>
      <c r="P20" s="119">
        <v>1</v>
      </c>
      <c r="Q20" s="119">
        <v>1</v>
      </c>
      <c r="R20" s="119">
        <v>1</v>
      </c>
      <c r="S20" s="185">
        <v>1</v>
      </c>
      <c r="T20" s="119">
        <v>1</v>
      </c>
      <c r="U20" s="119">
        <v>1</v>
      </c>
      <c r="V20" s="186">
        <v>1</v>
      </c>
      <c r="W20" s="119">
        <v>1</v>
      </c>
      <c r="X20" s="119">
        <v>1</v>
      </c>
      <c r="Y20" s="119">
        <v>1</v>
      </c>
      <c r="Z20" s="119">
        <v>1</v>
      </c>
      <c r="AA20" s="120"/>
    </row>
    <row r="21" spans="3:27" ht="16.5" thickTop="1" thickBot="1" x14ac:dyDescent="0.3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3:27" ht="15.75" thickTop="1" x14ac:dyDescent="0.25">
      <c r="C22" s="3"/>
      <c r="D22" s="3"/>
      <c r="E22" s="3"/>
      <c r="O22" s="121" t="s">
        <v>57</v>
      </c>
      <c r="P22" s="97" t="s">
        <v>56</v>
      </c>
      <c r="Q22" s="97"/>
      <c r="R22" s="97">
        <v>1</v>
      </c>
      <c r="S22" s="97">
        <v>0</v>
      </c>
      <c r="T22" s="97">
        <v>-12</v>
      </c>
      <c r="U22" s="97"/>
      <c r="V22" s="97"/>
      <c r="W22" s="97"/>
      <c r="X22" s="97"/>
      <c r="Y22" s="97"/>
      <c r="Z22" s="97"/>
      <c r="AA22" s="122"/>
    </row>
    <row r="23" spans="3:27" x14ac:dyDescent="0.25">
      <c r="C23" s="3"/>
      <c r="D23" s="3"/>
      <c r="E23" s="3"/>
      <c r="O23" s="102" t="s">
        <v>58</v>
      </c>
      <c r="P23" s="99" t="s">
        <v>59</v>
      </c>
      <c r="Q23" s="99"/>
      <c r="R23" s="99">
        <v>0</v>
      </c>
      <c r="S23" s="99">
        <v>1</v>
      </c>
      <c r="T23" s="99">
        <v>-3</v>
      </c>
      <c r="U23" s="99"/>
      <c r="V23" s="99"/>
      <c r="W23" s="99"/>
      <c r="X23" s="99"/>
      <c r="Y23" s="99"/>
      <c r="Z23" s="99"/>
      <c r="AA23" s="100"/>
    </row>
    <row r="24" spans="3:27" x14ac:dyDescent="0.25">
      <c r="C24" s="3"/>
      <c r="D24" s="3"/>
      <c r="E24" s="3"/>
      <c r="O24" s="102"/>
      <c r="P24" s="99"/>
      <c r="Q24" s="99"/>
      <c r="R24" s="99">
        <v>0</v>
      </c>
      <c r="S24" s="99">
        <v>0</v>
      </c>
      <c r="T24" s="99">
        <v>1</v>
      </c>
      <c r="U24" s="99"/>
      <c r="V24" s="99"/>
      <c r="W24" s="99"/>
      <c r="X24" s="99"/>
      <c r="Y24" s="99"/>
      <c r="Z24" s="99"/>
      <c r="AA24" s="100"/>
    </row>
    <row r="25" spans="3:27" x14ac:dyDescent="0.25">
      <c r="C25" s="3"/>
      <c r="D25" s="3"/>
      <c r="E25" s="3"/>
      <c r="O25" s="102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100"/>
    </row>
    <row r="26" spans="3:27" x14ac:dyDescent="0.25">
      <c r="C26" s="3"/>
      <c r="D26" s="3"/>
      <c r="E26" s="3"/>
      <c r="O26" s="102"/>
      <c r="P26" s="99">
        <f>SUM($R22*P$18,$S22*P$19,$T22*P$20)</f>
        <v>-10</v>
      </c>
      <c r="Q26" s="99">
        <f t="shared" ref="Q26:Z26" si="0">SUM($R22*Q$18,$S22*Q$19,$T22*Q$20)</f>
        <v>-10</v>
      </c>
      <c r="R26" s="99">
        <f t="shared" si="0"/>
        <v>-7</v>
      </c>
      <c r="S26" s="99">
        <f t="shared" si="0"/>
        <v>-7</v>
      </c>
      <c r="T26" s="99">
        <f t="shared" si="0"/>
        <v>-4</v>
      </c>
      <c r="U26" s="99">
        <f t="shared" si="0"/>
        <v>-4</v>
      </c>
      <c r="V26" s="99">
        <f>SUM($R22*V$18,$S22*V$19,$T22*V$20)</f>
        <v>-10</v>
      </c>
      <c r="W26" s="99">
        <f t="shared" si="0"/>
        <v>-7</v>
      </c>
      <c r="X26" s="99">
        <f t="shared" si="0"/>
        <v>-4</v>
      </c>
      <c r="Y26" s="99">
        <f t="shared" si="0"/>
        <v>-4</v>
      </c>
      <c r="Z26" s="99">
        <f t="shared" si="0"/>
        <v>-10</v>
      </c>
      <c r="AA26" s="100"/>
    </row>
    <row r="27" spans="3:27" x14ac:dyDescent="0.25">
      <c r="C27" s="3"/>
      <c r="D27" s="3"/>
      <c r="E27" s="3"/>
      <c r="O27" s="102"/>
      <c r="P27" s="99">
        <f>SUM($R23*P$18,$S23*P$19,$T23*P$20)</f>
        <v>1</v>
      </c>
      <c r="Q27" s="99">
        <f t="shared" ref="Q27:Z27" si="1">SUM($R23*Q$18,$S23*Q$19,$T23*Q$20)</f>
        <v>5</v>
      </c>
      <c r="R27" s="99">
        <f t="shared" si="1"/>
        <v>3</v>
      </c>
      <c r="S27" s="99">
        <f t="shared" si="1"/>
        <v>3</v>
      </c>
      <c r="T27" s="99">
        <f t="shared" si="1"/>
        <v>3</v>
      </c>
      <c r="U27" s="99">
        <f t="shared" si="1"/>
        <v>5</v>
      </c>
      <c r="V27" s="99">
        <f t="shared" si="1"/>
        <v>5</v>
      </c>
      <c r="W27" s="99">
        <f t="shared" si="1"/>
        <v>3</v>
      </c>
      <c r="X27" s="99">
        <f t="shared" si="1"/>
        <v>3</v>
      </c>
      <c r="Y27" s="99">
        <f t="shared" si="1"/>
        <v>1</v>
      </c>
      <c r="Z27" s="99">
        <f t="shared" si="1"/>
        <v>1</v>
      </c>
      <c r="AA27" s="100"/>
    </row>
    <row r="28" spans="3:27" ht="15.75" thickBot="1" x14ac:dyDescent="0.3">
      <c r="C28" s="3"/>
      <c r="D28" s="3"/>
      <c r="E28" s="3"/>
      <c r="O28" s="104"/>
      <c r="P28" s="105">
        <f>SUM($R24*P$18,$S24*P$19,$T24*P$20)</f>
        <v>1</v>
      </c>
      <c r="Q28" s="105">
        <f t="shared" ref="Q28:Z28" si="2">SUM($R24*Q$18,$S24*Q$19,$T24*Q$20)</f>
        <v>1</v>
      </c>
      <c r="R28" s="105">
        <f t="shared" si="2"/>
        <v>1</v>
      </c>
      <c r="S28" s="105">
        <f t="shared" si="2"/>
        <v>1</v>
      </c>
      <c r="T28" s="105">
        <f t="shared" si="2"/>
        <v>1</v>
      </c>
      <c r="U28" s="105">
        <f t="shared" si="2"/>
        <v>1</v>
      </c>
      <c r="V28" s="105">
        <f t="shared" si="2"/>
        <v>1</v>
      </c>
      <c r="W28" s="105">
        <f t="shared" si="2"/>
        <v>1</v>
      </c>
      <c r="X28" s="105">
        <f t="shared" si="2"/>
        <v>1</v>
      </c>
      <c r="Y28" s="105">
        <f t="shared" si="2"/>
        <v>1</v>
      </c>
      <c r="Z28" s="105">
        <f t="shared" si="2"/>
        <v>1</v>
      </c>
      <c r="AA28" s="123"/>
    </row>
    <row r="29" spans="3:27" ht="16.5" thickTop="1" thickBot="1" x14ac:dyDescent="0.3">
      <c r="C29" s="3"/>
      <c r="D29" s="3"/>
      <c r="E29" s="3"/>
    </row>
    <row r="30" spans="3:27" ht="15.75" thickTop="1" x14ac:dyDescent="0.25">
      <c r="O30" s="124" t="s">
        <v>60</v>
      </c>
      <c r="P30" s="49"/>
      <c r="Q30" s="49"/>
      <c r="R30" s="49" t="s">
        <v>61</v>
      </c>
      <c r="S30" s="125" t="s">
        <v>62</v>
      </c>
      <c r="T30" s="49">
        <v>0</v>
      </c>
      <c r="U30" s="49"/>
      <c r="V30" s="49">
        <v>-1</v>
      </c>
      <c r="W30" s="49">
        <v>0</v>
      </c>
      <c r="X30" s="49">
        <v>0</v>
      </c>
      <c r="Y30" s="49"/>
      <c r="Z30" s="49"/>
      <c r="AA30" s="126"/>
    </row>
    <row r="31" spans="3:27" x14ac:dyDescent="0.25">
      <c r="O31" s="52"/>
      <c r="P31" s="50"/>
      <c r="Q31" s="50"/>
      <c r="R31" s="127" t="s">
        <v>63</v>
      </c>
      <c r="S31" s="50" t="s">
        <v>61</v>
      </c>
      <c r="T31" s="50">
        <v>0</v>
      </c>
      <c r="U31" s="50"/>
      <c r="V31" s="50">
        <v>0</v>
      </c>
      <c r="W31" s="50">
        <v>-1</v>
      </c>
      <c r="X31" s="50">
        <v>0</v>
      </c>
      <c r="Y31" s="50"/>
      <c r="Z31" s="50"/>
      <c r="AA31" s="51"/>
    </row>
    <row r="32" spans="3:27" x14ac:dyDescent="0.25">
      <c r="O32" s="52"/>
      <c r="P32" s="50"/>
      <c r="Q32" s="50"/>
      <c r="R32" s="50">
        <v>0</v>
      </c>
      <c r="S32" s="50">
        <v>0</v>
      </c>
      <c r="T32" s="50">
        <v>1</v>
      </c>
      <c r="U32" s="50"/>
      <c r="V32" s="50">
        <v>0</v>
      </c>
      <c r="W32" s="50">
        <v>0</v>
      </c>
      <c r="X32" s="50">
        <v>1</v>
      </c>
      <c r="Y32" s="50"/>
      <c r="Z32" s="50"/>
      <c r="AA32" s="51"/>
    </row>
    <row r="33" spans="12:27" x14ac:dyDescent="0.25">
      <c r="O33" s="52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1"/>
    </row>
    <row r="34" spans="12:27" x14ac:dyDescent="0.25">
      <c r="O34" s="52"/>
      <c r="P34" s="50">
        <f>SUM($V30*P$26,$W30*P$27,$X30*P$28)</f>
        <v>10</v>
      </c>
      <c r="Q34" s="50">
        <f t="shared" ref="Q34:Z34" si="3">SUM($V30*Q$26,$W30*Q$27,$X30*Q$28)</f>
        <v>10</v>
      </c>
      <c r="R34" s="50">
        <f t="shared" si="3"/>
        <v>7</v>
      </c>
      <c r="S34" s="50">
        <f t="shared" si="3"/>
        <v>7</v>
      </c>
      <c r="T34" s="50">
        <f t="shared" si="3"/>
        <v>4</v>
      </c>
      <c r="U34" s="50">
        <f t="shared" si="3"/>
        <v>4</v>
      </c>
      <c r="V34" s="50">
        <f t="shared" si="3"/>
        <v>10</v>
      </c>
      <c r="W34" s="50">
        <f t="shared" si="3"/>
        <v>7</v>
      </c>
      <c r="X34" s="50">
        <f t="shared" si="3"/>
        <v>4</v>
      </c>
      <c r="Y34" s="50">
        <f t="shared" si="3"/>
        <v>4</v>
      </c>
      <c r="Z34" s="50">
        <f t="shared" si="3"/>
        <v>10</v>
      </c>
      <c r="AA34" s="51"/>
    </row>
    <row r="35" spans="12:27" x14ac:dyDescent="0.25">
      <c r="O35" s="52"/>
      <c r="P35" s="50">
        <f t="shared" ref="P35:Z35" si="4">SUM($V31*P$26,$W31*P$27,$X31*P$28)</f>
        <v>-1</v>
      </c>
      <c r="Q35" s="50">
        <f t="shared" si="4"/>
        <v>-5</v>
      </c>
      <c r="R35" s="50">
        <f t="shared" si="4"/>
        <v>-3</v>
      </c>
      <c r="S35" s="50">
        <f t="shared" si="4"/>
        <v>-3</v>
      </c>
      <c r="T35" s="50">
        <f t="shared" si="4"/>
        <v>-3</v>
      </c>
      <c r="U35" s="50">
        <f t="shared" si="4"/>
        <v>-5</v>
      </c>
      <c r="V35" s="50">
        <f t="shared" si="4"/>
        <v>-5</v>
      </c>
      <c r="W35" s="50">
        <f t="shared" si="4"/>
        <v>-3</v>
      </c>
      <c r="X35" s="50">
        <f t="shared" si="4"/>
        <v>-3</v>
      </c>
      <c r="Y35" s="50">
        <f t="shared" si="4"/>
        <v>-1</v>
      </c>
      <c r="Z35" s="50">
        <f t="shared" si="4"/>
        <v>-1</v>
      </c>
      <c r="AA35" s="51"/>
    </row>
    <row r="36" spans="12:27" ht="15.75" thickBot="1" x14ac:dyDescent="0.3">
      <c r="O36" s="53"/>
      <c r="P36" s="54">
        <f t="shared" ref="P36:Z36" si="5">SUM($V32*P$26,$W32*P$27,$X32*P$28)</f>
        <v>1</v>
      </c>
      <c r="Q36" s="54">
        <f t="shared" si="5"/>
        <v>1</v>
      </c>
      <c r="R36" s="54">
        <f t="shared" si="5"/>
        <v>1</v>
      </c>
      <c r="S36" s="54">
        <f t="shared" si="5"/>
        <v>1</v>
      </c>
      <c r="T36" s="54">
        <f t="shared" si="5"/>
        <v>1</v>
      </c>
      <c r="U36" s="54">
        <f t="shared" si="5"/>
        <v>1</v>
      </c>
      <c r="V36" s="54">
        <f t="shared" si="5"/>
        <v>1</v>
      </c>
      <c r="W36" s="54">
        <f t="shared" si="5"/>
        <v>1</v>
      </c>
      <c r="X36" s="54">
        <f t="shared" si="5"/>
        <v>1</v>
      </c>
      <c r="Y36" s="54">
        <f t="shared" si="5"/>
        <v>1</v>
      </c>
      <c r="Z36" s="54">
        <f t="shared" si="5"/>
        <v>1</v>
      </c>
      <c r="AA36" s="128"/>
    </row>
    <row r="37" spans="12:27" ht="16.5" thickTop="1" thickBot="1" x14ac:dyDescent="0.3"/>
    <row r="38" spans="12:27" ht="15.75" thickTop="1" x14ac:dyDescent="0.25">
      <c r="O38" s="217"/>
      <c r="P38" s="218">
        <v>1</v>
      </c>
      <c r="Q38" s="218">
        <v>0</v>
      </c>
      <c r="R38" s="218">
        <v>-12</v>
      </c>
      <c r="S38" s="218"/>
      <c r="T38" s="218"/>
      <c r="U38" s="218"/>
      <c r="V38" s="218">
        <v>-1</v>
      </c>
      <c r="W38" s="218">
        <v>0</v>
      </c>
      <c r="X38" s="218">
        <v>0</v>
      </c>
      <c r="Y38" s="218"/>
      <c r="Z38" s="218"/>
      <c r="AA38" s="219"/>
    </row>
    <row r="39" spans="12:27" x14ac:dyDescent="0.25">
      <c r="O39" s="220"/>
      <c r="P39" s="221">
        <v>0</v>
      </c>
      <c r="Q39" s="221">
        <v>1</v>
      </c>
      <c r="R39" s="221">
        <v>-3</v>
      </c>
      <c r="S39" s="221"/>
      <c r="T39" s="133" t="s">
        <v>66</v>
      </c>
      <c r="U39" s="221"/>
      <c r="V39" s="221">
        <v>0</v>
      </c>
      <c r="W39" s="221">
        <v>-1</v>
      </c>
      <c r="X39" s="221">
        <v>0</v>
      </c>
      <c r="Y39" s="221"/>
      <c r="Z39" s="221"/>
      <c r="AA39" s="222"/>
    </row>
    <row r="40" spans="12:27" x14ac:dyDescent="0.25">
      <c r="O40" s="220"/>
      <c r="P40" s="221">
        <v>0</v>
      </c>
      <c r="Q40" s="221">
        <v>0</v>
      </c>
      <c r="R40" s="221">
        <v>1</v>
      </c>
      <c r="S40" s="221"/>
      <c r="T40" s="221"/>
      <c r="U40" s="221"/>
      <c r="V40" s="221">
        <v>0</v>
      </c>
      <c r="W40" s="221">
        <v>0</v>
      </c>
      <c r="X40" s="221">
        <v>1</v>
      </c>
      <c r="Y40" s="221"/>
      <c r="Z40" s="221"/>
      <c r="AA40" s="222"/>
    </row>
    <row r="41" spans="12:27" x14ac:dyDescent="0.25">
      <c r="O41" s="220"/>
      <c r="P41" s="221"/>
      <c r="Q41" s="221" t="s">
        <v>55</v>
      </c>
      <c r="R41" s="221"/>
      <c r="S41" s="221"/>
      <c r="T41" s="221"/>
      <c r="U41" s="221"/>
      <c r="V41" s="221"/>
      <c r="W41" s="221" t="s">
        <v>64</v>
      </c>
      <c r="X41" s="221"/>
      <c r="Y41" s="221"/>
      <c r="Z41" s="221"/>
      <c r="AA41" s="222"/>
    </row>
    <row r="42" spans="12:27" x14ac:dyDescent="0.25">
      <c r="L42" s="274" t="s">
        <v>110</v>
      </c>
      <c r="M42" s="274"/>
      <c r="N42" s="275"/>
      <c r="O42" s="220"/>
      <c r="P42" s="221"/>
      <c r="Q42" s="221"/>
      <c r="R42" s="221"/>
      <c r="S42" s="221"/>
      <c r="T42" s="221"/>
      <c r="U42" s="221"/>
      <c r="V42" s="221"/>
      <c r="W42" s="221"/>
      <c r="X42" s="221"/>
      <c r="Y42" s="221"/>
      <c r="Z42" s="221"/>
      <c r="AA42" s="222"/>
    </row>
    <row r="43" spans="12:27" x14ac:dyDescent="0.25">
      <c r="O43" s="220"/>
      <c r="P43" s="221"/>
      <c r="Q43" s="221"/>
      <c r="R43" s="221"/>
      <c r="S43" s="221">
        <f>SUM(P$38*$V38,P$39*$W38,P$40*$X38)</f>
        <v>-1</v>
      </c>
      <c r="T43" s="221">
        <f t="shared" ref="T43:U43" si="6">SUM(Q$38*$V38,Q$39*$W38,Q$40*$X38)</f>
        <v>0</v>
      </c>
      <c r="U43" s="221">
        <f t="shared" si="6"/>
        <v>12</v>
      </c>
      <c r="V43" s="221"/>
      <c r="W43" s="221"/>
      <c r="X43" s="221"/>
      <c r="Y43" s="221"/>
      <c r="Z43" s="221"/>
      <c r="AA43" s="222"/>
    </row>
    <row r="44" spans="12:27" x14ac:dyDescent="0.25">
      <c r="O44" s="220"/>
      <c r="P44" s="221"/>
      <c r="Q44" s="223" t="s">
        <v>37</v>
      </c>
      <c r="R44" s="221"/>
      <c r="S44" s="221">
        <f t="shared" ref="S44:S45" si="7">SUM(P$38*$V39,P$39*$W39,P$40*$X39)</f>
        <v>0</v>
      </c>
      <c r="T44" s="221">
        <f t="shared" ref="T44:T45" si="8">SUM(Q$38*$V39,Q$39*$W39,Q$40*$X39)</f>
        <v>-1</v>
      </c>
      <c r="U44" s="221">
        <f t="shared" ref="U44:U45" si="9">SUM(R$38*$V39,R$39*$W39,R$40*$X39)</f>
        <v>3</v>
      </c>
      <c r="V44" s="221"/>
      <c r="W44" s="221"/>
      <c r="X44" s="221"/>
      <c r="Y44" s="221"/>
      <c r="Z44" s="221"/>
      <c r="AA44" s="222"/>
    </row>
    <row r="45" spans="12:27" x14ac:dyDescent="0.25">
      <c r="O45" s="220"/>
      <c r="P45" s="221"/>
      <c r="Q45" s="221"/>
      <c r="R45" s="221"/>
      <c r="S45" s="221">
        <f t="shared" si="7"/>
        <v>0</v>
      </c>
      <c r="T45" s="221">
        <f t="shared" si="8"/>
        <v>0</v>
      </c>
      <c r="U45" s="221">
        <f t="shared" si="9"/>
        <v>1</v>
      </c>
      <c r="V45" s="221"/>
      <c r="W45" s="221"/>
      <c r="X45" s="221"/>
      <c r="Y45" s="221"/>
      <c r="Z45" s="221"/>
      <c r="AA45" s="222"/>
    </row>
    <row r="46" spans="12:27" x14ac:dyDescent="0.25">
      <c r="O46" s="220"/>
      <c r="P46" s="221"/>
      <c r="Q46" s="221"/>
      <c r="R46" s="221"/>
      <c r="S46" s="221"/>
      <c r="T46" s="221" t="s">
        <v>65</v>
      </c>
      <c r="U46" s="221"/>
      <c r="V46" s="221"/>
      <c r="W46" s="221"/>
      <c r="X46" s="221"/>
      <c r="Y46" s="221"/>
      <c r="Z46" s="221"/>
      <c r="AA46" s="222"/>
    </row>
    <row r="47" spans="12:27" x14ac:dyDescent="0.25">
      <c r="O47" s="220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22"/>
    </row>
    <row r="48" spans="12:27" x14ac:dyDescent="0.25">
      <c r="O48" s="220"/>
      <c r="P48" s="221">
        <f>SUM($S43*P$18,P$19*$T43,P$20*$U43)</f>
        <v>10</v>
      </c>
      <c r="Q48" s="221">
        <f t="shared" ref="Q48:Z48" si="10">SUM($S43*Q$18,Q$19*$T43,Q$20*$U43)</f>
        <v>10</v>
      </c>
      <c r="R48" s="221">
        <f t="shared" si="10"/>
        <v>7</v>
      </c>
      <c r="S48" s="221">
        <f t="shared" si="10"/>
        <v>7</v>
      </c>
      <c r="T48" s="221">
        <f t="shared" si="10"/>
        <v>4</v>
      </c>
      <c r="U48" s="221">
        <f t="shared" si="10"/>
        <v>4</v>
      </c>
      <c r="V48" s="221">
        <f t="shared" si="10"/>
        <v>10</v>
      </c>
      <c r="W48" s="221">
        <f t="shared" si="10"/>
        <v>7</v>
      </c>
      <c r="X48" s="221">
        <f t="shared" si="10"/>
        <v>4</v>
      </c>
      <c r="Y48" s="221">
        <f t="shared" si="10"/>
        <v>4</v>
      </c>
      <c r="Z48" s="221">
        <f t="shared" si="10"/>
        <v>10</v>
      </c>
      <c r="AA48" s="222"/>
    </row>
    <row r="49" spans="15:27" x14ac:dyDescent="0.25">
      <c r="O49" s="220"/>
      <c r="P49" s="221">
        <f t="shared" ref="P49:Z50" si="11">SUM($S44*P$18,P$19*$T44,P$20*$U44)</f>
        <v>-1</v>
      </c>
      <c r="Q49" s="221">
        <f t="shared" si="11"/>
        <v>-5</v>
      </c>
      <c r="R49" s="221">
        <f t="shared" si="11"/>
        <v>-3</v>
      </c>
      <c r="S49" s="221">
        <f t="shared" si="11"/>
        <v>-3</v>
      </c>
      <c r="T49" s="221">
        <f t="shared" si="11"/>
        <v>-3</v>
      </c>
      <c r="U49" s="221">
        <f t="shared" si="11"/>
        <v>-5</v>
      </c>
      <c r="V49" s="221">
        <f t="shared" si="11"/>
        <v>-5</v>
      </c>
      <c r="W49" s="221">
        <f t="shared" si="11"/>
        <v>-3</v>
      </c>
      <c r="X49" s="221">
        <f t="shared" si="11"/>
        <v>-3</v>
      </c>
      <c r="Y49" s="221">
        <f t="shared" si="11"/>
        <v>-1</v>
      </c>
      <c r="Z49" s="221">
        <f t="shared" si="11"/>
        <v>-1</v>
      </c>
      <c r="AA49" s="222"/>
    </row>
    <row r="50" spans="15:27" x14ac:dyDescent="0.25">
      <c r="O50" s="220"/>
      <c r="P50" s="221">
        <f t="shared" si="11"/>
        <v>1</v>
      </c>
      <c r="Q50" s="221">
        <f t="shared" si="11"/>
        <v>1</v>
      </c>
      <c r="R50" s="221">
        <f t="shared" si="11"/>
        <v>1</v>
      </c>
      <c r="S50" s="221">
        <f t="shared" si="11"/>
        <v>1</v>
      </c>
      <c r="T50" s="221">
        <f t="shared" si="11"/>
        <v>1</v>
      </c>
      <c r="U50" s="221">
        <f t="shared" si="11"/>
        <v>1</v>
      </c>
      <c r="V50" s="221">
        <f t="shared" si="11"/>
        <v>1</v>
      </c>
      <c r="W50" s="221">
        <f t="shared" si="11"/>
        <v>1</v>
      </c>
      <c r="X50" s="221">
        <f t="shared" si="11"/>
        <v>1</v>
      </c>
      <c r="Y50" s="221">
        <f t="shared" si="11"/>
        <v>1</v>
      </c>
      <c r="Z50" s="221">
        <f t="shared" si="11"/>
        <v>1</v>
      </c>
      <c r="AA50" s="222"/>
    </row>
    <row r="51" spans="15:27" ht="15.75" thickBot="1" x14ac:dyDescent="0.3">
      <c r="O51" s="224"/>
      <c r="P51" s="225"/>
      <c r="Q51" s="225"/>
      <c r="R51" s="225"/>
      <c r="S51" s="225"/>
      <c r="T51" s="225"/>
      <c r="U51" s="225"/>
      <c r="V51" s="225"/>
      <c r="W51" s="225"/>
      <c r="X51" s="225"/>
      <c r="Y51" s="225"/>
      <c r="Z51" s="225"/>
      <c r="AA51" s="226"/>
    </row>
    <row r="52" spans="15:27" ht="15.75" thickTop="1" x14ac:dyDescent="0.25"/>
    <row r="1048576" spans="16384:16384" x14ac:dyDescent="0.25">
      <c r="XFD1048576" s="56" t="s">
        <v>84</v>
      </c>
    </row>
  </sheetData>
  <mergeCells count="4">
    <mergeCell ref="W17:Z17"/>
    <mergeCell ref="S17:V17"/>
    <mergeCell ref="P17:R17"/>
    <mergeCell ref="L42:N4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zoomScale="115" zoomScaleNormal="115" workbookViewId="0">
      <selection activeCell="N7" sqref="N7"/>
    </sheetView>
  </sheetViews>
  <sheetFormatPr defaultColWidth="9.28515625" defaultRowHeight="15" x14ac:dyDescent="0.25"/>
  <cols>
    <col min="1" max="1" width="9.28515625" style="55"/>
    <col min="2" max="16384" width="9.28515625" style="2"/>
  </cols>
  <sheetData>
    <row r="1" spans="1:20" ht="16.5" thickTop="1" thickBot="1" x14ac:dyDescent="0.3">
      <c r="A1" s="107" t="s">
        <v>17</v>
      </c>
    </row>
    <row r="2" spans="1:20" ht="15.75" thickTop="1" x14ac:dyDescent="0.25">
      <c r="A2" s="176" t="s">
        <v>4</v>
      </c>
      <c r="C2" s="5" t="s">
        <v>38</v>
      </c>
      <c r="D2" s="92" t="s">
        <v>22</v>
      </c>
      <c r="E2" s="92" t="s">
        <v>26</v>
      </c>
      <c r="F2" s="92" t="s">
        <v>39</v>
      </c>
      <c r="G2" s="93" t="s">
        <v>40</v>
      </c>
      <c r="I2" s="27" t="s">
        <v>38</v>
      </c>
      <c r="J2" s="45" t="s">
        <v>22</v>
      </c>
      <c r="K2" s="45" t="s">
        <v>26</v>
      </c>
      <c r="L2" s="45" t="s">
        <v>39</v>
      </c>
      <c r="M2" s="46" t="s">
        <v>40</v>
      </c>
      <c r="O2" s="106" t="s">
        <v>85</v>
      </c>
      <c r="P2" s="106" t="s">
        <v>86</v>
      </c>
      <c r="Q2" s="106" t="s">
        <v>87</v>
      </c>
      <c r="R2" s="106" t="s">
        <v>88</v>
      </c>
      <c r="S2" s="106" t="s">
        <v>89</v>
      </c>
      <c r="T2" s="106" t="s">
        <v>90</v>
      </c>
    </row>
    <row r="3" spans="1:20" x14ac:dyDescent="0.25">
      <c r="A3" s="140" t="s">
        <v>5</v>
      </c>
      <c r="C3" s="94">
        <v>0</v>
      </c>
      <c r="D3" s="63">
        <v>0</v>
      </c>
      <c r="E3" s="63">
        <f>2*EXP(D3)+POWER(D3,3)</f>
        <v>2</v>
      </c>
      <c r="F3" s="63">
        <v>1</v>
      </c>
      <c r="G3" s="64">
        <f>E3*F3</f>
        <v>2</v>
      </c>
      <c r="I3" s="47">
        <v>0</v>
      </c>
      <c r="J3" s="28">
        <v>0</v>
      </c>
      <c r="K3" s="28">
        <f>2*EXP(J3)+POWER(J3,3)</f>
        <v>2</v>
      </c>
      <c r="L3" s="28">
        <v>1</v>
      </c>
      <c r="M3" s="29">
        <f>K3*L3</f>
        <v>2</v>
      </c>
      <c r="O3" s="106">
        <f>G13</f>
        <v>9.5445347916737688</v>
      </c>
      <c r="P3" s="106">
        <f>M21</f>
        <v>9.5444692358250851</v>
      </c>
      <c r="Q3" s="106">
        <f>G23</f>
        <v>9.5444648487902306</v>
      </c>
      <c r="R3" s="106">
        <f>Q3-O3</f>
        <v>-6.9942883538232081E-5</v>
      </c>
      <c r="S3" s="106">
        <f>Q3-P3</f>
        <v>-4.3870348545027582E-6</v>
      </c>
      <c r="T3" s="106">
        <v>0.1</v>
      </c>
    </row>
    <row r="4" spans="1:20" x14ac:dyDescent="0.25">
      <c r="A4" s="108" t="s">
        <v>6</v>
      </c>
      <c r="C4" s="94">
        <f>C3+1</f>
        <v>1</v>
      </c>
      <c r="D4" s="63">
        <f>D3+0.2</f>
        <v>0.2</v>
      </c>
      <c r="E4" s="63">
        <f t="shared" ref="E4:E11" si="0">2*EXP(D4)+POWER(D4,3)</f>
        <v>2.4508055163203397</v>
      </c>
      <c r="F4" s="63">
        <v>4</v>
      </c>
      <c r="G4" s="64">
        <f t="shared" ref="G4:G11" si="1">E4*F4</f>
        <v>9.8032220652813589</v>
      </c>
      <c r="I4" s="47">
        <f>I3+1</f>
        <v>1</v>
      </c>
      <c r="J4" s="28">
        <f>J3+0.1</f>
        <v>0.1</v>
      </c>
      <c r="K4" s="28">
        <f t="shared" ref="K4:K19" si="2">2*EXP(J4)+POWER(J4,3)</f>
        <v>2.2113418361512953</v>
      </c>
      <c r="L4" s="28">
        <v>4</v>
      </c>
      <c r="M4" s="29">
        <f t="shared" ref="M4:M19" si="3">K4*L4</f>
        <v>8.8453673446051813</v>
      </c>
      <c r="O4" s="106"/>
      <c r="P4" s="106"/>
      <c r="Q4" s="106"/>
      <c r="R4" s="106"/>
      <c r="S4" s="106"/>
      <c r="T4" s="106"/>
    </row>
    <row r="5" spans="1:20" ht="15.75" thickBot="1" x14ac:dyDescent="0.3">
      <c r="A5" s="177" t="s">
        <v>19</v>
      </c>
      <c r="C5" s="94">
        <f t="shared" ref="C5:C11" si="4">C4+1</f>
        <v>2</v>
      </c>
      <c r="D5" s="63">
        <f t="shared" ref="D5:D11" si="5">D4+0.2</f>
        <v>0.4</v>
      </c>
      <c r="E5" s="63">
        <f t="shared" si="0"/>
        <v>3.0476493952825408</v>
      </c>
      <c r="F5" s="63">
        <v>2</v>
      </c>
      <c r="G5" s="64">
        <f t="shared" si="1"/>
        <v>6.0952987905650815</v>
      </c>
      <c r="I5" s="47">
        <f t="shared" ref="I5:I19" si="6">I4+1</f>
        <v>2</v>
      </c>
      <c r="J5" s="28">
        <f t="shared" ref="J5:J19" si="7">J4+0.1</f>
        <v>0.2</v>
      </c>
      <c r="K5" s="28">
        <f t="shared" si="2"/>
        <v>2.4508055163203397</v>
      </c>
      <c r="L5" s="28">
        <v>2</v>
      </c>
      <c r="M5" s="29">
        <f t="shared" si="3"/>
        <v>4.9016110326406794</v>
      </c>
      <c r="O5" s="106"/>
      <c r="P5" s="106"/>
      <c r="Q5" s="106"/>
      <c r="R5" s="106"/>
      <c r="S5" s="106"/>
      <c r="T5" s="106"/>
    </row>
    <row r="6" spans="1:20" ht="15.75" thickTop="1" x14ac:dyDescent="0.25">
      <c r="C6" s="94">
        <f t="shared" si="4"/>
        <v>3</v>
      </c>
      <c r="D6" s="63">
        <f t="shared" si="5"/>
        <v>0.60000000000000009</v>
      </c>
      <c r="E6" s="63">
        <f t="shared" si="0"/>
        <v>3.8602376007810184</v>
      </c>
      <c r="F6" s="63">
        <v>4</v>
      </c>
      <c r="G6" s="64">
        <f t="shared" si="1"/>
        <v>15.440950403124074</v>
      </c>
      <c r="I6" s="47">
        <f t="shared" si="6"/>
        <v>3</v>
      </c>
      <c r="J6" s="28">
        <f t="shared" si="7"/>
        <v>0.30000000000000004</v>
      </c>
      <c r="K6" s="28">
        <f t="shared" si="2"/>
        <v>2.7267176151520065</v>
      </c>
      <c r="L6" s="28">
        <v>4</v>
      </c>
      <c r="M6" s="29">
        <f t="shared" si="3"/>
        <v>10.906870460608026</v>
      </c>
      <c r="O6" s="106"/>
      <c r="P6" s="106"/>
      <c r="Q6" s="106"/>
      <c r="R6" s="106"/>
      <c r="S6" s="106"/>
      <c r="T6" s="106"/>
    </row>
    <row r="7" spans="1:20" x14ac:dyDescent="0.25">
      <c r="C7" s="94">
        <f t="shared" si="4"/>
        <v>4</v>
      </c>
      <c r="D7" s="63">
        <f t="shared" si="5"/>
        <v>0.8</v>
      </c>
      <c r="E7" s="63">
        <f>2*EXP(D7)+POWER(D7,3)</f>
        <v>4.9630818569849362</v>
      </c>
      <c r="F7" s="63">
        <v>2</v>
      </c>
      <c r="G7" s="64">
        <f t="shared" si="1"/>
        <v>9.9261637139698724</v>
      </c>
      <c r="I7" s="47">
        <f t="shared" si="6"/>
        <v>4</v>
      </c>
      <c r="J7" s="28">
        <f t="shared" si="7"/>
        <v>0.4</v>
      </c>
      <c r="K7" s="28">
        <f t="shared" si="2"/>
        <v>3.0476493952825408</v>
      </c>
      <c r="L7" s="28">
        <v>2</v>
      </c>
      <c r="M7" s="29">
        <f t="shared" si="3"/>
        <v>6.0952987905650815</v>
      </c>
      <c r="O7" s="106"/>
      <c r="P7" s="106"/>
      <c r="Q7" s="106"/>
      <c r="R7" s="106"/>
      <c r="S7" s="106"/>
      <c r="T7" s="106"/>
    </row>
    <row r="8" spans="1:20" x14ac:dyDescent="0.25">
      <c r="C8" s="94">
        <f t="shared" si="4"/>
        <v>5</v>
      </c>
      <c r="D8" s="63">
        <f t="shared" si="5"/>
        <v>1</v>
      </c>
      <c r="E8" s="63">
        <f t="shared" si="0"/>
        <v>6.4365636569180902</v>
      </c>
      <c r="F8" s="63">
        <v>4</v>
      </c>
      <c r="G8" s="64">
        <f t="shared" si="1"/>
        <v>25.746254627672361</v>
      </c>
      <c r="I8" s="47">
        <f t="shared" si="6"/>
        <v>5</v>
      </c>
      <c r="J8" s="28">
        <f t="shared" si="7"/>
        <v>0.5</v>
      </c>
      <c r="K8" s="28">
        <f t="shared" si="2"/>
        <v>3.4224425414002564</v>
      </c>
      <c r="L8" s="28">
        <v>4</v>
      </c>
      <c r="M8" s="29">
        <f t="shared" si="3"/>
        <v>13.689770165601026</v>
      </c>
      <c r="O8" s="106"/>
      <c r="P8" s="106"/>
      <c r="Q8" s="106"/>
      <c r="R8" s="106"/>
      <c r="S8" s="106"/>
      <c r="T8" s="106"/>
    </row>
    <row r="9" spans="1:20" x14ac:dyDescent="0.25">
      <c r="C9" s="94">
        <f t="shared" si="4"/>
        <v>6</v>
      </c>
      <c r="D9" s="63">
        <f t="shared" si="5"/>
        <v>1.2</v>
      </c>
      <c r="E9" s="63">
        <f t="shared" si="0"/>
        <v>8.3682338454730942</v>
      </c>
      <c r="F9" s="63">
        <v>2</v>
      </c>
      <c r="G9" s="64">
        <f t="shared" si="1"/>
        <v>16.736467690946188</v>
      </c>
      <c r="I9" s="47">
        <f t="shared" si="6"/>
        <v>6</v>
      </c>
      <c r="J9" s="28">
        <f t="shared" si="7"/>
        <v>0.6</v>
      </c>
      <c r="K9" s="28">
        <f t="shared" si="2"/>
        <v>3.860237600781018</v>
      </c>
      <c r="L9" s="28">
        <v>2</v>
      </c>
      <c r="M9" s="29">
        <f t="shared" si="3"/>
        <v>7.7204752015620359</v>
      </c>
      <c r="O9" s="106"/>
      <c r="P9" s="106"/>
      <c r="Q9" s="106"/>
      <c r="R9" s="106"/>
      <c r="S9" s="106"/>
      <c r="T9" s="106"/>
    </row>
    <row r="10" spans="1:20" x14ac:dyDescent="0.25">
      <c r="C10" s="94">
        <f t="shared" si="4"/>
        <v>7</v>
      </c>
      <c r="D10" s="63">
        <f t="shared" si="5"/>
        <v>1.4</v>
      </c>
      <c r="E10" s="63">
        <f t="shared" si="0"/>
        <v>10.854399933689349</v>
      </c>
      <c r="F10" s="63">
        <v>4</v>
      </c>
      <c r="G10" s="64">
        <f t="shared" si="1"/>
        <v>43.417599734757395</v>
      </c>
      <c r="I10" s="47">
        <f t="shared" si="6"/>
        <v>7</v>
      </c>
      <c r="J10" s="28">
        <f t="shared" si="7"/>
        <v>0.7</v>
      </c>
      <c r="K10" s="28">
        <f t="shared" si="2"/>
        <v>4.3705054149409532</v>
      </c>
      <c r="L10" s="28">
        <v>4</v>
      </c>
      <c r="M10" s="29">
        <f t="shared" si="3"/>
        <v>17.482021659763813</v>
      </c>
      <c r="O10" s="106"/>
      <c r="P10" s="106"/>
      <c r="Q10" s="106"/>
      <c r="R10" s="106"/>
      <c r="S10" s="106"/>
      <c r="T10" s="106"/>
    </row>
    <row r="11" spans="1:20" ht="15.75" thickBot="1" x14ac:dyDescent="0.3">
      <c r="C11" s="95">
        <f t="shared" si="4"/>
        <v>8</v>
      </c>
      <c r="D11" s="70">
        <f t="shared" si="5"/>
        <v>1.5999999999999999</v>
      </c>
      <c r="E11" s="70">
        <f t="shared" si="0"/>
        <v>14.002064848790226</v>
      </c>
      <c r="F11" s="70">
        <v>1</v>
      </c>
      <c r="G11" s="71">
        <f t="shared" si="1"/>
        <v>14.002064848790226</v>
      </c>
      <c r="I11" s="47">
        <f t="shared" si="6"/>
        <v>8</v>
      </c>
      <c r="J11" s="28">
        <f t="shared" si="7"/>
        <v>0.79999999999999993</v>
      </c>
      <c r="K11" s="28">
        <f t="shared" si="2"/>
        <v>4.9630818569849344</v>
      </c>
      <c r="L11" s="28">
        <v>2</v>
      </c>
      <c r="M11" s="29">
        <f t="shared" si="3"/>
        <v>9.9261637139698689</v>
      </c>
      <c r="O11" s="106"/>
      <c r="P11" s="106"/>
      <c r="Q11" s="106"/>
      <c r="R11" s="106"/>
      <c r="S11" s="106"/>
      <c r="T11" s="106"/>
    </row>
    <row r="12" spans="1:20" ht="15.75" thickTop="1" x14ac:dyDescent="0.25">
      <c r="F12" s="5" t="s">
        <v>41</v>
      </c>
      <c r="G12" s="93">
        <f>SUM(G3:G11)</f>
        <v>143.16802187510655</v>
      </c>
      <c r="I12" s="47">
        <f t="shared" si="6"/>
        <v>9</v>
      </c>
      <c r="J12" s="28">
        <f t="shared" si="7"/>
        <v>0.89999999999999991</v>
      </c>
      <c r="K12" s="28">
        <f t="shared" si="2"/>
        <v>5.6482062223138989</v>
      </c>
      <c r="L12" s="28">
        <v>4</v>
      </c>
      <c r="M12" s="29">
        <f t="shared" si="3"/>
        <v>22.592824889255596</v>
      </c>
      <c r="O12" s="106"/>
      <c r="P12" s="106"/>
      <c r="Q12" s="106"/>
      <c r="R12" s="106"/>
      <c r="S12" s="106"/>
      <c r="T12" s="106"/>
    </row>
    <row r="13" spans="1:20" ht="15.75" thickBot="1" x14ac:dyDescent="0.3">
      <c r="F13" s="95" t="s">
        <v>46</v>
      </c>
      <c r="G13" s="71">
        <f>G12*(0.2/3)</f>
        <v>9.5445347916737688</v>
      </c>
      <c r="I13" s="47">
        <f t="shared" si="6"/>
        <v>10</v>
      </c>
      <c r="J13" s="28">
        <f t="shared" si="7"/>
        <v>0.99999999999999989</v>
      </c>
      <c r="K13" s="28">
        <f t="shared" si="2"/>
        <v>6.4365636569180902</v>
      </c>
      <c r="L13" s="28">
        <v>2</v>
      </c>
      <c r="M13" s="29">
        <f t="shared" si="3"/>
        <v>12.87312731383618</v>
      </c>
      <c r="O13" s="106"/>
      <c r="P13" s="106"/>
      <c r="Q13" s="106"/>
      <c r="R13" s="106"/>
      <c r="S13" s="106"/>
      <c r="T13" s="106"/>
    </row>
    <row r="14" spans="1:20" ht="16.5" thickTop="1" thickBot="1" x14ac:dyDescent="0.3">
      <c r="I14" s="47">
        <f t="shared" si="6"/>
        <v>11</v>
      </c>
      <c r="J14" s="28">
        <f t="shared" si="7"/>
        <v>1.0999999999999999</v>
      </c>
      <c r="K14" s="28">
        <f t="shared" si="2"/>
        <v>7.3393320478928645</v>
      </c>
      <c r="L14" s="28">
        <v>4</v>
      </c>
      <c r="M14" s="29">
        <f t="shared" si="3"/>
        <v>29.357328191571458</v>
      </c>
      <c r="O14" s="106"/>
      <c r="P14" s="106"/>
      <c r="Q14" s="106"/>
      <c r="R14" s="106"/>
      <c r="S14" s="106"/>
      <c r="T14" s="106"/>
    </row>
    <row r="15" spans="1:20" ht="15.75" thickTop="1" x14ac:dyDescent="0.25">
      <c r="C15" s="96"/>
      <c r="D15" s="97"/>
      <c r="E15" s="232"/>
      <c r="F15" s="97"/>
      <c r="G15" s="122"/>
      <c r="I15" s="47">
        <f t="shared" si="6"/>
        <v>12</v>
      </c>
      <c r="J15" s="28">
        <f t="shared" si="7"/>
        <v>1.2</v>
      </c>
      <c r="K15" s="28">
        <f t="shared" si="2"/>
        <v>8.3682338454730942</v>
      </c>
      <c r="L15" s="28">
        <v>2</v>
      </c>
      <c r="M15" s="29">
        <f t="shared" si="3"/>
        <v>16.736467690946188</v>
      </c>
      <c r="O15" s="106"/>
      <c r="P15" s="106"/>
      <c r="Q15" s="106"/>
      <c r="R15" s="106"/>
      <c r="S15" s="106"/>
      <c r="T15" s="106"/>
    </row>
    <row r="16" spans="1:20" x14ac:dyDescent="0.25">
      <c r="C16" s="98"/>
      <c r="D16" s="99"/>
      <c r="E16" s="99" t="s">
        <v>37</v>
      </c>
      <c r="F16" s="99"/>
      <c r="G16" s="100"/>
      <c r="I16" s="47">
        <f t="shared" si="6"/>
        <v>13</v>
      </c>
      <c r="J16" s="28">
        <f>J15+0.1</f>
        <v>1.3</v>
      </c>
      <c r="K16" s="28">
        <f t="shared" si="2"/>
        <v>9.5355933352384898</v>
      </c>
      <c r="L16" s="28">
        <v>4</v>
      </c>
      <c r="M16" s="29">
        <f t="shared" si="3"/>
        <v>38.142373340953959</v>
      </c>
      <c r="O16" s="106"/>
      <c r="P16" s="106"/>
      <c r="Q16" s="106"/>
      <c r="R16" s="106"/>
      <c r="S16" s="106"/>
      <c r="T16" s="106"/>
    </row>
    <row r="17" spans="3:20" x14ac:dyDescent="0.25">
      <c r="C17" s="101"/>
      <c r="D17" s="99"/>
      <c r="E17" s="233"/>
      <c r="F17" s="99"/>
      <c r="G17" s="100"/>
      <c r="I17" s="47">
        <f t="shared" si="6"/>
        <v>14</v>
      </c>
      <c r="J17" s="28">
        <f t="shared" si="7"/>
        <v>1.4000000000000001</v>
      </c>
      <c r="K17" s="28">
        <f t="shared" si="2"/>
        <v>10.854399933689351</v>
      </c>
      <c r="L17" s="28">
        <v>2</v>
      </c>
      <c r="M17" s="29">
        <f t="shared" si="3"/>
        <v>21.708799867378701</v>
      </c>
      <c r="O17" s="106"/>
      <c r="P17" s="106"/>
      <c r="Q17" s="106"/>
      <c r="R17" s="106"/>
      <c r="S17" s="106"/>
      <c r="T17" s="106"/>
    </row>
    <row r="18" spans="3:20" x14ac:dyDescent="0.25">
      <c r="C18" s="102"/>
      <c r="D18" s="99"/>
      <c r="E18" s="99"/>
      <c r="F18" s="99"/>
      <c r="G18" s="100"/>
      <c r="I18" s="47">
        <f t="shared" si="6"/>
        <v>15</v>
      </c>
      <c r="J18" s="28">
        <f t="shared" si="7"/>
        <v>1.5000000000000002</v>
      </c>
      <c r="K18" s="28">
        <f t="shared" si="2"/>
        <v>12.338378140676133</v>
      </c>
      <c r="L18" s="28">
        <v>4</v>
      </c>
      <c r="M18" s="29">
        <f t="shared" si="3"/>
        <v>49.35351256270453</v>
      </c>
      <c r="O18" s="106"/>
      <c r="P18" s="106"/>
      <c r="Q18" s="106"/>
      <c r="R18" s="106"/>
      <c r="S18" s="106"/>
      <c r="T18" s="106"/>
    </row>
    <row r="19" spans="3:20" ht="15.75" thickBot="1" x14ac:dyDescent="0.3">
      <c r="C19" s="102" t="s">
        <v>22</v>
      </c>
      <c r="D19" s="103" t="s">
        <v>100</v>
      </c>
      <c r="E19" s="99" t="s">
        <v>43</v>
      </c>
      <c r="F19" s="99"/>
      <c r="G19" s="100"/>
      <c r="I19" s="48">
        <f t="shared" si="6"/>
        <v>16</v>
      </c>
      <c r="J19" s="30">
        <f t="shared" si="7"/>
        <v>1.6000000000000003</v>
      </c>
      <c r="K19" s="30">
        <f t="shared" si="2"/>
        <v>14.002064848790235</v>
      </c>
      <c r="L19" s="30">
        <v>1</v>
      </c>
      <c r="M19" s="31">
        <f t="shared" si="3"/>
        <v>14.002064848790235</v>
      </c>
      <c r="O19" s="106"/>
      <c r="P19" s="106"/>
      <c r="Q19" s="106"/>
      <c r="R19" s="106"/>
      <c r="S19" s="106"/>
      <c r="T19" s="106"/>
    </row>
    <row r="20" spans="3:20" ht="15.75" thickTop="1" x14ac:dyDescent="0.25">
      <c r="C20" s="102">
        <v>1.6</v>
      </c>
      <c r="D20" s="99" t="s">
        <v>42</v>
      </c>
      <c r="E20" s="99">
        <f>2*EXP(C20)+POWER(C20,4)/4</f>
        <v>11.544464848790231</v>
      </c>
      <c r="F20" s="99"/>
      <c r="G20" s="100"/>
      <c r="L20" s="27" t="s">
        <v>41</v>
      </c>
      <c r="M20" s="46">
        <f>SUM(M3:M19)</f>
        <v>286.33407707475254</v>
      </c>
      <c r="O20" s="106"/>
      <c r="P20" s="106"/>
      <c r="Q20" s="106"/>
      <c r="R20" s="106"/>
      <c r="S20" s="106"/>
      <c r="T20" s="106"/>
    </row>
    <row r="21" spans="3:20" ht="15.75" thickBot="1" x14ac:dyDescent="0.3">
      <c r="C21" s="102">
        <v>0</v>
      </c>
      <c r="D21" s="99" t="s">
        <v>44</v>
      </c>
      <c r="E21" s="99">
        <f>2*EXP(C21)+POWER(C21,4)/4</f>
        <v>2</v>
      </c>
      <c r="F21" s="99"/>
      <c r="G21" s="100"/>
      <c r="L21" s="48" t="s">
        <v>46</v>
      </c>
      <c r="M21" s="31">
        <f>M20*(0.1/3)</f>
        <v>9.5444692358250851</v>
      </c>
      <c r="O21" s="106"/>
      <c r="P21" s="106"/>
      <c r="Q21" s="106"/>
      <c r="R21" s="106"/>
      <c r="S21" s="106"/>
      <c r="T21" s="106"/>
    </row>
    <row r="22" spans="3:20" ht="15.75" thickTop="1" x14ac:dyDescent="0.25">
      <c r="C22" s="102"/>
      <c r="D22" s="99"/>
      <c r="E22" s="99"/>
      <c r="F22" s="99"/>
      <c r="G22" s="100"/>
      <c r="O22" s="106"/>
      <c r="P22" s="106"/>
      <c r="Q22" s="106"/>
      <c r="R22" s="106"/>
      <c r="S22" s="106"/>
      <c r="T22" s="106"/>
    </row>
    <row r="23" spans="3:20" ht="15.75" thickBot="1" x14ac:dyDescent="0.3">
      <c r="C23" s="104">
        <f>E20</f>
        <v>11.544464848790231</v>
      </c>
      <c r="D23" s="105" t="s">
        <v>45</v>
      </c>
      <c r="E23" s="105">
        <f>E21</f>
        <v>2</v>
      </c>
      <c r="F23" s="105" t="s">
        <v>37</v>
      </c>
      <c r="G23" s="123">
        <f>C23-E23</f>
        <v>9.5444648487902306</v>
      </c>
      <c r="O23" s="106"/>
      <c r="P23" s="106"/>
      <c r="Q23" s="106"/>
      <c r="R23" s="106"/>
      <c r="S23" s="106"/>
      <c r="T23" s="106"/>
    </row>
    <row r="24" spans="3:20" ht="15.75" thickTop="1" x14ac:dyDescent="0.25">
      <c r="O24" s="106"/>
      <c r="P24" s="106"/>
      <c r="Q24" s="106"/>
      <c r="R24" s="106"/>
      <c r="S24" s="106"/>
      <c r="T24" s="106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="115" zoomScaleNormal="115" workbookViewId="0">
      <selection activeCell="H19" sqref="H19"/>
    </sheetView>
  </sheetViews>
  <sheetFormatPr defaultColWidth="9.28515625" defaultRowHeight="15" x14ac:dyDescent="0.25"/>
  <cols>
    <col min="1" max="16384" width="9.28515625" style="56"/>
  </cols>
  <sheetData>
    <row r="1" spans="1:13" ht="16.5" thickTop="1" thickBot="1" x14ac:dyDescent="0.3">
      <c r="A1" s="191" t="s">
        <v>18</v>
      </c>
      <c r="C1" s="144" t="s">
        <v>38</v>
      </c>
      <c r="D1" s="145" t="s">
        <v>22</v>
      </c>
      <c r="E1" s="145" t="s">
        <v>26</v>
      </c>
      <c r="F1" s="145"/>
      <c r="G1" s="145"/>
      <c r="H1" s="145"/>
      <c r="I1" s="145"/>
      <c r="J1" s="145"/>
      <c r="K1" s="145"/>
      <c r="L1" s="145"/>
      <c r="M1" s="146"/>
    </row>
    <row r="2" spans="1:13" x14ac:dyDescent="0.25">
      <c r="A2" s="259" t="s">
        <v>4</v>
      </c>
      <c r="C2" s="147">
        <v>0</v>
      </c>
      <c r="D2" s="148">
        <v>0.8</v>
      </c>
      <c r="E2" s="148">
        <v>-0.22309999999999999</v>
      </c>
      <c r="F2" s="148"/>
      <c r="G2" s="148"/>
      <c r="H2" s="148"/>
      <c r="I2" s="148"/>
      <c r="J2" s="148"/>
      <c r="K2" s="148"/>
      <c r="L2" s="148"/>
      <c r="M2" s="149"/>
    </row>
    <row r="3" spans="1:13" x14ac:dyDescent="0.25">
      <c r="A3" s="193" t="s">
        <v>5</v>
      </c>
      <c r="C3" s="147">
        <v>1</v>
      </c>
      <c r="D3" s="148">
        <v>1</v>
      </c>
      <c r="E3" s="148">
        <v>0</v>
      </c>
      <c r="F3" s="148"/>
      <c r="G3" s="148"/>
      <c r="H3" s="148"/>
      <c r="I3" s="148"/>
      <c r="J3" s="148"/>
      <c r="K3" s="148"/>
      <c r="L3" s="148"/>
      <c r="M3" s="149"/>
    </row>
    <row r="4" spans="1:13" x14ac:dyDescent="0.25">
      <c r="A4" s="194" t="s">
        <v>6</v>
      </c>
      <c r="C4" s="147">
        <v>2</v>
      </c>
      <c r="D4" s="148">
        <v>1.4</v>
      </c>
      <c r="E4" s="148">
        <v>0.33650000000000002</v>
      </c>
      <c r="F4" s="148"/>
      <c r="G4" s="148"/>
      <c r="H4" s="148"/>
      <c r="I4" s="148"/>
      <c r="J4" s="148"/>
      <c r="K4" s="148"/>
      <c r="L4" s="148"/>
      <c r="M4" s="149"/>
    </row>
    <row r="5" spans="1:13" ht="15.75" thickBot="1" x14ac:dyDescent="0.3">
      <c r="A5" s="195" t="s">
        <v>19</v>
      </c>
      <c r="B5" s="258"/>
      <c r="C5" s="147"/>
      <c r="D5" s="148"/>
      <c r="E5" s="148"/>
      <c r="F5" s="148"/>
      <c r="G5" s="148"/>
      <c r="H5" s="148"/>
      <c r="I5" s="148"/>
      <c r="J5" s="148"/>
      <c r="K5" s="148"/>
      <c r="L5" s="148"/>
      <c r="M5" s="149"/>
    </row>
    <row r="6" spans="1:13" ht="15.75" thickTop="1" x14ac:dyDescent="0.25">
      <c r="C6" s="147"/>
      <c r="D6" s="148"/>
      <c r="E6" s="148"/>
      <c r="F6" s="148"/>
      <c r="G6" s="148"/>
      <c r="H6" s="148"/>
      <c r="I6" s="148"/>
      <c r="J6" s="148"/>
      <c r="K6" s="148"/>
      <c r="L6" s="148"/>
      <c r="M6" s="149"/>
    </row>
    <row r="7" spans="1:13" x14ac:dyDescent="0.25">
      <c r="C7" s="147"/>
      <c r="D7" s="148"/>
      <c r="E7" s="148"/>
      <c r="F7" s="148"/>
      <c r="G7" s="148"/>
      <c r="H7" s="148"/>
      <c r="I7" s="148"/>
      <c r="J7" s="148"/>
      <c r="K7" s="148"/>
      <c r="L7" s="148"/>
      <c r="M7" s="149"/>
    </row>
    <row r="8" spans="1:13" x14ac:dyDescent="0.25">
      <c r="C8" s="147"/>
      <c r="D8" s="148"/>
      <c r="E8" s="148"/>
      <c r="F8" s="148"/>
      <c r="G8" s="148"/>
      <c r="H8" s="148"/>
      <c r="I8" s="148"/>
      <c r="J8" s="148"/>
      <c r="K8" s="148"/>
      <c r="L8" s="148"/>
      <c r="M8" s="149"/>
    </row>
    <row r="9" spans="1:13" x14ac:dyDescent="0.25">
      <c r="C9" s="147"/>
      <c r="D9" s="148"/>
      <c r="E9" s="148"/>
      <c r="F9" s="148"/>
      <c r="G9" s="148"/>
      <c r="H9" s="148"/>
      <c r="I9" s="148"/>
      <c r="J9" s="148"/>
      <c r="K9" s="148"/>
      <c r="L9" s="148"/>
      <c r="M9" s="149"/>
    </row>
    <row r="10" spans="1:13" x14ac:dyDescent="0.25">
      <c r="C10" s="147"/>
      <c r="D10" s="148"/>
      <c r="E10" s="148"/>
      <c r="F10" s="148"/>
      <c r="G10" s="148"/>
      <c r="H10" s="148"/>
      <c r="I10" s="148"/>
      <c r="J10" s="148"/>
      <c r="K10" s="148"/>
      <c r="L10" s="148"/>
      <c r="M10" s="149"/>
    </row>
    <row r="11" spans="1:13" x14ac:dyDescent="0.25">
      <c r="C11" s="147"/>
      <c r="D11" s="148"/>
      <c r="E11" s="148"/>
      <c r="F11" s="148"/>
      <c r="G11" s="148"/>
      <c r="H11" s="148"/>
      <c r="I11" s="148"/>
      <c r="J11" s="148"/>
      <c r="K11" s="148"/>
      <c r="L11" s="148"/>
      <c r="M11" s="149"/>
    </row>
    <row r="12" spans="1:13" x14ac:dyDescent="0.25">
      <c r="C12" s="147"/>
      <c r="D12" s="148"/>
      <c r="E12" s="148"/>
      <c r="F12" s="148"/>
      <c r="G12" s="148"/>
      <c r="H12" s="148"/>
      <c r="I12" s="148"/>
      <c r="J12" s="148"/>
      <c r="K12" s="148"/>
      <c r="L12" s="148"/>
      <c r="M12" s="149"/>
    </row>
    <row r="13" spans="1:13" x14ac:dyDescent="0.25">
      <c r="C13" s="147"/>
      <c r="D13" s="148"/>
      <c r="E13" s="148"/>
      <c r="F13" s="148"/>
      <c r="G13" s="148"/>
      <c r="H13" s="148"/>
      <c r="I13" s="148"/>
      <c r="J13" s="148"/>
      <c r="K13" s="148"/>
      <c r="L13" s="148"/>
      <c r="M13" s="149"/>
    </row>
    <row r="14" spans="1:13" x14ac:dyDescent="0.25">
      <c r="C14" s="147"/>
      <c r="D14" s="148"/>
      <c r="E14" s="148"/>
      <c r="F14" s="148"/>
      <c r="G14" s="148"/>
      <c r="H14" s="148"/>
      <c r="I14" s="148"/>
      <c r="J14" s="148"/>
      <c r="K14" s="148"/>
      <c r="L14" s="148"/>
      <c r="M14" s="149"/>
    </row>
    <row r="15" spans="1:13" x14ac:dyDescent="0.25">
      <c r="C15" s="147"/>
      <c r="D15" s="148"/>
      <c r="E15" s="148"/>
      <c r="F15" s="148"/>
      <c r="G15" s="148"/>
      <c r="H15" s="148"/>
      <c r="I15" s="148"/>
      <c r="J15" s="148"/>
      <c r="K15" s="148"/>
      <c r="L15" s="148"/>
      <c r="M15" s="149"/>
    </row>
    <row r="16" spans="1:13" x14ac:dyDescent="0.25">
      <c r="C16" s="147"/>
      <c r="D16" s="148"/>
      <c r="E16" s="148"/>
      <c r="F16" s="148"/>
      <c r="G16" s="148"/>
      <c r="H16" s="148"/>
      <c r="I16" s="148"/>
      <c r="J16" s="148"/>
      <c r="K16" s="148"/>
      <c r="L16" s="148"/>
      <c r="M16" s="149"/>
    </row>
    <row r="17" spans="3:13" x14ac:dyDescent="0.25">
      <c r="C17" s="147"/>
      <c r="D17" s="148"/>
      <c r="E17" s="148"/>
      <c r="F17" s="148"/>
      <c r="G17" s="148"/>
      <c r="H17" s="148"/>
      <c r="I17" s="148"/>
      <c r="J17" s="148"/>
      <c r="K17" s="148"/>
      <c r="L17" s="148"/>
      <c r="M17" s="149"/>
    </row>
    <row r="18" spans="3:13" x14ac:dyDescent="0.25"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9"/>
    </row>
    <row r="19" spans="3:13" x14ac:dyDescent="0.25">
      <c r="C19" s="147"/>
      <c r="D19" s="148"/>
      <c r="E19" s="148"/>
      <c r="F19" s="148"/>
      <c r="G19" s="148"/>
      <c r="H19" s="148"/>
      <c r="I19" s="148"/>
      <c r="J19" s="148"/>
      <c r="K19" s="148"/>
      <c r="L19" s="148"/>
      <c r="M19" s="149"/>
    </row>
    <row r="20" spans="3:13" x14ac:dyDescent="0.25">
      <c r="C20" s="147"/>
      <c r="D20" s="148"/>
      <c r="E20" s="148"/>
      <c r="F20" s="148"/>
      <c r="G20" s="148"/>
      <c r="H20" s="148"/>
      <c r="I20" s="148"/>
      <c r="J20" s="148"/>
      <c r="K20" s="148"/>
      <c r="L20" s="148"/>
      <c r="M20" s="149"/>
    </row>
    <row r="21" spans="3:13" x14ac:dyDescent="0.25">
      <c r="C21" s="147"/>
      <c r="D21" s="148"/>
      <c r="E21" s="148"/>
      <c r="F21" s="148"/>
      <c r="G21" s="148"/>
      <c r="H21" s="148"/>
      <c r="I21" s="148"/>
      <c r="J21" s="148"/>
      <c r="K21" s="148"/>
      <c r="L21" s="148"/>
      <c r="M21" s="149"/>
    </row>
    <row r="22" spans="3:13" x14ac:dyDescent="0.25">
      <c r="C22" s="147"/>
      <c r="D22" s="148"/>
      <c r="E22" s="148"/>
      <c r="F22" s="148"/>
      <c r="G22" s="148"/>
      <c r="H22" s="148"/>
      <c r="I22" s="148"/>
      <c r="J22" s="148"/>
      <c r="K22" s="148"/>
      <c r="L22" s="148"/>
      <c r="M22" s="149"/>
    </row>
    <row r="23" spans="3:13" x14ac:dyDescent="0.25">
      <c r="C23" s="147"/>
      <c r="D23" s="148"/>
      <c r="E23" s="148"/>
      <c r="F23" s="148"/>
      <c r="G23" s="148"/>
      <c r="H23" s="148"/>
      <c r="I23" s="148"/>
      <c r="J23" s="148"/>
      <c r="K23" s="148"/>
      <c r="L23" s="148"/>
      <c r="M23" s="149"/>
    </row>
    <row r="24" spans="3:13" x14ac:dyDescent="0.25">
      <c r="C24" s="147"/>
      <c r="D24" s="148"/>
      <c r="E24" s="148"/>
      <c r="F24" s="148"/>
      <c r="G24" s="148"/>
      <c r="H24" s="148"/>
      <c r="I24" s="148"/>
      <c r="J24" s="148"/>
      <c r="K24" s="148"/>
      <c r="L24" s="148"/>
      <c r="M24" s="149"/>
    </row>
    <row r="25" spans="3:13" x14ac:dyDescent="0.25">
      <c r="C25" s="147"/>
      <c r="D25" s="148"/>
      <c r="E25" s="148"/>
      <c r="F25" s="148"/>
      <c r="G25" s="148"/>
      <c r="H25" s="148"/>
      <c r="I25" s="148"/>
      <c r="J25" s="148"/>
      <c r="K25" s="148"/>
      <c r="L25" s="148"/>
      <c r="M25" s="149"/>
    </row>
    <row r="26" spans="3:13" x14ac:dyDescent="0.25">
      <c r="C26" s="147"/>
      <c r="D26" s="148"/>
      <c r="E26" s="148"/>
      <c r="F26" s="148"/>
      <c r="G26" s="148"/>
      <c r="H26" s="148"/>
      <c r="I26" s="148"/>
      <c r="J26" s="148"/>
      <c r="K26" s="148"/>
      <c r="L26" s="148"/>
      <c r="M26" s="149"/>
    </row>
    <row r="27" spans="3:13" x14ac:dyDescent="0.25">
      <c r="C27" s="147"/>
      <c r="D27" s="148"/>
      <c r="E27" s="148"/>
      <c r="F27" s="148"/>
      <c r="G27" s="148"/>
      <c r="H27" s="148"/>
      <c r="I27" s="148"/>
      <c r="J27" s="148"/>
      <c r="K27" s="148"/>
      <c r="L27" s="148"/>
      <c r="M27" s="149"/>
    </row>
    <row r="28" spans="3:13" x14ac:dyDescent="0.25">
      <c r="C28" s="147"/>
      <c r="D28" s="148"/>
      <c r="E28" s="148"/>
      <c r="F28" s="148"/>
      <c r="G28" s="148"/>
      <c r="H28" s="148"/>
      <c r="I28" s="148"/>
      <c r="J28" s="148"/>
      <c r="K28" s="148"/>
      <c r="L28" s="148"/>
      <c r="M28" s="149"/>
    </row>
    <row r="29" spans="3:13" x14ac:dyDescent="0.25">
      <c r="C29" s="147"/>
      <c r="D29" s="148"/>
      <c r="E29" s="148"/>
      <c r="F29" s="148"/>
      <c r="G29" s="148"/>
      <c r="H29" s="148"/>
      <c r="I29" s="148"/>
      <c r="J29" s="148"/>
      <c r="K29" s="148"/>
      <c r="L29" s="148"/>
      <c r="M29" s="149"/>
    </row>
    <row r="30" spans="3:13" x14ac:dyDescent="0.25">
      <c r="C30" s="147"/>
      <c r="D30" s="148"/>
      <c r="E30" s="148"/>
      <c r="F30" s="148"/>
      <c r="G30" s="148"/>
      <c r="H30" s="148"/>
      <c r="I30" s="148"/>
      <c r="J30" s="148"/>
      <c r="K30" s="148"/>
      <c r="L30" s="148"/>
      <c r="M30" s="149"/>
    </row>
    <row r="31" spans="3:13" ht="15.75" thickBot="1" x14ac:dyDescent="0.3">
      <c r="C31" s="260"/>
      <c r="D31" s="261"/>
      <c r="E31" s="261"/>
      <c r="F31" s="261"/>
      <c r="G31" s="261"/>
      <c r="H31" s="261"/>
      <c r="I31" s="261"/>
      <c r="J31" s="261"/>
      <c r="K31" s="261"/>
      <c r="L31" s="261"/>
      <c r="M31" s="262"/>
    </row>
    <row r="32" spans="3:13" ht="15.75" thickTop="1" x14ac:dyDescent="0.25"/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Question 1</vt:lpstr>
      <vt:lpstr>Question 2</vt:lpstr>
      <vt:lpstr>Question 3</vt:lpstr>
      <vt:lpstr>Question 4</vt:lpstr>
      <vt:lpstr>Question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O.L.Sheard U1664298</dc:creator>
  <cp:lastModifiedBy>O.L.Sheard U1664298</cp:lastModifiedBy>
  <dcterms:created xsi:type="dcterms:W3CDTF">2018-01-29T16:17:11Z</dcterms:created>
  <dcterms:modified xsi:type="dcterms:W3CDTF">2018-02-13T14:03:16Z</dcterms:modified>
</cp:coreProperties>
</file>