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664298\MathsCoursework\"/>
    </mc:Choice>
  </mc:AlternateContent>
  <bookViews>
    <workbookView xWindow="0" yWindow="0" windowWidth="20730" windowHeight="9630" activeTab="1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4" l="1"/>
  <c r="M10" i="4"/>
  <c r="D11" i="4"/>
  <c r="M11" i="4" s="1"/>
  <c r="D10" i="4"/>
  <c r="I22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3" i="4"/>
  <c r="Q2" i="4"/>
  <c r="P21" i="4"/>
  <c r="P22" i="4" s="1"/>
  <c r="P14" i="4"/>
  <c r="P15" i="4" s="1"/>
  <c r="P16" i="4" s="1"/>
  <c r="P17" i="4" s="1"/>
  <c r="P18" i="4" s="1"/>
  <c r="P19" i="4" s="1"/>
  <c r="P20" i="4" s="1"/>
  <c r="P4" i="4"/>
  <c r="P5" i="4" s="1"/>
  <c r="P6" i="4" s="1"/>
  <c r="P7" i="4" s="1"/>
  <c r="P8" i="4" s="1"/>
  <c r="P9" i="4" s="1"/>
  <c r="P10" i="4" s="1"/>
  <c r="P11" i="4" s="1"/>
  <c r="P12" i="4" s="1"/>
  <c r="P13" i="4" s="1"/>
  <c r="P3" i="4"/>
  <c r="M12" i="4" l="1"/>
  <c r="M14" i="4" s="1"/>
  <c r="E3" i="5"/>
  <c r="N14" i="4" l="1"/>
  <c r="P28" i="2" l="1"/>
  <c r="P27" i="2"/>
  <c r="P26" i="2"/>
  <c r="P34" i="2" s="1"/>
  <c r="V26" i="2"/>
  <c r="S44" i="2"/>
  <c r="T44" i="2"/>
  <c r="U44" i="2"/>
  <c r="S45" i="2"/>
  <c r="T45" i="2"/>
  <c r="U45" i="2"/>
  <c r="T43" i="2"/>
  <c r="U43" i="2"/>
  <c r="S43" i="2"/>
  <c r="Q26" i="2"/>
  <c r="R26" i="2"/>
  <c r="S26" i="2"/>
  <c r="T26" i="2"/>
  <c r="U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W49" i="2" l="1"/>
  <c r="X49" i="2"/>
  <c r="R49" i="2"/>
  <c r="Z49" i="2"/>
  <c r="T49" i="2"/>
  <c r="U49" i="2"/>
  <c r="P49" i="2"/>
  <c r="V49" i="2"/>
  <c r="Q49" i="2"/>
  <c r="Y49" i="2"/>
  <c r="S49" i="2"/>
  <c r="Q48" i="2"/>
  <c r="Y48" i="2"/>
  <c r="P48" i="2"/>
  <c r="Z48" i="2"/>
  <c r="R48" i="2"/>
  <c r="S48" i="2"/>
  <c r="T48" i="2"/>
  <c r="U48" i="2"/>
  <c r="V48" i="2"/>
  <c r="W48" i="2"/>
  <c r="X48" i="2"/>
  <c r="U50" i="2"/>
  <c r="V50" i="2"/>
  <c r="Q50" i="2"/>
  <c r="Z50" i="2"/>
  <c r="S50" i="2"/>
  <c r="T50" i="2"/>
  <c r="P50" i="2"/>
  <c r="W50" i="2"/>
  <c r="Y50" i="2"/>
  <c r="R50" i="2"/>
  <c r="X50" i="2"/>
  <c r="S34" i="2"/>
  <c r="Z36" i="2"/>
  <c r="V36" i="2"/>
  <c r="R36" i="2"/>
  <c r="Z35" i="2"/>
  <c r="V35" i="2"/>
  <c r="R35" i="2"/>
  <c r="W35" i="2"/>
  <c r="S35" i="2"/>
  <c r="Y35" i="2"/>
  <c r="U35" i="2"/>
  <c r="Q35" i="2"/>
  <c r="X36" i="2"/>
  <c r="T36" i="2"/>
  <c r="P36" i="2"/>
  <c r="Y34" i="2"/>
  <c r="U34" i="2"/>
  <c r="Q34" i="2"/>
  <c r="T34" i="2"/>
  <c r="X34" i="2"/>
  <c r="Y36" i="2"/>
  <c r="U36" i="2"/>
  <c r="Q36" i="2"/>
  <c r="X35" i="2"/>
  <c r="T35" i="2"/>
  <c r="P35" i="2"/>
  <c r="W34" i="2"/>
  <c r="R34" i="2"/>
  <c r="V34" i="2"/>
  <c r="Z34" i="2"/>
  <c r="W36" i="2"/>
  <c r="S36" i="2"/>
  <c r="E21" i="5"/>
  <c r="E23" i="5" s="1"/>
  <c r="E20" i="5"/>
  <c r="C23" i="5" s="1"/>
  <c r="J4" i="5"/>
  <c r="J5" i="5" s="1"/>
  <c r="J6" i="5" s="1"/>
  <c r="J7" i="5" s="1"/>
  <c r="J8" i="5" s="1"/>
  <c r="J9" i="5" s="1"/>
  <c r="J10" i="5" s="1"/>
  <c r="J11" i="5" s="1"/>
  <c r="J12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K3" i="5"/>
  <c r="M3" i="5" s="1"/>
  <c r="G3" i="5"/>
  <c r="D4" i="5"/>
  <c r="E4" i="5" s="1"/>
  <c r="G4" i="5" s="1"/>
  <c r="C4" i="5"/>
  <c r="C5" i="5" s="1"/>
  <c r="C6" i="5" s="1"/>
  <c r="C7" i="5" s="1"/>
  <c r="C8" i="5" s="1"/>
  <c r="C9" i="5" s="1"/>
  <c r="C10" i="5" s="1"/>
  <c r="C11" i="5" s="1"/>
  <c r="G23" i="5" l="1"/>
  <c r="Q3" i="5" s="1"/>
  <c r="D5" i="5"/>
  <c r="J13" i="5"/>
  <c r="K12" i="5"/>
  <c r="M12" i="5" s="1"/>
  <c r="K5" i="5"/>
  <c r="M5" i="5" s="1"/>
  <c r="K4" i="5"/>
  <c r="M4" i="5" s="1"/>
  <c r="P12" i="3"/>
  <c r="R4" i="3"/>
  <c r="R5" i="3" s="1"/>
  <c r="R6" i="3" s="1"/>
  <c r="R7" i="3" s="1"/>
  <c r="R8" i="3" s="1"/>
  <c r="T3" i="3"/>
  <c r="U3" i="3"/>
  <c r="Q3" i="3"/>
  <c r="P4" i="3" s="1"/>
  <c r="O4" i="3"/>
  <c r="O5" i="3" s="1"/>
  <c r="O6" i="3" s="1"/>
  <c r="O7" i="3" s="1"/>
  <c r="O8" i="3" s="1"/>
  <c r="E5" i="5" l="1"/>
  <c r="G5" i="5" s="1"/>
  <c r="D6" i="5"/>
  <c r="S4" i="3"/>
  <c r="U4" i="3" s="1"/>
  <c r="J14" i="5"/>
  <c r="K13" i="5"/>
  <c r="M13" i="5" s="1"/>
  <c r="K6" i="5"/>
  <c r="M6" i="5" s="1"/>
  <c r="Q4" i="3"/>
  <c r="P5" i="3" s="1"/>
  <c r="Q5" i="3" s="1"/>
  <c r="P6" i="3" s="1"/>
  <c r="Q6" i="3" s="1"/>
  <c r="P7" i="3" s="1"/>
  <c r="Q7" i="3" s="1"/>
  <c r="P8" i="3" s="1"/>
  <c r="O13" i="3"/>
  <c r="P1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F3" i="3"/>
  <c r="G3" i="3" s="1"/>
  <c r="O14" i="3" l="1"/>
  <c r="P14" i="3" s="1"/>
  <c r="T4" i="3"/>
  <c r="D7" i="5"/>
  <c r="E6" i="5"/>
  <c r="G6" i="5" s="1"/>
  <c r="J15" i="5"/>
  <c r="K14" i="5"/>
  <c r="M14" i="5" s="1"/>
  <c r="S5" i="3"/>
  <c r="U5" i="3" s="1"/>
  <c r="K7" i="5"/>
  <c r="M7" i="5" s="1"/>
  <c r="Q8" i="3"/>
  <c r="M13" i="3"/>
  <c r="N13" i="3" s="1"/>
  <c r="H3" i="3"/>
  <c r="I3" i="3" s="1"/>
  <c r="D8" i="5" l="1"/>
  <c r="E7" i="5"/>
  <c r="G7" i="5" s="1"/>
  <c r="J16" i="5"/>
  <c r="K15" i="5"/>
  <c r="M15" i="5" s="1"/>
  <c r="T5" i="3"/>
  <c r="S6" i="3" s="1"/>
  <c r="T6" i="3" s="1"/>
  <c r="K8" i="5"/>
  <c r="M8" i="5" s="1"/>
  <c r="D4" i="3"/>
  <c r="E4" i="3"/>
  <c r="M3" i="3"/>
  <c r="F4" i="3" l="1"/>
  <c r="H4" i="3" s="1"/>
  <c r="D9" i="5"/>
  <c r="E8" i="5"/>
  <c r="G8" i="5" s="1"/>
  <c r="J17" i="5"/>
  <c r="K16" i="5"/>
  <c r="M16" i="5" s="1"/>
  <c r="U6" i="3"/>
  <c r="S7" i="3" s="1"/>
  <c r="K9" i="5"/>
  <c r="M9" i="5" s="1"/>
  <c r="G4" i="3"/>
  <c r="I4" i="3" s="1"/>
  <c r="D5" i="3" s="1"/>
  <c r="D10" i="5" l="1"/>
  <c r="E9" i="5"/>
  <c r="G9" i="5" s="1"/>
  <c r="J18" i="5"/>
  <c r="K17" i="5"/>
  <c r="M17" i="5" s="1"/>
  <c r="U7" i="3"/>
  <c r="T7" i="3"/>
  <c r="K10" i="5"/>
  <c r="M10" i="5" s="1"/>
  <c r="K11" i="5"/>
  <c r="M11" i="5" s="1"/>
  <c r="E5" i="3"/>
  <c r="F5" i="3" s="1"/>
  <c r="H5" i="3" s="1"/>
  <c r="M4" i="3"/>
  <c r="D11" i="5" l="1"/>
  <c r="E11" i="5" s="1"/>
  <c r="G11" i="5" s="1"/>
  <c r="E10" i="5"/>
  <c r="G10" i="5" s="1"/>
  <c r="J19" i="5"/>
  <c r="K19" i="5" s="1"/>
  <c r="M19" i="5" s="1"/>
  <c r="K18" i="5"/>
  <c r="M18" i="5" s="1"/>
  <c r="S8" i="3"/>
  <c r="G5" i="3"/>
  <c r="I5" i="3" s="1"/>
  <c r="M5" i="3" s="1"/>
  <c r="G12" i="5" l="1"/>
  <c r="G13" i="5" s="1"/>
  <c r="O3" i="5" s="1"/>
  <c r="R3" i="5" s="1"/>
  <c r="M20" i="5"/>
  <c r="M21" i="5" s="1"/>
  <c r="P3" i="5" s="1"/>
  <c r="S3" i="5" s="1"/>
  <c r="U8" i="3"/>
  <c r="M14" i="3"/>
  <c r="N14" i="3" s="1"/>
  <c r="T8" i="3"/>
  <c r="D6" i="3"/>
  <c r="E6" i="3"/>
  <c r="F6" i="3" l="1"/>
  <c r="H6" i="3" s="1"/>
  <c r="G6" i="3" l="1"/>
  <c r="I6" i="3" s="1"/>
  <c r="M6" i="3" s="1"/>
  <c r="D7" i="3" l="1"/>
  <c r="E7" i="3"/>
  <c r="F7" i="3" l="1"/>
  <c r="G7" i="3" s="1"/>
  <c r="H7" i="3" l="1"/>
  <c r="I7" i="3" s="1"/>
  <c r="M7" i="3" s="1"/>
  <c r="M9" i="3" s="1"/>
  <c r="E8" i="3" l="1"/>
  <c r="D8" i="3"/>
  <c r="F8" i="3" l="1"/>
  <c r="G8" i="3"/>
  <c r="M12" i="3"/>
  <c r="N12" i="3" s="1"/>
  <c r="H8" i="3"/>
  <c r="I8" i="3" l="1"/>
  <c r="D9" i="3" s="1"/>
  <c r="E9" i="3" l="1"/>
  <c r="F9" i="3" s="1"/>
  <c r="M8" i="3"/>
  <c r="G9" i="3" l="1"/>
  <c r="H9" i="3"/>
  <c r="I9" i="3" l="1"/>
  <c r="J9" i="3" s="1"/>
  <c r="E10" i="3" l="1"/>
  <c r="D10" i="3"/>
  <c r="F10" i="3" l="1"/>
  <c r="G10" i="3" s="1"/>
  <c r="H10" i="3" l="1"/>
  <c r="I10" i="3" s="1"/>
  <c r="J10" i="3" s="1"/>
  <c r="E11" i="3" l="1"/>
  <c r="D11" i="3"/>
  <c r="F11" i="3" l="1"/>
  <c r="H11" i="3" s="1"/>
  <c r="G11" i="3" l="1"/>
  <c r="I11" i="3" s="1"/>
  <c r="J11" i="3" s="1"/>
  <c r="E12" i="3" l="1"/>
  <c r="D12" i="3"/>
  <c r="F12" i="3" s="1"/>
  <c r="G12" i="3" s="1"/>
  <c r="H12" i="3" l="1"/>
  <c r="I12" i="3" s="1"/>
  <c r="J12" i="3" s="1"/>
  <c r="D13" i="3" l="1"/>
  <c r="E13" i="3"/>
  <c r="F13" i="3" l="1"/>
  <c r="G13" i="3" s="1"/>
  <c r="H13" i="3" l="1"/>
  <c r="I13" i="3" s="1"/>
  <c r="J13" i="3" s="1"/>
  <c r="E14" i="3" l="1"/>
  <c r="D14" i="3"/>
  <c r="F14" i="3" l="1"/>
  <c r="G14" i="3" s="1"/>
  <c r="H14" i="3" l="1"/>
  <c r="I14" i="3" s="1"/>
  <c r="D15" i="3" l="1"/>
  <c r="J14" i="3"/>
  <c r="E15" i="3"/>
  <c r="F15" i="3" l="1"/>
  <c r="H15" i="3" s="1"/>
  <c r="G15" i="3" l="1"/>
  <c r="I15" i="3" s="1"/>
  <c r="J15" i="3" s="1"/>
  <c r="D16" i="3" l="1"/>
  <c r="E16" i="3"/>
  <c r="F16" i="3" l="1"/>
  <c r="H16" i="3" s="1"/>
  <c r="G16" i="3" l="1"/>
  <c r="I16" i="3" s="1"/>
  <c r="J16" i="3" l="1"/>
  <c r="D17" i="3"/>
  <c r="E17" i="3"/>
  <c r="F17" i="3" l="1"/>
  <c r="H17" i="3" s="1"/>
  <c r="G17" i="3" l="1"/>
  <c r="I17" i="3" s="1"/>
  <c r="D18" i="3" s="1"/>
  <c r="E18" i="3" l="1"/>
  <c r="F18" i="3" s="1"/>
  <c r="H18" i="3" s="1"/>
  <c r="J17" i="3"/>
  <c r="G18" i="3" l="1"/>
  <c r="I18" i="3" s="1"/>
  <c r="D19" i="3" s="1"/>
  <c r="E19" i="3" l="1"/>
  <c r="F19" i="3" s="1"/>
  <c r="H19" i="3" s="1"/>
  <c r="J18" i="3"/>
  <c r="G19" i="3" l="1"/>
  <c r="I19" i="3" s="1"/>
  <c r="J19" i="3" s="1"/>
</calcChain>
</file>

<file path=xl/comments1.xml><?xml version="1.0" encoding="utf-8"?>
<comments xmlns="http://schemas.openxmlformats.org/spreadsheetml/2006/main">
  <authors>
    <author>O.L.Sheard U1664298</author>
  </authors>
  <commentList>
    <comment ref="M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comments2.xml><?xml version="1.0" encoding="utf-8"?>
<comments xmlns="http://schemas.openxmlformats.org/spreadsheetml/2006/main">
  <authors>
    <author>O.L.Sheard U1664298</author>
  </authors>
  <commentList>
    <comment ref="V22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<sst xmlns="http://schemas.openxmlformats.org/spreadsheetml/2006/main" count="168" uniqueCount="110">
  <si>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</si>
  <si>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</si>
  <si>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</si>
  <si>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</si>
  <si>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</si>
  <si>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</si>
  <si>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</si>
  <si>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</si>
  <si>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</si>
  <si>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</si>
  <si>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</si>
  <si>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</si>
  <si>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</si>
  <si>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</si>
  <si>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</si>
  <si>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</si>
  <si>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</si>
  <si>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</si>
  <si>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</si>
  <si>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</si>
  <si>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</si>
  <si>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</si>
  <si>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</si>
  <si>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</si>
  <si>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</si>
  <si>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</si>
  <si>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</si>
  <si>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</si>
  <si>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</si>
  <si>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</si>
  <si>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</si>
  <si>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</si>
  <si>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</si>
  <si>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</si>
  <si>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</si>
  <si>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</si>
  <si>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Difference</t>
  </si>
  <si>
    <t>=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</si>
  <si>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</si>
  <si>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</si>
  <si>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</si>
  <si>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</si>
  <si>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</si>
  <si>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</si>
  <si>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</si>
  <si>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-</t>
  </si>
  <si>
    <t>Multiplied by h/3</t>
  </si>
  <si>
    <t>Triangle</t>
  </si>
  <si>
    <t>X</t>
  </si>
  <si>
    <t>Y</t>
  </si>
  <si>
    <t>Trapezium 1</t>
  </si>
  <si>
    <t>Trapezium 2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</si>
  <si>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</si>
  <si>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</si>
  <si>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</si>
  <si>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</si>
  <si>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</si>
  <si>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</si>
  <si>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</si>
  <si>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</si>
  <si>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</si>
  <si>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</si>
  <si>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</si>
  <si>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</si>
  <si>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</si>
  <si>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</si>
  <si>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</si>
  <si>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</si>
  <si>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g(x)=(4*sin(x)+4)^1/3</t>
  </si>
  <si>
    <t>f(x)=sin(x)-((x^3)/4)+1</t>
  </si>
  <si>
    <t>Student:</t>
  </si>
  <si>
    <t>University ID:</t>
  </si>
  <si>
    <t>Course Code:</t>
  </si>
  <si>
    <t>Course Title:</t>
  </si>
  <si>
    <t>Assignment:</t>
  </si>
  <si>
    <t>&lt;0.000001?</t>
  </si>
  <si>
    <t>f(x) =</t>
  </si>
  <si>
    <t>0.5cos(2x)</t>
  </si>
  <si>
    <t>f'(x) =</t>
  </si>
  <si>
    <t>-sin(2x)</t>
  </si>
  <si>
    <t>f''(x) =</t>
  </si>
  <si>
    <t>f'''(x) =</t>
  </si>
  <si>
    <t>8cos(2x)</t>
  </si>
  <si>
    <t>Max error for part a)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</si>
  <si>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</si>
  <si>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</si>
  <si>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</si>
  <si>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</si>
  <si>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</si>
  <si>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</si>
  <si>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</si>
  <si>
    <t>f(0.2) =</t>
  </si>
  <si>
    <t>to 8dp</t>
  </si>
  <si>
    <r>
      <t>f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(x) =</t>
    </r>
  </si>
  <si>
    <r>
      <t>f</t>
    </r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(x) =</t>
    </r>
  </si>
  <si>
    <t>-16sin(2x)</t>
  </si>
  <si>
    <t xml:space="preserve"> -0.457083x^2 + 1.93825x - 1.48117</t>
  </si>
  <si>
    <r>
      <t>L</t>
    </r>
    <r>
      <rPr>
        <sz val="11"/>
        <color theme="1"/>
        <rFont val="Calibri"/>
        <family val="2"/>
      </rPr>
      <t>₂</t>
    </r>
    <r>
      <rPr>
        <sz val="11"/>
        <color theme="1"/>
        <rFont val="Calibri"/>
        <family val="2"/>
        <scheme val="minor"/>
      </rPr>
      <t>(x)=</t>
    </r>
  </si>
  <si>
    <t>Simplified</t>
  </si>
  <si>
    <t>-2cos(2x)</t>
  </si>
  <si>
    <t>4sin(2x)</t>
  </si>
  <si>
    <t>for</t>
  </si>
  <si>
    <t>Equation</t>
  </si>
  <si>
    <t>𝜀=</t>
  </si>
  <si>
    <t>Actual Value</t>
  </si>
  <si>
    <t>Calculated</t>
  </si>
  <si>
    <t>Actual Error</t>
  </si>
  <si>
    <t>to 8 d.p</t>
  </si>
  <si>
    <t>Upper Bound</t>
  </si>
  <si>
    <t>Actual /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</si>
</sst>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31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0" fontId="0" fillId="2" borderId="32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7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2" xfId="0" applyFill="1" applyBorder="1" applyAlignment="1">
      <alignment horizontal="center" vertical="center" shrinkToFit="1"/>
    </xf>
    <xf numFmtId="0" fontId="0" fillId="0" borderId="43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8" xfId="0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28" xfId="0" applyFill="1" applyBorder="1" applyAlignment="1">
      <alignment horizontal="center" vertical="center" shrinkToFit="1"/>
    </xf>
    <xf numFmtId="0" fontId="0" fillId="7" borderId="31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32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7" borderId="49" xfId="0" applyFill="1" applyBorder="1" applyAlignment="1">
      <alignment horizontal="center" vertical="center" shrinkToFit="1"/>
    </xf>
    <xf numFmtId="0" fontId="0" fillId="7" borderId="50" xfId="0" applyFill="1" applyBorder="1" applyAlignment="1">
      <alignment horizontal="center" vertical="center" shrinkToFit="1"/>
    </xf>
    <xf numFmtId="0" fontId="0" fillId="7" borderId="34" xfId="0" applyFill="1" applyBorder="1" applyAlignment="1">
      <alignment horizontal="center" vertical="center" shrinkToFit="1"/>
    </xf>
    <xf numFmtId="0" fontId="0" fillId="7" borderId="36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0" fillId="6" borderId="54" xfId="0" applyFill="1" applyBorder="1" applyAlignment="1">
      <alignment horizontal="center" vertical="center" shrinkToFit="1"/>
    </xf>
    <xf numFmtId="0" fontId="0" fillId="6" borderId="55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60" xfId="0" applyFill="1" applyBorder="1" applyAlignment="1">
      <alignment horizontal="center" vertical="center" shrinkToFit="1"/>
    </xf>
    <xf numFmtId="0" fontId="0" fillId="2" borderId="59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9" xfId="0" applyFill="1" applyBorder="1" applyAlignment="1">
      <alignment horizontal="center" vertical="center" shrinkToFit="1"/>
    </xf>
    <xf numFmtId="0" fontId="0" fillId="3" borderId="40" xfId="0" applyFill="1" applyBorder="1" applyAlignment="1">
      <alignment horizontal="center" vertical="center" shrinkToFit="1"/>
    </xf>
    <xf numFmtId="0" fontId="0" fillId="3" borderId="46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4" xfId="0" applyFill="1" applyBorder="1" applyAlignment="1">
      <alignment horizontal="center" vertical="center" shrinkToFit="1"/>
    </xf>
    <xf numFmtId="0" fontId="0" fillId="6" borderId="45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2" xfId="0" applyFill="1" applyBorder="1" applyAlignment="1">
      <alignment horizontal="center" vertical="center" shrinkToFit="1"/>
    </xf>
    <xf numFmtId="0" fontId="0" fillId="2" borderId="37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8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3" borderId="54" xfId="0" applyFill="1" applyBorder="1" applyAlignment="1">
      <alignment horizontal="center" vertical="center"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left" vertical="center" shrinkToFit="1"/>
    </xf>
    <xf numFmtId="0" fontId="0" fillId="4" borderId="57" xfId="0" applyFill="1" applyBorder="1" applyAlignment="1">
      <alignment horizontal="center" vertical="center" shrinkToFit="1"/>
    </xf>
    <xf numFmtId="0" fontId="4" fillId="4" borderId="59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60" xfId="0" applyFill="1" applyBorder="1" applyAlignment="1">
      <alignment horizontal="center" vertical="center" shrinkToFit="1"/>
    </xf>
    <xf numFmtId="0" fontId="0" fillId="4" borderId="59" xfId="0" applyFill="1" applyBorder="1" applyAlignment="1">
      <alignment horizontal="left" vertical="center" shrinkToFit="1"/>
    </xf>
    <xf numFmtId="0" fontId="0" fillId="4" borderId="59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2" borderId="0" xfId="0" applyFill="1" applyAlignment="1">
      <alignment horizontal="center" vertical="center" shrinkToFit="1"/>
    </xf>
    <xf numFmtId="0" fontId="0" fillId="0" borderId="62" xfId="0" applyBorder="1" applyAlignment="1">
      <alignment shrinkToFit="1"/>
    </xf>
    <xf numFmtId="0" fontId="0" fillId="4" borderId="64" xfId="0" applyFill="1" applyBorder="1" applyAlignment="1">
      <alignment shrinkToFit="1"/>
    </xf>
    <xf numFmtId="0" fontId="0" fillId="0" borderId="62" xfId="0" applyBorder="1" applyAlignment="1">
      <alignment horizontal="center" vertical="center" shrinkToFit="1"/>
    </xf>
    <xf numFmtId="0" fontId="1" fillId="3" borderId="63" xfId="0" applyFont="1" applyFill="1" applyBorder="1" applyAlignment="1">
      <alignment horizontal="center" vertical="center" shrinkToFit="1"/>
    </xf>
    <xf numFmtId="0" fontId="0" fillId="6" borderId="64" xfId="0" applyFill="1" applyBorder="1" applyAlignment="1">
      <alignment horizontal="center" vertical="center" shrinkToFit="1"/>
    </xf>
    <xf numFmtId="0" fontId="0" fillId="4" borderId="64" xfId="0" applyFill="1" applyBorder="1" applyAlignment="1">
      <alignment horizontal="center" vertical="center" shrinkToFit="1"/>
    </xf>
    <xf numFmtId="0" fontId="0" fillId="2" borderId="64" xfId="0" applyFill="1" applyBorder="1" applyAlignment="1">
      <alignment horizontal="center" vertical="center" shrinkToFit="1"/>
    </xf>
    <xf numFmtId="0" fontId="0" fillId="7" borderId="65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59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60" xfId="0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6" borderId="66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4" borderId="66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57" xfId="0" quotePrefix="1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6" xfId="0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59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60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61" xfId="0" applyFill="1" applyBorder="1" applyAlignment="1">
      <alignment horizontal="center" vertical="center" shrinkToFit="1"/>
    </xf>
    <xf numFmtId="0" fontId="0" fillId="7" borderId="66" xfId="0" applyFill="1" applyBorder="1" applyAlignment="1">
      <alignment horizontal="center" vertical="center" shrinkToFit="1"/>
    </xf>
    <xf numFmtId="0" fontId="0" fillId="0" borderId="60" xfId="0" applyFill="1" applyBorder="1" applyAlignment="1">
      <alignment shrinkToFit="1"/>
    </xf>
    <xf numFmtId="0" fontId="1" fillId="0" borderId="60" xfId="0" applyFont="1" applyFill="1" applyBorder="1" applyAlignment="1">
      <alignment shrinkToFit="1"/>
    </xf>
    <xf numFmtId="0" fontId="0" fillId="6" borderId="64" xfId="0" applyFill="1" applyBorder="1" applyAlignment="1">
      <alignment shrinkToFit="1"/>
    </xf>
    <xf numFmtId="0" fontId="0" fillId="0" borderId="67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57" xfId="0" applyFill="1" applyBorder="1" applyAlignment="1">
      <alignment horizontal="center" vertic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59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60" xfId="0" applyFill="1" applyBorder="1" applyAlignment="1">
      <alignment horizontal="center" vertical="center" shrinkToFit="1"/>
    </xf>
    <xf numFmtId="0" fontId="5" fillId="3" borderId="59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60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61" xfId="0" applyFont="1" applyFill="1" applyBorder="1" applyAlignment="1">
      <alignment horizontal="center" vertical="center" shrinkToFit="1"/>
    </xf>
    <xf numFmtId="0" fontId="5" fillId="3" borderId="66" xfId="0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6" borderId="5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1" fillId="7" borderId="7" xfId="0" applyFont="1" applyFill="1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5" borderId="8" xfId="0" applyFill="1" applyBorder="1" applyAlignment="1">
      <alignment horizontal="center" shrinkToFit="1"/>
    </xf>
    <xf numFmtId="0" fontId="0" fillId="3" borderId="63" xfId="0" applyFill="1" applyBorder="1" applyAlignment="1">
      <alignment shrinkToFit="1"/>
    </xf>
    <xf numFmtId="0" fontId="0" fillId="2" borderId="65" xfId="0" applyFill="1" applyBorder="1" applyAlignment="1">
      <alignment shrinkToFit="1"/>
    </xf>
    <xf numFmtId="0" fontId="0" fillId="6" borderId="58" xfId="0" applyFill="1" applyBorder="1" applyAlignment="1">
      <alignment horizontal="center" vertical="center" shrinkToFit="1"/>
    </xf>
    <xf numFmtId="0" fontId="0" fillId="2" borderId="68" xfId="0" applyFill="1" applyBorder="1" applyAlignment="1">
      <alignment horizontal="center" vertical="center" shrinkToFit="1"/>
    </xf>
    <xf numFmtId="0" fontId="0" fillId="2" borderId="69" xfId="0" applyFill="1" applyBorder="1" applyAlignment="1">
      <alignment horizontal="center" vertical="center" shrinkToFit="1"/>
    </xf>
    <xf numFmtId="0" fontId="0" fillId="2" borderId="70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6" borderId="72" xfId="0" applyFill="1" applyBorder="1" applyAlignment="1">
      <alignment horizontal="center" vertical="center" shrinkToFit="1"/>
    </xf>
    <xf numFmtId="0" fontId="0" fillId="6" borderId="73" xfId="0" applyFill="1" applyBorder="1" applyAlignment="1">
      <alignment horizontal="center" vertical="center" shrinkToFit="1"/>
    </xf>
    <xf numFmtId="0" fontId="0" fillId="6" borderId="74" xfId="0" applyFill="1" applyBorder="1" applyAlignment="1">
      <alignment horizontal="center" vertical="center" shrinkToFit="1"/>
    </xf>
    <xf numFmtId="0" fontId="0" fillId="6" borderId="75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62" xfId="0" applyBorder="1" applyAlignment="1">
      <alignment horizontal="center" shrinkToFit="1"/>
    </xf>
    <xf numFmtId="0" fontId="1" fillId="3" borderId="63" xfId="0" applyFont="1" applyFill="1" applyBorder="1" applyAlignment="1">
      <alignment horizontal="center" shrinkToFit="1"/>
    </xf>
    <xf numFmtId="0" fontId="0" fillId="6" borderId="64" xfId="0" applyFill="1" applyBorder="1" applyAlignment="1">
      <alignment horizontal="center" shrinkToFit="1"/>
    </xf>
    <xf numFmtId="0" fontId="0" fillId="4" borderId="64" xfId="0" applyFill="1" applyBorder="1" applyAlignment="1">
      <alignment horizontal="center" shrinkToFit="1"/>
    </xf>
    <xf numFmtId="0" fontId="0" fillId="2" borderId="65" xfId="0" applyFill="1" applyBorder="1" applyAlignment="1">
      <alignment horizontal="center" shrinkToFit="1"/>
    </xf>
    <xf numFmtId="0" fontId="0" fillId="3" borderId="56" xfId="0" applyFill="1" applyBorder="1" applyAlignment="1">
      <alignment horizontal="right" shrinkToFit="1"/>
    </xf>
    <xf numFmtId="0" fontId="0" fillId="3" borderId="57" xfId="0" applyFill="1" applyBorder="1" applyAlignment="1">
      <alignment shrinkToFit="1"/>
    </xf>
    <xf numFmtId="0" fontId="0" fillId="3" borderId="57" xfId="0" applyFill="1" applyBorder="1" applyAlignment="1">
      <alignment horizontal="right" shrinkToFit="1"/>
    </xf>
    <xf numFmtId="0" fontId="0" fillId="3" borderId="57" xfId="0" quotePrefix="1" applyFill="1" applyBorder="1" applyAlignment="1">
      <alignment shrinkToFit="1"/>
    </xf>
    <xf numFmtId="0" fontId="0" fillId="3" borderId="58" xfId="0" quotePrefix="1" applyFill="1" applyBorder="1" applyAlignment="1">
      <alignment shrinkToFit="1"/>
    </xf>
    <xf numFmtId="0" fontId="0" fillId="3" borderId="59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60" xfId="0" applyFill="1" applyBorder="1" applyAlignment="1">
      <alignment shrinkToFit="1"/>
    </xf>
    <xf numFmtId="0" fontId="0" fillId="3" borderId="20" xfId="0" applyFill="1" applyBorder="1" applyAlignment="1">
      <alignment shrinkToFit="1"/>
    </xf>
    <xf numFmtId="0" fontId="0" fillId="3" borderId="61" xfId="0" applyFill="1" applyBorder="1" applyAlignment="1">
      <alignment shrinkToFit="1"/>
    </xf>
    <xf numFmtId="0" fontId="0" fillId="3" borderId="66" xfId="0" applyFill="1" applyBorder="1" applyAlignment="1">
      <alignment shrinkToFit="1"/>
    </xf>
    <xf numFmtId="0" fontId="0" fillId="6" borderId="56" xfId="0" applyFill="1" applyBorder="1" applyAlignment="1">
      <alignment shrinkToFit="1"/>
    </xf>
    <xf numFmtId="0" fontId="0" fillId="6" borderId="58" xfId="0" applyFill="1" applyBorder="1" applyAlignment="1">
      <alignment shrinkToFit="1"/>
    </xf>
    <xf numFmtId="0" fontId="0" fillId="6" borderId="20" xfId="0" applyFill="1" applyBorder="1" applyAlignment="1">
      <alignment shrinkToFit="1"/>
    </xf>
    <xf numFmtId="164" fontId="0" fillId="6" borderId="66" xfId="0" applyNumberFormat="1" applyFill="1" applyBorder="1" applyAlignment="1">
      <alignment shrinkToFit="1"/>
    </xf>
    <xf numFmtId="0" fontId="0" fillId="4" borderId="56" xfId="0" applyFill="1" applyBorder="1" applyAlignment="1">
      <alignment shrinkToFit="1"/>
    </xf>
    <xf numFmtId="0" fontId="0" fillId="4" borderId="58" xfId="0" applyFill="1" applyBorder="1" applyAlignment="1">
      <alignment shrinkToFit="1"/>
    </xf>
    <xf numFmtId="0" fontId="0" fillId="4" borderId="60" xfId="0" applyFill="1" applyBorder="1" applyAlignment="1">
      <alignment shrinkToFit="1"/>
    </xf>
    <xf numFmtId="0" fontId="0" fillId="4" borderId="59" xfId="0" applyFill="1" applyBorder="1" applyAlignment="1">
      <alignment shrinkToFit="1"/>
    </xf>
    <xf numFmtId="0" fontId="0" fillId="4" borderId="20" xfId="0" applyFill="1" applyBorder="1" applyAlignment="1">
      <alignment shrinkToFit="1"/>
    </xf>
    <xf numFmtId="0" fontId="0" fillId="4" borderId="66" xfId="0" applyFill="1" applyBorder="1" applyAlignment="1">
      <alignment shrinkToFit="1"/>
    </xf>
    <xf numFmtId="0" fontId="0" fillId="7" borderId="56" xfId="0" applyFont="1" applyFill="1" applyBorder="1" applyAlignment="1">
      <alignment horizontal="center" vertical="center" shrinkToFit="1"/>
    </xf>
    <xf numFmtId="0" fontId="0" fillId="7" borderId="57" xfId="0" applyFont="1" applyFill="1" applyBorder="1" applyAlignment="1">
      <alignment horizontal="center" vertical="center" shrinkToFit="1"/>
    </xf>
    <xf numFmtId="0" fontId="0" fillId="7" borderId="58" xfId="0" applyFont="1" applyFill="1" applyBorder="1" applyAlignment="1">
      <alignment horizontal="center" vertical="center" shrinkToFit="1"/>
    </xf>
    <xf numFmtId="0" fontId="0" fillId="7" borderId="59" xfId="0" applyFont="1" applyFill="1" applyBorder="1" applyAlignment="1">
      <alignment horizontal="center" vertical="center" shrinkToFit="1"/>
    </xf>
    <xf numFmtId="0" fontId="0" fillId="7" borderId="0" xfId="0" applyFont="1" applyFill="1" applyBorder="1" applyAlignment="1">
      <alignment horizontal="center" vertical="center" shrinkToFit="1"/>
    </xf>
    <xf numFmtId="0" fontId="0" fillId="7" borderId="60" xfId="0" applyFont="1" applyFill="1" applyBorder="1" applyAlignment="1">
      <alignment horizontal="center" vertical="center" shrinkToFit="1"/>
    </xf>
    <xf numFmtId="0" fontId="0" fillId="7" borderId="0" xfId="0" quotePrefix="1" applyFont="1" applyFill="1" applyBorder="1" applyAlignment="1">
      <alignment horizontal="center" vertical="center" shrinkToFit="1"/>
    </xf>
    <xf numFmtId="0" fontId="0" fillId="7" borderId="20" xfId="0" applyFont="1" applyFill="1" applyBorder="1" applyAlignment="1">
      <alignment horizontal="center" vertical="center" shrinkToFit="1"/>
    </xf>
    <xf numFmtId="0" fontId="0" fillId="7" borderId="61" xfId="0" applyFont="1" applyFill="1" applyBorder="1" applyAlignment="1">
      <alignment horizontal="center" vertical="center" shrinkToFit="1"/>
    </xf>
    <xf numFmtId="0" fontId="0" fillId="7" borderId="66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76" xfId="0" applyFill="1" applyBorder="1" applyAlignment="1">
      <alignment shrinkToFit="1"/>
    </xf>
    <xf numFmtId="0" fontId="0" fillId="3" borderId="77" xfId="0" applyFill="1" applyBorder="1" applyAlignment="1">
      <alignment shrinkToFit="1"/>
    </xf>
    <xf numFmtId="0" fontId="0" fillId="3" borderId="78" xfId="0" applyFill="1" applyBorder="1" applyAlignment="1">
      <alignment shrinkToFit="1"/>
    </xf>
    <xf numFmtId="0" fontId="0" fillId="3" borderId="79" xfId="0" applyFill="1" applyBorder="1" applyAlignment="1">
      <alignment shrinkToFit="1"/>
    </xf>
    <xf numFmtId="0" fontId="0" fillId="4" borderId="57" xfId="0" applyFill="1" applyBorder="1" applyAlignment="1">
      <alignment horizontal="left" vertical="center" shrinkToFit="1"/>
    </xf>
    <xf numFmtId="0" fontId="0" fillId="4" borderId="0" xfId="0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0" fillId="2" borderId="56" xfId="0" applyFill="1" applyBorder="1" applyAlignment="1">
      <alignment shrinkToFit="1"/>
    </xf>
    <xf numFmtId="0" fontId="0" fillId="2" borderId="57" xfId="0" applyFill="1" applyBorder="1" applyAlignment="1">
      <alignment shrinkToFit="1"/>
    </xf>
    <xf numFmtId="0" fontId="0" fillId="2" borderId="58" xfId="0" applyFill="1" applyBorder="1" applyAlignment="1">
      <alignment shrinkToFit="1"/>
    </xf>
    <xf numFmtId="0" fontId="0" fillId="2" borderId="59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60" xfId="0" applyFill="1" applyBorder="1" applyAlignment="1">
      <alignment shrinkToFit="1"/>
    </xf>
    <xf numFmtId="0" fontId="0" fillId="2" borderId="20" xfId="0" applyFill="1" applyBorder="1" applyAlignment="1">
      <alignment shrinkToFit="1"/>
    </xf>
    <xf numFmtId="0" fontId="0" fillId="2" borderId="61" xfId="0" applyFill="1" applyBorder="1" applyAlignment="1">
      <alignment shrinkToFit="1"/>
    </xf>
    <xf numFmtId="0" fontId="0" fillId="2" borderId="66" xfId="0" applyFill="1" applyBorder="1" applyAlignment="1">
      <alignment shrinkToFit="1"/>
    </xf>
    <xf numFmtId="0" fontId="0" fillId="4" borderId="57" xfId="0" applyFill="1" applyBorder="1" applyAlignment="1">
      <alignment shrinkToFit="1"/>
    </xf>
    <xf numFmtId="0" fontId="0" fillId="4" borderId="0" xfId="0" applyFill="1" applyBorder="1" applyAlignment="1">
      <alignment shrinkToFit="1"/>
    </xf>
    <xf numFmtId="0" fontId="0" fillId="4" borderId="61" xfId="0" applyFill="1" applyBorder="1" applyAlignment="1">
      <alignment shrinkToFit="1"/>
    </xf>
    <xf numFmtId="164" fontId="0" fillId="2" borderId="0" xfId="0" applyNumberFormat="1" applyFill="1" applyBorder="1" applyAlignment="1">
      <alignment shrinkToFit="1"/>
    </xf>
    <xf numFmtId="164" fontId="0" fillId="4" borderId="0" xfId="0" applyNumberFormat="1" applyFill="1" applyBorder="1" applyAlignment="1">
      <alignment shrinkToFit="1"/>
    </xf>
    <xf numFmtId="10" fontId="0" fillId="2" borderId="60" xfId="0" applyNumberFormat="1" applyFill="1" applyBorder="1" applyAlignment="1">
      <alignment shrinkToFit="1"/>
    </xf>
    <xf numFmtId="0" fontId="0" fillId="4" borderId="0" xfId="0" applyFill="1" applyAlignment="1">
      <alignment shrinkToFit="1"/>
    </xf>
    <xf numFmtId="0" fontId="0" fillId="8" borderId="0" xfId="0" applyFill="1" applyAlignment="1">
      <alignment shrinkToFit="1"/>
    </xf>
    <xf numFmtId="0" fontId="0" fillId="8" borderId="0" xfId="0" applyFill="1" applyAlignment="1">
      <alignment horizontal="right" shrinkToFit="1"/>
    </xf>
    <xf numFmtId="0" fontId="0" fillId="2" borderId="71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0" borderId="61" xfId="0" applyBorder="1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49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0" borderId="0" xfId="0" quotePrefix="1" applyAlignment="1">
      <alignment shrinkToFit="1"/>
    </xf>
    <xf numFmtId="0" fontId="0" fillId="0" borderId="0" xfId="0" applyAlignment="1">
      <alignment shrinkToFit="1"/>
    </xf>
    <xf numFmtId="0" fontId="0" fillId="4" borderId="0" xfId="0" applyFill="1" applyBorder="1" applyAlignment="1">
      <alignment horizontal="right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'Question 1'!$Q$2:$Q$22</c:f>
              <c:numCache>
                <c:formatCode>General</c:formatCode>
                <c:ptCount val="21"/>
                <c:pt idx="0">
                  <c:v>0</c:v>
                </c:pt>
                <c:pt idx="1">
                  <c:v>-4.4435555851847899E-14</c:v>
                </c:pt>
                <c:pt idx="2">
                  <c:v>-2.8421691922801149E-12</c:v>
                </c:pt>
                <c:pt idx="3">
                  <c:v>-3.2341697493900612E-11</c:v>
                </c:pt>
                <c:pt idx="4">
                  <c:v>-1.8146221284513464E-10</c:v>
                </c:pt>
                <c:pt idx="5">
                  <c:v>-6.9097511477640727E-10</c:v>
                </c:pt>
                <c:pt idx="6">
                  <c:v>-2.0586879873065783E-9</c:v>
                </c:pt>
                <c:pt idx="7">
                  <c:v>-5.1776854105964706E-9</c:v>
                </c:pt>
                <c:pt idx="8">
                  <c:v>-1.1502031509920904E-8</c:v>
                </c:pt>
                <c:pt idx="9">
                  <c:v>-2.3237994486178308E-8</c:v>
                </c:pt>
                <c:pt idx="10">
                  <c:v>-4.355851457072183E-8</c:v>
                </c:pt>
                <c:pt idx="11">
                  <c:v>-7.6838304943714486E-8</c:v>
                </c:pt>
                <c:pt idx="12">
                  <c:v>-1.2890665117780271E-7</c:v>
                </c:pt>
                <c:pt idx="13">
                  <c:v>-2.0731465973197631E-7</c:v>
                </c:pt>
                <c:pt idx="14">
                  <c:v>-3.2161340092252108E-7</c:v>
                </c:pt>
                <c:pt idx="15">
                  <c:v>-4.8363909761983803E-7</c:v>
                </c:pt>
                <c:pt idx="16">
                  <c:v>-7.078012286230852E-7</c:v>
                </c:pt>
                <c:pt idx="17">
                  <c:v>-1.0113691461894394E-6</c:v>
                </c:pt>
                <c:pt idx="18">
                  <c:v>-1.414752551458775E-6</c:v>
                </c:pt>
                <c:pt idx="19">
                  <c:v>-1.9417709304107076E-6</c:v>
                </c:pt>
                <c:pt idx="20">
                  <c:v>-2.619906827385987E-6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C14-4AE2-B69A-1B1BE608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62096"/>
        <c:axId val="412460912"/>
      </c:lineChart>
      <c:catAx>
        <c:axId val="4099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0912"/>
        <c:crosses val="autoZero"/>
        <c:auto val="1"/>
        <c:lblAlgn val="ctr"/>
        <c:lblOffset val="100"/>
        <c:noMultiLvlLbl val="0"/>
      </c:catAx>
      <c:valAx>
        <c:axId val="4124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7760"/>
        <c:axId val="85430272"/>
      </c:scatterChart>
      <c:valAx>
        <c:axId val="87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272"/>
        <c:crosses val="autoZero"/>
        <c:crossBetween val="midCat"/>
      </c:valAx>
      <c:valAx>
        <c:axId val="85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76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159025</xdr:colOff>
      <xdr:row>2</xdr:row>
      <xdr:rowOff>49696</xdr:rowOff>
    </xdr:from>
    <xdr:ext cx="5965607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2!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5!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cos⁡〖(〖2𝑥〗_0 )−𝑥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n-GB" sz="1100" b="0" i="0">
                  <a:latin typeface="Cambria Math" panose="02040503050406030204" pitchFamily="18" charset="0"/>
                </a:rPr>
                <a:t>2!+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))/3!+𝑥^4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))/4!−𝑥^5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))/5!〗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159025</xdr:colOff>
      <xdr:row>4</xdr:row>
      <xdr:rowOff>64272</xdr:rowOff>
    </xdr:from>
    <xdr:ext cx="5141023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120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cos⁡〖(0)−𝑥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latin typeface="Cambria Math" panose="02040503050406030204" pitchFamily="18" charset="0"/>
                </a:rPr>
                <a:t>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))/6+𝑥^4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))/24−𝑥^5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))/120〗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172280</xdr:colOff>
      <xdr:row>6</xdr:row>
      <xdr:rowOff>46850</xdr:rowOff>
    </xdr:from>
    <xdr:ext cx="160986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  2/2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+𝑥^4  8/24〗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225294</xdr:colOff>
      <xdr:row>6</xdr:row>
      <xdr:rowOff>36443</xdr:rowOff>
    </xdr:from>
    <xdr:ext cx="143013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+1/3 𝑥^4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13250</xdr:colOff>
      <xdr:row>9</xdr:row>
      <xdr:rowOff>23191</xdr:rowOff>
    </xdr:from>
    <xdr:ext cx="1140825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ϵ</m:t>
                        </m:r>
                        <m:r>
                          <a:rPr lang="en-GB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6!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(𝑓^6 (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ϵ</a:t>
              </a:r>
              <a:r>
                <a:rPr lang="en-GB" b="0" i="0">
                  <a:latin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)/6! ℎ^6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6623</xdr:colOff>
      <xdr:row>11</xdr:row>
      <xdr:rowOff>23189</xdr:rowOff>
    </xdr:from>
    <xdr:ext cx="1484894" cy="3224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(𝑥)=−(32cos⁡(2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𝑥^6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13249</xdr:colOff>
      <xdr:row>13</xdr:row>
      <xdr:rowOff>29814</xdr:rowOff>
    </xdr:from>
    <xdr:ext cx="1809983" cy="3224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(0.2)=−(32cos⁡(2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34157</xdr:colOff>
      <xdr:row>15</xdr:row>
      <xdr:rowOff>73572</xdr:rowOff>
    </xdr:from>
    <xdr:ext cx="1816203" cy="3766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720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(0.2)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=𝑚𝑎𝑥|−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(32cos(2𝜖))/720 〖(0.2)〗^6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627993</xdr:colOff>
      <xdr:row>16</xdr:row>
      <xdr:rowOff>10509</xdr:rowOff>
    </xdr:from>
    <xdr:ext cx="65915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F90AF2-F777-46A7-913E-43D01635AA1B}"/>
            </a:ext>
          </a:extLst>
        </xdr:cNvPr>
        <xdr:cNvSpPr txBox="1"/>
      </xdr:nvSpPr>
      <xdr:spPr>
        <a:xfrm>
          <a:off x="7564821" y="3026978"/>
          <a:ext cx="65915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𝜖∈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[0,0.2]</a:t>
          </a:r>
          <a:endParaRPr lang="en-GB" sz="1100"/>
        </a:p>
      </xdr:txBody>
    </xdr:sp>
    <xdr:clientData/>
  </xdr:oneCellAnchor>
  <xdr:oneCellAnchor>
    <xdr:from>
      <xdr:col>5</xdr:col>
      <xdr:colOff>23646</xdr:colOff>
      <xdr:row>18</xdr:row>
      <xdr:rowOff>21019</xdr:rowOff>
    </xdr:from>
    <xdr:ext cx="1548629" cy="3224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(2(0))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(32cos(2(0)))/720 〖(0.2)〗^6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13</xdr:row>
      <xdr:rowOff>173934</xdr:rowOff>
    </xdr:from>
    <xdr:to>
      <xdr:col>14</xdr:col>
      <xdr:colOff>8283</xdr:colOff>
      <xdr:row>22</xdr:row>
      <xdr:rowOff>190500</xdr:rowOff>
    </xdr:to>
    <xdr:sp macro="" textlink="">
      <xdr:nvSpPr>
        <xdr:cNvPr id="13" name="TextBox 12"/>
        <xdr:cNvSpPr txBox="1"/>
      </xdr:nvSpPr>
      <xdr:spPr>
        <a:xfrm>
          <a:off x="6833152" y="2741543"/>
          <a:ext cx="1871870" cy="1731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5</xdr:col>
      <xdr:colOff>16565</xdr:colOff>
      <xdr:row>22</xdr:row>
      <xdr:rowOff>114301</xdr:rowOff>
    </xdr:from>
    <xdr:to>
      <xdr:col>10</xdr:col>
      <xdr:colOff>0</xdr:colOff>
      <xdr:row>31</xdr:row>
      <xdr:rowOff>114302</xdr:rowOff>
    </xdr:to>
    <xdr:sp macro="" textlink="">
      <xdr:nvSpPr>
        <xdr:cNvPr id="15" name="TextBox 14"/>
        <xdr:cNvSpPr txBox="1"/>
      </xdr:nvSpPr>
      <xdr:spPr>
        <a:xfrm>
          <a:off x="3122543" y="4396410"/>
          <a:ext cx="3089414" cy="1731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For the function as calculated, the functiuon</a:t>
          </a:r>
          <a:r>
            <a:rPr lang="en-GB" sz="1100" baseline="0"/>
            <a:t> is at a maxima in the range of 0 - 0.2 at 0.</a:t>
          </a:r>
        </a:p>
        <a:p>
          <a:endParaRPr lang="en-GB" sz="1100"/>
        </a:p>
      </xdr:txBody>
    </xdr:sp>
    <xdr:clientData/>
  </xdr:twoCellAnchor>
  <xdr:twoCellAnchor>
    <xdr:from>
      <xdr:col>14</xdr:col>
      <xdr:colOff>604628</xdr:colOff>
      <xdr:row>0</xdr:row>
      <xdr:rowOff>193811</xdr:rowOff>
    </xdr:from>
    <xdr:to>
      <xdr:col>24</xdr:col>
      <xdr:colOff>66260</xdr:colOff>
      <xdr:row>22</xdr:row>
      <xdr:rowOff>41412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29303</xdr:colOff>
      <xdr:row>14</xdr:row>
      <xdr:rowOff>26448</xdr:rowOff>
    </xdr:from>
    <xdr:to>
      <xdr:col>20</xdr:col>
      <xdr:colOff>588064</xdr:colOff>
      <xdr:row>24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0787572" y="8015609"/>
          <a:ext cx="2716172" cy="940941"/>
          <a:chOff x="10583518" y="7921488"/>
          <a:chExt cx="2674006" cy="940941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8961935" y="7089762"/>
          <a:ext cx="2716172" cy="950730"/>
          <a:chOff x="10583518" y="7921488"/>
          <a:chExt cx="2674006" cy="94094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13200</xdr:rowOff>
    </xdr:from>
    <xdr:to>
      <xdr:col>24</xdr:col>
      <xdr:colOff>434390</xdr:colOff>
      <xdr:row>40</xdr:row>
      <xdr:rowOff>167293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2681127" y="7096336"/>
          <a:ext cx="2716172" cy="950730"/>
          <a:chOff x="10583518" y="7921488"/>
          <a:chExt cx="2674006" cy="94094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0157495" y="5512148"/>
          <a:ext cx="2716172" cy="950729"/>
          <a:chOff x="10583518" y="7921488"/>
          <a:chExt cx="2674006" cy="94094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12679474" y="5515460"/>
          <a:ext cx="2716172" cy="950729"/>
          <a:chOff x="10583518" y="7921488"/>
          <a:chExt cx="2674006" cy="940941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10197249" y="3934536"/>
          <a:ext cx="2716172" cy="950730"/>
          <a:chOff x="10583518" y="7921488"/>
          <a:chExt cx="2674006" cy="94094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086170" y="3082481"/>
          <a:ext cx="7430479" cy="959765"/>
          <a:chOff x="10376448" y="7921488"/>
          <a:chExt cx="7303981" cy="9409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9089483" y="6239208"/>
          <a:ext cx="7430479" cy="949977"/>
          <a:chOff x="10376448" y="7921488"/>
          <a:chExt cx="7303981" cy="94094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9084512" y="4658294"/>
          <a:ext cx="7430479" cy="949976"/>
          <a:chOff x="10376448" y="7921488"/>
          <a:chExt cx="7303981" cy="94094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351882</xdr:colOff>
      <xdr:row>45</xdr:row>
      <xdr:rowOff>151290</xdr:rowOff>
    </xdr:from>
    <xdr:to>
      <xdr:col>26</xdr:col>
      <xdr:colOff>300907</xdr:colOff>
      <xdr:row>50</xdr:row>
      <xdr:rowOff>119904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9080246" y="8983563"/>
          <a:ext cx="7430479" cy="921114"/>
          <a:chOff x="10376448" y="7921488"/>
          <a:chExt cx="7303981" cy="94094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6626</xdr:colOff>
      <xdr:row>3</xdr:row>
      <xdr:rowOff>178905</xdr:rowOff>
    </xdr:from>
    <xdr:to>
      <xdr:col>20</xdr:col>
      <xdr:colOff>13252</xdr:colOff>
      <xdr:row>24</xdr:row>
      <xdr:rowOff>6626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103704" y="735496"/>
          <a:ext cx="3743739" cy="3796747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  <xdr:oneCellAnchor>
    <xdr:from>
      <xdr:col>5</xdr:col>
      <xdr:colOff>166687</xdr:colOff>
      <xdr:row>14</xdr:row>
      <xdr:rowOff>104775</xdr:rowOff>
    </xdr:from>
    <xdr:ext cx="98559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noBar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1.6¦0[〖2𝑒〗^𝑥+1/4 𝑥^4]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42863</xdr:colOff>
      <xdr:row>14</xdr:row>
      <xdr:rowOff>0</xdr:rowOff>
    </xdr:from>
    <xdr:ext cx="1081450" cy="510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ⅆ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∫25_</a:t>
              </a:r>
              <a:r>
                <a:rPr lang="en-GB" sz="1100" b="0" i="0">
                  <a:latin typeface="Cambria Math" panose="02040503050406030204" pitchFamily="18" charset="0"/>
                </a:rPr>
                <a:t>0^1.6▒〖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2𝑒〗^𝑥+𝑥^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ⅆ𝑥〗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115" zoomScaleNormal="115" workbookViewId="0">
      <selection activeCell="D8" sqref="D8:D12"/>
    </sheetView>
  </sheetViews>
  <sheetFormatPr defaultColWidth="9.28515625" defaultRowHeight="15" x14ac:dyDescent="0.25"/>
  <cols>
    <col min="1" max="16384" width="9.28515625" style="1"/>
  </cols>
  <sheetData>
    <row r="1" spans="1:19" x14ac:dyDescent="0.25">
      <c r="A1" s="158"/>
      <c r="B1" s="158"/>
      <c r="C1" s="158"/>
      <c r="D1" s="267" t="s">
        <v>70</v>
      </c>
      <c r="E1" s="267"/>
      <c r="F1" s="266" t="s">
        <v>0</v>
      </c>
      <c r="G1" s="266"/>
      <c r="H1" s="266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</row>
    <row r="2" spans="1:19" x14ac:dyDescent="0.25">
      <c r="A2" s="158"/>
      <c r="B2" s="158"/>
      <c r="C2" s="158"/>
      <c r="D2" s="267" t="s">
        <v>71</v>
      </c>
      <c r="E2" s="267"/>
      <c r="F2" s="266" t="s">
        <v>1</v>
      </c>
      <c r="G2" s="266"/>
      <c r="H2" s="266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</row>
    <row r="3" spans="1:19" x14ac:dyDescent="0.25">
      <c r="A3" s="158"/>
      <c r="B3" s="158"/>
      <c r="C3" s="158"/>
      <c r="D3" s="267" t="s">
        <v>72</v>
      </c>
      <c r="E3" s="267"/>
      <c r="F3" s="266" t="s">
        <v>2</v>
      </c>
      <c r="G3" s="266"/>
      <c r="H3" s="266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</row>
    <row r="4" spans="1:19" x14ac:dyDescent="0.25">
      <c r="A4" s="158"/>
      <c r="B4" s="158"/>
      <c r="C4" s="158"/>
      <c r="D4" s="267" t="s">
        <v>73</v>
      </c>
      <c r="E4" s="267"/>
      <c r="F4" s="266" t="s">
        <v>3</v>
      </c>
      <c r="G4" s="266"/>
      <c r="H4" s="266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</row>
    <row r="5" spans="1:19" x14ac:dyDescent="0.25">
      <c r="A5" s="158"/>
      <c r="B5" s="158"/>
      <c r="C5" s="158"/>
      <c r="D5" s="267" t="s">
        <v>74</v>
      </c>
      <c r="E5" s="267"/>
      <c r="F5" s="266" t="s">
        <v>67</v>
      </c>
      <c r="G5" s="266"/>
      <c r="H5" s="266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</row>
    <row r="6" spans="1:19" x14ac:dyDescent="0.25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5.75" thickBot="1" x14ac:dyDescent="0.3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6.5" thickTop="1" thickBot="1" x14ac:dyDescent="0.3">
      <c r="A8" s="158"/>
      <c r="B8" s="158"/>
      <c r="C8" s="158"/>
      <c r="D8" s="171" t="s">
        <v>14</v>
      </c>
      <c r="E8" s="172" t="s">
        <v>15</v>
      </c>
      <c r="F8" s="172" t="s">
        <v>16</v>
      </c>
      <c r="G8" s="172" t="s">
        <v>17</v>
      </c>
      <c r="H8" s="173" t="s">
        <v>18</v>
      </c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</row>
    <row r="9" spans="1:19" x14ac:dyDescent="0.25">
      <c r="A9" s="158"/>
      <c r="B9" s="158"/>
      <c r="C9" s="158"/>
      <c r="D9" s="174" t="s">
        <v>4</v>
      </c>
      <c r="E9" s="175" t="s">
        <v>4</v>
      </c>
      <c r="F9" s="175" t="s">
        <v>4</v>
      </c>
      <c r="G9" s="175" t="s">
        <v>4</v>
      </c>
      <c r="H9" s="176" t="s">
        <v>4</v>
      </c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</row>
    <row r="10" spans="1:19" x14ac:dyDescent="0.25">
      <c r="A10" s="158"/>
      <c r="B10" s="158"/>
      <c r="C10" s="158"/>
      <c r="D10" s="177" t="s">
        <v>5</v>
      </c>
      <c r="E10" s="178" t="s">
        <v>5</v>
      </c>
      <c r="F10" s="178" t="s">
        <v>5</v>
      </c>
      <c r="G10" s="178" t="s">
        <v>5</v>
      </c>
      <c r="H10" s="179" t="s">
        <v>5</v>
      </c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</row>
    <row r="11" spans="1:19" x14ac:dyDescent="0.25">
      <c r="A11" s="158"/>
      <c r="B11" s="158"/>
      <c r="C11" s="158"/>
      <c r="D11" s="180" t="s">
        <v>6</v>
      </c>
      <c r="E11" s="181" t="s">
        <v>6</v>
      </c>
      <c r="F11" s="181" t="s">
        <v>6</v>
      </c>
      <c r="G11" s="181" t="s">
        <v>6</v>
      </c>
      <c r="H11" s="182" t="s">
        <v>6</v>
      </c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</row>
    <row r="12" spans="1:19" x14ac:dyDescent="0.25">
      <c r="A12" s="158"/>
      <c r="B12" s="158"/>
      <c r="C12" s="158"/>
      <c r="D12" s="183" t="s">
        <v>19</v>
      </c>
      <c r="E12" s="184" t="s">
        <v>19</v>
      </c>
      <c r="F12" s="184" t="s">
        <v>19</v>
      </c>
      <c r="G12" s="184" t="s">
        <v>19</v>
      </c>
      <c r="H12" s="185" t="s">
        <v>19</v>
      </c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</row>
    <row r="13" spans="1:19" ht="15.75" thickBot="1" x14ac:dyDescent="0.3">
      <c r="A13" s="158"/>
      <c r="B13" s="158"/>
      <c r="C13" s="158"/>
      <c r="D13" s="186"/>
      <c r="E13" s="187" t="s">
        <v>20</v>
      </c>
      <c r="F13" s="188" t="s">
        <v>20</v>
      </c>
      <c r="G13" s="189"/>
      <c r="H13" s="190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</row>
    <row r="14" spans="1:19" ht="15.75" thickTop="1" x14ac:dyDescent="0.25">
      <c r="A14" s="158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</row>
    <row r="15" spans="1:19" x14ac:dyDescent="0.25">
      <c r="A15" s="158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</row>
    <row r="16" spans="1:19" x14ac:dyDescent="0.25">
      <c r="A16" s="158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</row>
    <row r="17" spans="1:19" x14ac:dyDescent="0.25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</row>
    <row r="18" spans="1:19" x14ac:dyDescent="0.25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</row>
    <row r="19" spans="1:19" x14ac:dyDescent="0.2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</row>
    <row r="20" spans="1:19" x14ac:dyDescent="0.25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</row>
    <row r="21" spans="1:19" x14ac:dyDescent="0.25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</row>
    <row r="22" spans="1:19" x14ac:dyDescent="0.25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</row>
    <row r="23" spans="1:19" x14ac:dyDescent="0.2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</row>
    <row r="24" spans="1:19" x14ac:dyDescent="0.25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</row>
    <row r="25" spans="1:19" x14ac:dyDescent="0.2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</row>
  </sheetData>
  <mergeCells count="10">
    <mergeCell ref="D1:E1"/>
    <mergeCell ref="D2:E2"/>
    <mergeCell ref="D3:E3"/>
    <mergeCell ref="D4:E4"/>
    <mergeCell ref="D5:E5"/>
    <mergeCell ref="F4:H4"/>
    <mergeCell ref="F3:H3"/>
    <mergeCell ref="F2:H2"/>
    <mergeCell ref="F1:H1"/>
    <mergeCell ref="F5:H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C1" zoomScale="115" zoomScaleNormal="115" workbookViewId="0">
      <selection activeCell="M29" sqref="M29"/>
    </sheetView>
  </sheetViews>
  <sheetFormatPr defaultColWidth="9.28515625" defaultRowHeight="15" x14ac:dyDescent="0.25"/>
  <cols>
    <col min="1" max="1" width="9.28515625" style="1"/>
    <col min="2" max="2" width="9.28515625" style="202"/>
    <col min="3" max="16384" width="9.28515625" style="1"/>
  </cols>
  <sheetData>
    <row r="1" spans="1:17" ht="16.5" thickTop="1" thickBot="1" x14ac:dyDescent="0.3">
      <c r="A1" s="206" t="s">
        <v>14</v>
      </c>
      <c r="B1" s="203"/>
    </row>
    <row r="2" spans="1:17" ht="15.75" thickTop="1" x14ac:dyDescent="0.25">
      <c r="A2" s="207" t="s">
        <v>4</v>
      </c>
      <c r="B2" s="204"/>
      <c r="C2" s="211" t="s">
        <v>76</v>
      </c>
      <c r="D2" s="212" t="s">
        <v>77</v>
      </c>
      <c r="E2" s="213" t="s">
        <v>78</v>
      </c>
      <c r="F2" s="214" t="s">
        <v>79</v>
      </c>
      <c r="G2" s="213" t="s">
        <v>80</v>
      </c>
      <c r="H2" s="214" t="s">
        <v>99</v>
      </c>
      <c r="I2" s="213" t="s">
        <v>81</v>
      </c>
      <c r="J2" s="214" t="s">
        <v>100</v>
      </c>
      <c r="K2" s="213" t="s">
        <v>93</v>
      </c>
      <c r="L2" s="212" t="s">
        <v>82</v>
      </c>
      <c r="M2" s="213" t="s">
        <v>94</v>
      </c>
      <c r="N2" s="215" t="s">
        <v>95</v>
      </c>
      <c r="P2" s="1">
        <v>0</v>
      </c>
      <c r="Q2" s="1">
        <f>((32*COS(P2*2))/720)*POWER(P2,6)</f>
        <v>0</v>
      </c>
    </row>
    <row r="3" spans="1:17" x14ac:dyDescent="0.25">
      <c r="A3" s="208" t="s">
        <v>5</v>
      </c>
      <c r="B3" s="205"/>
      <c r="C3" s="216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8"/>
      <c r="P3" s="1">
        <f>P2+0.01</f>
        <v>0.01</v>
      </c>
      <c r="Q3" s="249">
        <f>(-(32*COS(P3*2))/720)*POWER(P3,6)</f>
        <v>-4.4435555851847899E-14</v>
      </c>
    </row>
    <row r="4" spans="1:17" x14ac:dyDescent="0.25">
      <c r="A4" s="209" t="s">
        <v>6</v>
      </c>
      <c r="B4" s="205"/>
      <c r="C4" s="216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/>
      <c r="P4" s="249">
        <f t="shared" ref="P4:P22" si="0">P3+0.01</f>
        <v>0.02</v>
      </c>
      <c r="Q4" s="249">
        <f t="shared" ref="Q4:Q22" si="1">(-(32*COS(P4*2))/720)*POWER(P4,6)</f>
        <v>-2.8421691922801149E-12</v>
      </c>
    </row>
    <row r="5" spans="1:17" ht="15.75" thickBot="1" x14ac:dyDescent="0.3">
      <c r="A5" s="210" t="s">
        <v>19</v>
      </c>
      <c r="B5" s="205"/>
      <c r="C5" s="216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8"/>
      <c r="P5" s="249">
        <f t="shared" si="0"/>
        <v>0.03</v>
      </c>
      <c r="Q5" s="249">
        <f t="shared" si="1"/>
        <v>-3.2341697493900612E-11</v>
      </c>
    </row>
    <row r="6" spans="1:17" ht="15.75" thickTop="1" x14ac:dyDescent="0.25">
      <c r="C6" s="216"/>
      <c r="D6" s="217"/>
      <c r="E6" s="217"/>
      <c r="F6" s="217"/>
      <c r="G6" s="217"/>
      <c r="H6" s="217"/>
      <c r="I6" s="217"/>
      <c r="J6" s="217"/>
      <c r="K6" s="217"/>
      <c r="L6" s="217"/>
      <c r="M6" s="217" t="s">
        <v>98</v>
      </c>
      <c r="N6" s="218"/>
      <c r="P6" s="249">
        <f t="shared" si="0"/>
        <v>0.04</v>
      </c>
      <c r="Q6" s="249">
        <f t="shared" si="1"/>
        <v>-1.8146221284513464E-10</v>
      </c>
    </row>
    <row r="7" spans="1:17" x14ac:dyDescent="0.25">
      <c r="C7" s="216"/>
      <c r="D7" s="217"/>
      <c r="E7" s="217"/>
      <c r="F7" s="217"/>
      <c r="G7" s="217"/>
      <c r="H7" s="217"/>
      <c r="I7" s="217"/>
      <c r="J7" s="217"/>
      <c r="K7" s="217"/>
      <c r="L7" s="243"/>
      <c r="M7" s="244"/>
      <c r="N7" s="245"/>
      <c r="P7" s="249">
        <f t="shared" si="0"/>
        <v>0.05</v>
      </c>
      <c r="Q7" s="249">
        <f t="shared" si="1"/>
        <v>-6.9097511477640727E-10</v>
      </c>
    </row>
    <row r="8" spans="1:17" ht="15.75" thickBot="1" x14ac:dyDescent="0.3">
      <c r="C8" s="219"/>
      <c r="D8" s="220"/>
      <c r="E8" s="220"/>
      <c r="F8" s="220"/>
      <c r="G8" s="220"/>
      <c r="H8" s="220"/>
      <c r="I8" s="220"/>
      <c r="J8" s="220"/>
      <c r="K8" s="220"/>
      <c r="L8" s="246"/>
      <c r="M8" s="220"/>
      <c r="N8" s="221"/>
      <c r="P8" s="249">
        <f t="shared" si="0"/>
        <v>6.0000000000000005E-2</v>
      </c>
      <c r="Q8" s="249">
        <f t="shared" si="1"/>
        <v>-2.0586879873065783E-9</v>
      </c>
    </row>
    <row r="9" spans="1:17" ht="16.5" thickTop="1" thickBot="1" x14ac:dyDescent="0.3">
      <c r="P9" s="249">
        <f t="shared" si="0"/>
        <v>7.0000000000000007E-2</v>
      </c>
      <c r="Q9" s="249">
        <f t="shared" si="1"/>
        <v>-5.1776854105964706E-9</v>
      </c>
    </row>
    <row r="10" spans="1:17" ht="15.75" thickTop="1" x14ac:dyDescent="0.25">
      <c r="C10" s="222" t="s">
        <v>91</v>
      </c>
      <c r="D10" s="223">
        <f>SUM(0.5,-POWER(0.2,2),(1/3)*POWER(0.2,4))</f>
        <v>0.46053333333333329</v>
      </c>
      <c r="F10" s="226"/>
      <c r="G10" s="259"/>
      <c r="H10" s="259"/>
      <c r="I10" s="259"/>
      <c r="J10" s="227"/>
      <c r="L10" s="250" t="s">
        <v>104</v>
      </c>
      <c r="M10" s="251">
        <f>TRUNC(0.5*COS(0.4),8)</f>
        <v>0.46053049000000001</v>
      </c>
      <c r="N10" s="252"/>
      <c r="P10" s="249">
        <f t="shared" si="0"/>
        <v>0.08</v>
      </c>
      <c r="Q10" s="249">
        <f t="shared" si="1"/>
        <v>-1.1502031509920904E-8</v>
      </c>
    </row>
    <row r="11" spans="1:17" ht="15.75" thickBot="1" x14ac:dyDescent="0.3">
      <c r="C11" s="224" t="s">
        <v>92</v>
      </c>
      <c r="D11" s="225">
        <f>TRUNC(D10,8)</f>
        <v>0.46053333000000002</v>
      </c>
      <c r="F11" s="229"/>
      <c r="G11" s="260"/>
      <c r="H11" s="260"/>
      <c r="I11" s="260"/>
      <c r="J11" s="228"/>
      <c r="L11" s="253" t="s">
        <v>105</v>
      </c>
      <c r="M11" s="262">
        <f>D11</f>
        <v>0.46053333000000002</v>
      </c>
      <c r="N11" s="255"/>
      <c r="P11" s="249">
        <f t="shared" si="0"/>
        <v>0.09</v>
      </c>
      <c r="Q11" s="249">
        <f t="shared" si="1"/>
        <v>-2.3237994486178308E-8</v>
      </c>
    </row>
    <row r="12" spans="1:17" ht="15.75" thickTop="1" x14ac:dyDescent="0.25">
      <c r="F12" s="229"/>
      <c r="G12" s="260"/>
      <c r="H12" s="260"/>
      <c r="I12" s="260"/>
      <c r="J12" s="228"/>
      <c r="L12" s="253" t="s">
        <v>106</v>
      </c>
      <c r="M12" s="262">
        <f>TRUNC(M11-M10,8)</f>
        <v>2.8399999999999999E-6</v>
      </c>
      <c r="N12" s="255" t="s">
        <v>107</v>
      </c>
      <c r="P12" s="249">
        <f t="shared" si="0"/>
        <v>9.9999999999999992E-2</v>
      </c>
      <c r="Q12" s="249">
        <f t="shared" si="1"/>
        <v>-4.355851457072183E-8</v>
      </c>
    </row>
    <row r="13" spans="1:17" x14ac:dyDescent="0.25">
      <c r="F13" s="229"/>
      <c r="G13" s="260"/>
      <c r="H13" s="260"/>
      <c r="I13" s="260"/>
      <c r="J13" s="228"/>
      <c r="L13" s="253" t="s">
        <v>108</v>
      </c>
      <c r="M13" s="262">
        <f>TRUNC(I22,8)</f>
        <v>2.8399999999999999E-6</v>
      </c>
      <c r="N13" s="255"/>
      <c r="P13" s="249">
        <f t="shared" si="0"/>
        <v>0.10999999999999999</v>
      </c>
      <c r="Q13" s="249">
        <f t="shared" si="1"/>
        <v>-7.6838304943714486E-8</v>
      </c>
    </row>
    <row r="14" spans="1:17" x14ac:dyDescent="0.25">
      <c r="F14" s="229"/>
      <c r="G14" s="260"/>
      <c r="H14" s="260"/>
      <c r="I14" s="260"/>
      <c r="J14" s="228"/>
      <c r="L14" s="253" t="s">
        <v>109</v>
      </c>
      <c r="M14" s="254">
        <f>M12/M13</f>
        <v>1</v>
      </c>
      <c r="N14" s="264">
        <f>M14</f>
        <v>1</v>
      </c>
      <c r="P14" s="249">
        <f>P13+0.01</f>
        <v>0.11999999999999998</v>
      </c>
      <c r="Q14" s="249">
        <f t="shared" si="1"/>
        <v>-1.2890665117780271E-7</v>
      </c>
    </row>
    <row r="15" spans="1:17" x14ac:dyDescent="0.25">
      <c r="A15" s="242"/>
      <c r="F15" s="229"/>
      <c r="G15" s="260"/>
      <c r="H15" s="260"/>
      <c r="I15" s="260"/>
      <c r="J15" s="228"/>
      <c r="L15" s="253"/>
      <c r="M15" s="254"/>
      <c r="N15" s="255"/>
      <c r="P15" s="249">
        <f t="shared" si="0"/>
        <v>0.12999999999999998</v>
      </c>
      <c r="Q15" s="249">
        <f t="shared" si="1"/>
        <v>-2.0731465973197631E-7</v>
      </c>
    </row>
    <row r="16" spans="1:17" x14ac:dyDescent="0.25">
      <c r="F16" s="229"/>
      <c r="G16" s="260"/>
      <c r="H16" s="260"/>
      <c r="I16" s="260"/>
      <c r="J16" s="228"/>
      <c r="L16" s="253"/>
      <c r="M16" s="254"/>
      <c r="N16" s="255"/>
      <c r="P16" s="249">
        <f t="shared" si="0"/>
        <v>0.13999999999999999</v>
      </c>
      <c r="Q16" s="249">
        <f t="shared" si="1"/>
        <v>-3.2161340092252108E-7</v>
      </c>
    </row>
    <row r="17" spans="6:17" x14ac:dyDescent="0.25">
      <c r="F17" s="229"/>
      <c r="G17" s="260"/>
      <c r="H17" s="260"/>
      <c r="I17" s="260" t="s">
        <v>101</v>
      </c>
      <c r="J17" s="228"/>
      <c r="L17" s="253"/>
      <c r="M17" s="254"/>
      <c r="N17" s="255"/>
      <c r="P17" s="249">
        <f t="shared" si="0"/>
        <v>0.15</v>
      </c>
      <c r="Q17" s="249">
        <f t="shared" si="1"/>
        <v>-4.8363909761983803E-7</v>
      </c>
    </row>
    <row r="18" spans="6:17" x14ac:dyDescent="0.25">
      <c r="F18" s="229"/>
      <c r="G18" s="260"/>
      <c r="H18" s="260"/>
      <c r="I18" s="260"/>
      <c r="J18" s="228"/>
      <c r="L18" s="253"/>
      <c r="M18" s="254"/>
      <c r="N18" s="255"/>
      <c r="P18" s="249">
        <f t="shared" si="0"/>
        <v>0.16</v>
      </c>
      <c r="Q18" s="249">
        <f t="shared" si="1"/>
        <v>-7.078012286230852E-7</v>
      </c>
    </row>
    <row r="19" spans="6:17" x14ac:dyDescent="0.25">
      <c r="F19" s="229"/>
      <c r="G19" s="260"/>
      <c r="H19" s="260"/>
      <c r="I19" s="260"/>
      <c r="J19" s="228"/>
      <c r="L19" s="253"/>
      <c r="M19" s="254"/>
      <c r="N19" s="255"/>
      <c r="P19" s="249">
        <f t="shared" si="0"/>
        <v>0.17</v>
      </c>
      <c r="Q19" s="249">
        <f t="shared" si="1"/>
        <v>-1.0113691461894394E-6</v>
      </c>
    </row>
    <row r="20" spans="6:17" x14ac:dyDescent="0.25">
      <c r="F20" s="229"/>
      <c r="G20" s="265"/>
      <c r="H20" s="265"/>
      <c r="I20" s="265"/>
      <c r="J20" s="228"/>
      <c r="L20" s="253"/>
      <c r="M20" s="254"/>
      <c r="N20" s="255"/>
      <c r="P20" s="249">
        <f t="shared" si="0"/>
        <v>0.18000000000000002</v>
      </c>
      <c r="Q20" s="249">
        <f t="shared" si="1"/>
        <v>-1.414752551458775E-6</v>
      </c>
    </row>
    <row r="21" spans="6:17" x14ac:dyDescent="0.25">
      <c r="F21" s="229"/>
      <c r="G21" s="265"/>
      <c r="H21" s="265"/>
      <c r="I21" s="265"/>
      <c r="J21" s="228"/>
      <c r="L21" s="253"/>
      <c r="M21" s="254"/>
      <c r="N21" s="255"/>
      <c r="P21" s="249">
        <f>P20+0.01</f>
        <v>0.19000000000000003</v>
      </c>
      <c r="Q21" s="249">
        <f t="shared" si="1"/>
        <v>-1.9417709304107076E-6</v>
      </c>
    </row>
    <row r="22" spans="6:17" x14ac:dyDescent="0.25">
      <c r="F22" s="229"/>
      <c r="G22" s="260" t="s">
        <v>108</v>
      </c>
      <c r="H22" s="277" t="s">
        <v>103</v>
      </c>
      <c r="I22" s="260">
        <f>((32*COS(0)/720)*POWER(0.2,6))</f>
        <v>2.8444444444444463E-6</v>
      </c>
      <c r="J22" s="228"/>
      <c r="L22" s="253"/>
      <c r="M22" s="254"/>
      <c r="N22" s="255"/>
      <c r="P22" s="249">
        <f t="shared" si="0"/>
        <v>0.20000000000000004</v>
      </c>
      <c r="Q22" s="249">
        <f t="shared" si="1"/>
        <v>-2.619906827385987E-6</v>
      </c>
    </row>
    <row r="23" spans="6:17" ht="15.75" thickBot="1" x14ac:dyDescent="0.3">
      <c r="F23" s="229"/>
      <c r="G23" s="260"/>
      <c r="H23" s="260"/>
      <c r="I23" s="263"/>
      <c r="J23" s="228"/>
      <c r="L23" s="256"/>
      <c r="M23" s="257"/>
      <c r="N23" s="258"/>
    </row>
    <row r="24" spans="6:17" ht="15.75" thickTop="1" x14ac:dyDescent="0.25">
      <c r="F24" s="229"/>
      <c r="G24" s="260"/>
      <c r="H24" s="260"/>
      <c r="I24" s="260"/>
      <c r="J24" s="228"/>
    </row>
    <row r="25" spans="6:17" x14ac:dyDescent="0.25">
      <c r="F25" s="229"/>
      <c r="G25" s="260"/>
      <c r="H25" s="260"/>
      <c r="I25" s="260"/>
      <c r="J25" s="228"/>
    </row>
    <row r="26" spans="6:17" x14ac:dyDescent="0.25">
      <c r="F26" s="229"/>
      <c r="G26" s="260"/>
      <c r="H26" s="260"/>
      <c r="I26" s="260"/>
      <c r="J26" s="228"/>
    </row>
    <row r="27" spans="6:17" x14ac:dyDescent="0.25">
      <c r="F27" s="229"/>
      <c r="G27" s="260"/>
      <c r="H27" s="260"/>
      <c r="I27" s="260"/>
      <c r="J27" s="228"/>
    </row>
    <row r="28" spans="6:17" x14ac:dyDescent="0.25">
      <c r="F28" s="229"/>
      <c r="G28" s="260"/>
      <c r="H28" s="260"/>
      <c r="I28" s="260"/>
      <c r="J28" s="228"/>
    </row>
    <row r="29" spans="6:17" x14ac:dyDescent="0.25">
      <c r="F29" s="229"/>
      <c r="G29" s="260"/>
      <c r="H29" s="260"/>
      <c r="I29" s="260"/>
      <c r="J29" s="228"/>
    </row>
    <row r="30" spans="6:17" x14ac:dyDescent="0.25">
      <c r="F30" s="229"/>
      <c r="G30" s="260"/>
      <c r="H30" s="260"/>
      <c r="I30" s="260"/>
      <c r="J30" s="228"/>
    </row>
    <row r="31" spans="6:17" x14ac:dyDescent="0.25">
      <c r="F31" s="229"/>
      <c r="G31" s="260"/>
      <c r="H31" s="260"/>
      <c r="I31" s="260"/>
      <c r="J31" s="228"/>
    </row>
    <row r="32" spans="6:17" x14ac:dyDescent="0.25">
      <c r="F32" s="229"/>
      <c r="G32" s="260"/>
      <c r="H32" s="260"/>
      <c r="I32" s="260"/>
      <c r="J32" s="228"/>
    </row>
    <row r="33" spans="6:10" x14ac:dyDescent="0.25">
      <c r="F33" s="229"/>
      <c r="G33" s="260"/>
      <c r="H33" s="260"/>
      <c r="I33" s="260"/>
      <c r="J33" s="228"/>
    </row>
    <row r="34" spans="6:10" x14ac:dyDescent="0.25">
      <c r="F34" s="229"/>
      <c r="G34" s="260"/>
      <c r="H34" s="260"/>
      <c r="I34" s="260"/>
      <c r="J34" s="228"/>
    </row>
    <row r="35" spans="6:10" x14ac:dyDescent="0.25">
      <c r="F35" s="229"/>
      <c r="G35" s="260"/>
      <c r="H35" s="260"/>
      <c r="I35" s="260"/>
      <c r="J35" s="228"/>
    </row>
    <row r="36" spans="6:10" ht="15.75" thickBot="1" x14ac:dyDescent="0.3">
      <c r="F36" s="230"/>
      <c r="G36" s="261"/>
      <c r="H36" s="261"/>
      <c r="I36" s="261"/>
      <c r="J36" s="231"/>
    </row>
    <row r="37" spans="6:10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topLeftCell="F1" zoomScale="115" zoomScaleNormal="115" workbookViewId="0">
      <selection activeCell="N7" sqref="N7"/>
    </sheetView>
  </sheetViews>
  <sheetFormatPr defaultColWidth="9.28515625" defaultRowHeight="15" x14ac:dyDescent="0.25"/>
  <cols>
    <col min="1" max="1" width="9.28515625" style="2"/>
    <col min="2" max="2" width="9.28515625" style="70"/>
    <col min="3" max="8" width="9.28515625" style="2"/>
    <col min="9" max="9" width="9.28515625" style="2" customWidth="1"/>
    <col min="10" max="11" width="9.28515625" style="3" customWidth="1"/>
    <col min="12" max="12" width="9.28515625" style="2" customWidth="1"/>
    <col min="13" max="16384" width="9.28515625" style="2"/>
  </cols>
  <sheetData>
    <row r="1" spans="1:21" ht="16.5" thickTop="1" thickBot="1" x14ac:dyDescent="0.3">
      <c r="A1" s="122" t="s">
        <v>15</v>
      </c>
      <c r="B1" s="72"/>
      <c r="L1" s="271" t="s">
        <v>83</v>
      </c>
      <c r="M1" s="271"/>
      <c r="P1" s="268" t="s">
        <v>68</v>
      </c>
      <c r="Q1" s="269"/>
      <c r="R1" s="197"/>
      <c r="S1" s="269" t="s">
        <v>69</v>
      </c>
      <c r="T1" s="270"/>
    </row>
    <row r="2" spans="1:21" ht="16.5" thickTop="1" thickBot="1" x14ac:dyDescent="0.3">
      <c r="A2" s="125" t="s">
        <v>4</v>
      </c>
      <c r="B2" s="153"/>
      <c r="C2" s="6" t="s">
        <v>13</v>
      </c>
      <c r="D2" s="73" t="s">
        <v>8</v>
      </c>
      <c r="E2" s="73" t="s">
        <v>7</v>
      </c>
      <c r="F2" s="73" t="s">
        <v>9</v>
      </c>
      <c r="G2" s="73" t="s">
        <v>10</v>
      </c>
      <c r="H2" s="73" t="s">
        <v>11</v>
      </c>
      <c r="I2" s="7" t="s">
        <v>12</v>
      </c>
      <c r="L2" s="33" t="s">
        <v>21</v>
      </c>
      <c r="M2" s="87" t="s">
        <v>36</v>
      </c>
      <c r="O2" s="4" t="s">
        <v>25</v>
      </c>
      <c r="P2" s="194" t="s">
        <v>22</v>
      </c>
      <c r="Q2" s="195" t="s">
        <v>23</v>
      </c>
      <c r="R2" s="196" t="s">
        <v>25</v>
      </c>
      <c r="S2" s="194" t="s">
        <v>22</v>
      </c>
      <c r="T2" s="194" t="s">
        <v>26</v>
      </c>
      <c r="U2" s="5" t="s">
        <v>27</v>
      </c>
    </row>
    <row r="3" spans="1:21" x14ac:dyDescent="0.25">
      <c r="A3" s="126" t="s">
        <v>5</v>
      </c>
      <c r="B3" s="153"/>
      <c r="C3" s="12">
        <v>0</v>
      </c>
      <c r="D3" s="74">
        <v>1.75</v>
      </c>
      <c r="E3" s="75">
        <v>2.25</v>
      </c>
      <c r="F3" s="75">
        <f>SUM(E3,D3)/2</f>
        <v>2</v>
      </c>
      <c r="G3" s="75">
        <f>SIN(F3)</f>
        <v>0.90929742682568171</v>
      </c>
      <c r="H3" s="75">
        <f>((F3^3)/4)-1</f>
        <v>1</v>
      </c>
      <c r="I3" s="76">
        <f>H3-G3</f>
        <v>9.0702573174318291E-2</v>
      </c>
      <c r="L3" s="88">
        <v>0</v>
      </c>
      <c r="M3" s="89">
        <f>ABS(I3)</f>
        <v>9.0702573174318291E-2</v>
      </c>
      <c r="O3" s="8">
        <v>0</v>
      </c>
      <c r="P3" s="9">
        <v>2</v>
      </c>
      <c r="Q3" s="101">
        <f>POWER((4*SIN(P3))+4,1/3)</f>
        <v>1.9692968800947126</v>
      </c>
      <c r="R3" s="102">
        <v>0</v>
      </c>
      <c r="S3" s="10">
        <v>2</v>
      </c>
      <c r="T3" s="10">
        <f>SIN(S3)-((S3^3)/4)+1</f>
        <v>-9.0702573174318291E-2</v>
      </c>
      <c r="U3" s="11">
        <f>COS(S3)-(3*(S3^2))/4</f>
        <v>-3.4161468365471426</v>
      </c>
    </row>
    <row r="4" spans="1:21" x14ac:dyDescent="0.25">
      <c r="A4" s="127" t="s">
        <v>6</v>
      </c>
      <c r="B4" s="153"/>
      <c r="C4" s="12">
        <f>C3+1</f>
        <v>1</v>
      </c>
      <c r="D4" s="77">
        <f>IF(I3&gt;0,D3,F3)</f>
        <v>1.75</v>
      </c>
      <c r="E4" s="78">
        <f>IF(I3&gt;0,F3,E3)</f>
        <v>2</v>
      </c>
      <c r="F4" s="78">
        <f>SUM(E4,D4)/2</f>
        <v>1.875</v>
      </c>
      <c r="G4" s="78">
        <f>SIN(F4)</f>
        <v>0.95408578160969382</v>
      </c>
      <c r="H4" s="78">
        <f t="shared" ref="H4:H6" si="0">((F4^3)/4)-1</f>
        <v>0.64794921875</v>
      </c>
      <c r="I4" s="79">
        <f>H4-G4</f>
        <v>-0.30613656285969382</v>
      </c>
      <c r="L4" s="88">
        <v>1</v>
      </c>
      <c r="M4" s="90">
        <f t="shared" ref="M4:M8" si="1">ABS(I4)</f>
        <v>0.30613656285969382</v>
      </c>
      <c r="O4" s="8">
        <f>O3+1</f>
        <v>1</v>
      </c>
      <c r="P4" s="13">
        <f>Q3</f>
        <v>1.9692968800947126</v>
      </c>
      <c r="Q4" s="103">
        <f t="shared" ref="Q4:Q8" si="2">POWER((4*SIN(P4))+4,1/3)</f>
        <v>1.9735325728756814</v>
      </c>
      <c r="R4" s="104">
        <f>R3+1</f>
        <v>1</v>
      </c>
      <c r="S4" s="14">
        <f>S3-(T3/U3)</f>
        <v>1.973448865779436</v>
      </c>
      <c r="T4" s="14">
        <f>SIN(S4)-((S4^3)/4)+1</f>
        <v>-1.3745544346543959E-3</v>
      </c>
      <c r="U4" s="15">
        <f>COS(S4)-(3*(S4^2))/4</f>
        <v>-3.3127354390562704</v>
      </c>
    </row>
    <row r="5" spans="1:21" x14ac:dyDescent="0.25">
      <c r="A5" s="128" t="s">
        <v>19</v>
      </c>
      <c r="B5" s="153"/>
      <c r="C5" s="12">
        <f t="shared" ref="C5:C16" si="3">C4+1</f>
        <v>2</v>
      </c>
      <c r="D5" s="77">
        <f t="shared" ref="D5:D6" si="4">IF(I4&gt;0,D4,F4)</f>
        <v>1.875</v>
      </c>
      <c r="E5" s="78">
        <f t="shared" ref="E5:E6" si="5">IF(I4&gt;0,F4,E4)</f>
        <v>2</v>
      </c>
      <c r="F5" s="78">
        <f t="shared" ref="F5:F6" si="6">SUM(E5,D5)/2</f>
        <v>1.9375</v>
      </c>
      <c r="G5" s="78">
        <f t="shared" ref="G5:G17" si="7">SIN(F5)</f>
        <v>0.9335142808623762</v>
      </c>
      <c r="H5" s="78">
        <f t="shared" si="0"/>
        <v>0.81829833984375</v>
      </c>
      <c r="I5" s="79">
        <f t="shared" ref="I5:I6" si="8">H5-G5</f>
        <v>-0.1152159410186262</v>
      </c>
      <c r="L5" s="88">
        <v>2</v>
      </c>
      <c r="M5" s="90">
        <f t="shared" si="1"/>
        <v>0.1152159410186262</v>
      </c>
      <c r="O5" s="8">
        <f t="shared" ref="O5:O8" si="9">O4+1</f>
        <v>2</v>
      </c>
      <c r="P5" s="13">
        <f t="shared" ref="P5:P8" si="10">Q4</f>
        <v>1.9735325728756814</v>
      </c>
      <c r="Q5" s="103">
        <f t="shared" si="2"/>
        <v>1.9729669202217917</v>
      </c>
      <c r="R5" s="104">
        <f t="shared" ref="R5:R8" si="11">R4+1</f>
        <v>2</v>
      </c>
      <c r="S5" s="14">
        <f>S4-(T4/U4)</f>
        <v>1.9730339354416708</v>
      </c>
      <c r="T5" s="14">
        <f t="shared" ref="T5:T8" si="12">SIN(S5)-((S5^3)/4)+1</f>
        <v>-3.3400819843265594E-7</v>
      </c>
      <c r="U5" s="15">
        <f t="shared" ref="U5:U8" si="13">COS(S5)-(3*(S5^2))/4</f>
        <v>-3.3111255225490543</v>
      </c>
    </row>
    <row r="6" spans="1:21" ht="15.75" thickBot="1" x14ac:dyDescent="0.3">
      <c r="A6" s="129" t="s">
        <v>20</v>
      </c>
      <c r="B6" s="154"/>
      <c r="C6" s="12">
        <f t="shared" si="3"/>
        <v>3</v>
      </c>
      <c r="D6" s="77">
        <f t="shared" si="4"/>
        <v>1.9375</v>
      </c>
      <c r="E6" s="78">
        <f t="shared" si="5"/>
        <v>2</v>
      </c>
      <c r="F6" s="78">
        <f t="shared" si="6"/>
        <v>1.96875</v>
      </c>
      <c r="G6" s="78">
        <f t="shared" si="7"/>
        <v>0.92185594218572775</v>
      </c>
      <c r="H6" s="78">
        <f t="shared" si="0"/>
        <v>0.90770721435546875</v>
      </c>
      <c r="I6" s="79">
        <f t="shared" si="8"/>
        <v>-1.4148727830259E-2</v>
      </c>
      <c r="L6" s="88">
        <v>3</v>
      </c>
      <c r="M6" s="90">
        <f t="shared" si="1"/>
        <v>1.4148727830259E-2</v>
      </c>
      <c r="O6" s="8">
        <f t="shared" si="9"/>
        <v>3</v>
      </c>
      <c r="P6" s="13">
        <f t="shared" si="10"/>
        <v>1.9729669202217917</v>
      </c>
      <c r="Q6" s="103">
        <f t="shared" si="2"/>
        <v>1.9730428059710325</v>
      </c>
      <c r="R6" s="104">
        <f t="shared" si="11"/>
        <v>3</v>
      </c>
      <c r="S6" s="14">
        <f>S5-(T5/U5)</f>
        <v>1.9730338345671505</v>
      </c>
      <c r="T6" s="14">
        <f t="shared" si="12"/>
        <v>-1.9095836023552692E-14</v>
      </c>
      <c r="U6" s="15">
        <f t="shared" si="13"/>
        <v>-3.3111251311823273</v>
      </c>
    </row>
    <row r="7" spans="1:21" ht="16.5" thickTop="1" thickBot="1" x14ac:dyDescent="0.3">
      <c r="C7" s="32">
        <f>C6+1</f>
        <v>4</v>
      </c>
      <c r="D7" s="80">
        <f>IF(I6&gt;0,D6,F6)</f>
        <v>1.96875</v>
      </c>
      <c r="E7" s="81">
        <f>IF(I6&gt;0,F6,E6)</f>
        <v>2</v>
      </c>
      <c r="F7" s="81">
        <f t="shared" ref="F7" si="14">SUM(E7,D7)/2</f>
        <v>1.984375</v>
      </c>
      <c r="G7" s="81">
        <f t="shared" si="7"/>
        <v>0.91568846060812537</v>
      </c>
      <c r="H7" s="81">
        <f t="shared" ref="H7" si="15">((F7^3)/4)-1</f>
        <v>0.95349025726318359</v>
      </c>
      <c r="I7" s="82">
        <f t="shared" ref="I7" si="16">H7-G7</f>
        <v>3.7801796655058229E-2</v>
      </c>
      <c r="J7" s="157"/>
      <c r="L7" s="91">
        <v>4</v>
      </c>
      <c r="M7" s="92">
        <f t="shared" si="1"/>
        <v>3.7801796655058229E-2</v>
      </c>
      <c r="O7" s="8">
        <f>O6+1</f>
        <v>4</v>
      </c>
      <c r="P7" s="13">
        <f>Q6</f>
        <v>1.9730428059710325</v>
      </c>
      <c r="Q7" s="103">
        <f t="shared" si="2"/>
        <v>1.9730326316310438</v>
      </c>
      <c r="R7" s="104">
        <f>R6+1</f>
        <v>4</v>
      </c>
      <c r="S7" s="14">
        <f>S6-(T6/U6)</f>
        <v>1.9730338345671448</v>
      </c>
      <c r="T7" s="14">
        <f t="shared" si="12"/>
        <v>0</v>
      </c>
      <c r="U7" s="15">
        <f t="shared" si="13"/>
        <v>-3.3111251311823051</v>
      </c>
    </row>
    <row r="8" spans="1:21" ht="14.25" customHeight="1" thickTop="1" thickBot="1" x14ac:dyDescent="0.3">
      <c r="C8" s="83">
        <f t="shared" si="3"/>
        <v>5</v>
      </c>
      <c r="D8" s="84">
        <f t="shared" ref="D8:D16" si="17">IF(I7&gt;0,D7,F7)</f>
        <v>1.96875</v>
      </c>
      <c r="E8" s="85">
        <f t="shared" ref="E8:E16" si="18">IF(I7&gt;0,F7,E7)</f>
        <v>1.984375</v>
      </c>
      <c r="F8" s="85">
        <f t="shared" ref="F8:F16" si="19">SUM(E8,D8)/2</f>
        <v>1.9765625</v>
      </c>
      <c r="G8" s="85">
        <f t="shared" si="7"/>
        <v>0.91880024081244061</v>
      </c>
      <c r="H8" s="85">
        <f t="shared" ref="H8:H16" si="20">((F8^3)/4)-1</f>
        <v>0.93050825595855713</v>
      </c>
      <c r="I8" s="86">
        <f t="shared" ref="I8:I15" si="21">H8-G8</f>
        <v>1.1708015146116524E-2</v>
      </c>
      <c r="J8" s="156" t="s">
        <v>75</v>
      </c>
      <c r="L8" s="93">
        <v>5</v>
      </c>
      <c r="M8" s="94">
        <f t="shared" si="1"/>
        <v>1.1708015146116524E-2</v>
      </c>
      <c r="O8" s="16">
        <f t="shared" si="9"/>
        <v>5</v>
      </c>
      <c r="P8" s="17">
        <f t="shared" si="10"/>
        <v>1.9730326316310438</v>
      </c>
      <c r="Q8" s="105">
        <f t="shared" si="2"/>
        <v>1.9730339958615171</v>
      </c>
      <c r="R8" s="106">
        <f t="shared" si="11"/>
        <v>5</v>
      </c>
      <c r="S8" s="18">
        <f>S7-(T7/U7)</f>
        <v>1.9730338345671448</v>
      </c>
      <c r="T8" s="18">
        <f t="shared" si="12"/>
        <v>0</v>
      </c>
      <c r="U8" s="19">
        <f t="shared" si="13"/>
        <v>-3.3111251311823051</v>
      </c>
    </row>
    <row r="9" spans="1:21" ht="15" customHeight="1" thickTop="1" thickBot="1" x14ac:dyDescent="0.3">
      <c r="C9" s="38">
        <f t="shared" si="3"/>
        <v>6</v>
      </c>
      <c r="D9" s="39">
        <f t="shared" si="17"/>
        <v>1.96875</v>
      </c>
      <c r="E9" s="39">
        <f t="shared" si="18"/>
        <v>1.9765625</v>
      </c>
      <c r="F9" s="39">
        <f t="shared" si="19"/>
        <v>1.97265625</v>
      </c>
      <c r="G9" s="39">
        <f t="shared" si="7"/>
        <v>0.9203351130898344</v>
      </c>
      <c r="H9" s="39">
        <f t="shared" si="20"/>
        <v>0.91908515989780426</v>
      </c>
      <c r="I9" s="40">
        <f t="shared" si="21"/>
        <v>-1.2499531920301399E-3</v>
      </c>
      <c r="J9" s="30" t="str">
        <f t="shared" ref="J9:J18" si="22">IF(ABS(I9)&lt;0.000001,"Less","More")</f>
        <v>More</v>
      </c>
      <c r="L9" s="95" t="s">
        <v>24</v>
      </c>
      <c r="M9" s="96">
        <f>MAX(M3:M7)</f>
        <v>0.30613656285969382</v>
      </c>
    </row>
    <row r="10" spans="1:21" ht="16.5" thickTop="1" thickBot="1" x14ac:dyDescent="0.3">
      <c r="C10" s="20">
        <f t="shared" si="3"/>
        <v>7</v>
      </c>
      <c r="D10" s="21">
        <f t="shared" si="17"/>
        <v>1.97265625</v>
      </c>
      <c r="E10" s="21">
        <f t="shared" si="18"/>
        <v>1.9765625</v>
      </c>
      <c r="F10" s="21">
        <f t="shared" si="19"/>
        <v>1.974609375</v>
      </c>
      <c r="G10" s="21">
        <f t="shared" si="7"/>
        <v>0.9195694308900767</v>
      </c>
      <c r="H10" s="21">
        <f t="shared" si="20"/>
        <v>0.92479105852544308</v>
      </c>
      <c r="I10" s="22">
        <f t="shared" si="21"/>
        <v>5.2216276353663771E-3</v>
      </c>
      <c r="J10" s="30" t="str">
        <f t="shared" si="22"/>
        <v>More</v>
      </c>
      <c r="L10" s="3"/>
    </row>
    <row r="11" spans="1:21" ht="16.5" thickTop="1" thickBot="1" x14ac:dyDescent="0.3">
      <c r="C11" s="20">
        <f t="shared" si="3"/>
        <v>8</v>
      </c>
      <c r="D11" s="21">
        <f t="shared" si="17"/>
        <v>1.97265625</v>
      </c>
      <c r="E11" s="21">
        <f t="shared" si="18"/>
        <v>1.974609375</v>
      </c>
      <c r="F11" s="21">
        <f t="shared" si="19"/>
        <v>1.9736328125</v>
      </c>
      <c r="G11" s="21">
        <f t="shared" si="7"/>
        <v>0.9199527106575569</v>
      </c>
      <c r="H11" s="21">
        <f t="shared" si="20"/>
        <v>0.9219366975594312</v>
      </c>
      <c r="I11" s="22">
        <f t="shared" si="21"/>
        <v>1.9839869018742906E-3</v>
      </c>
      <c r="J11" s="30" t="str">
        <f t="shared" si="22"/>
        <v>More</v>
      </c>
      <c r="L11" s="41" t="s">
        <v>28</v>
      </c>
      <c r="M11" s="42" t="s">
        <v>29</v>
      </c>
      <c r="N11" s="50" t="s">
        <v>30</v>
      </c>
      <c r="O11" s="58" t="s">
        <v>34</v>
      </c>
      <c r="P11" s="59" t="s">
        <v>35</v>
      </c>
      <c r="Q11" s="144"/>
      <c r="R11" s="144"/>
      <c r="S11" s="144"/>
      <c r="T11" s="144"/>
      <c r="U11" s="145"/>
    </row>
    <row r="12" spans="1:21" x14ac:dyDescent="0.25">
      <c r="C12" s="20">
        <f t="shared" si="3"/>
        <v>9</v>
      </c>
      <c r="D12" s="21">
        <f t="shared" si="17"/>
        <v>1.97265625</v>
      </c>
      <c r="E12" s="21">
        <f t="shared" si="18"/>
        <v>1.9736328125</v>
      </c>
      <c r="F12" s="21">
        <f t="shared" si="19"/>
        <v>1.97314453125</v>
      </c>
      <c r="G12" s="21">
        <f t="shared" si="7"/>
        <v>0.92014402156340858</v>
      </c>
      <c r="H12" s="21">
        <f t="shared" si="20"/>
        <v>0.9205105759028811</v>
      </c>
      <c r="I12" s="22">
        <f t="shared" si="21"/>
        <v>3.6655433947252458E-4</v>
      </c>
      <c r="J12" s="30" t="str">
        <f t="shared" si="22"/>
        <v>More</v>
      </c>
      <c r="L12" s="43" t="s">
        <v>31</v>
      </c>
      <c r="M12" s="44">
        <f>F8</f>
        <v>1.9765625</v>
      </c>
      <c r="N12" s="51">
        <f>1.97303383-M12</f>
        <v>-3.5286699999999005E-3</v>
      </c>
      <c r="O12" s="56">
        <v>1.75</v>
      </c>
      <c r="P12" s="57">
        <f t="shared" ref="P12" si="23">1.97303383-O12</f>
        <v>0.2230338300000001</v>
      </c>
      <c r="Q12" s="147"/>
      <c r="R12" s="147"/>
      <c r="S12" s="147"/>
      <c r="T12" s="147"/>
      <c r="U12" s="149"/>
    </row>
    <row r="13" spans="1:21" x14ac:dyDescent="0.25">
      <c r="C13" s="20">
        <f t="shared" si="3"/>
        <v>10</v>
      </c>
      <c r="D13" s="21">
        <f t="shared" si="17"/>
        <v>1.97265625</v>
      </c>
      <c r="E13" s="21">
        <f t="shared" si="18"/>
        <v>1.97314453125</v>
      </c>
      <c r="F13" s="21">
        <f t="shared" si="19"/>
        <v>1.972900390625</v>
      </c>
      <c r="G13" s="21">
        <f t="shared" si="7"/>
        <v>0.92023959475189843</v>
      </c>
      <c r="H13" s="21">
        <f t="shared" si="20"/>
        <v>0.91979777970482246</v>
      </c>
      <c r="I13" s="22">
        <f t="shared" si="21"/>
        <v>-4.4181504707596631E-4</v>
      </c>
      <c r="J13" s="30" t="str">
        <f t="shared" si="22"/>
        <v>More</v>
      </c>
      <c r="L13" s="43" t="s">
        <v>32</v>
      </c>
      <c r="M13" s="45">
        <f>P8</f>
        <v>1.9730326316310438</v>
      </c>
      <c r="N13" s="52">
        <f t="shared" ref="N13:N14" si="24">1.97303383-M13</f>
        <v>1.1983689562899968E-6</v>
      </c>
      <c r="O13" s="54">
        <f>P4</f>
        <v>1.9692968800947126</v>
      </c>
      <c r="P13" s="46">
        <f t="shared" ref="P13" si="25">1.97303383-O13</f>
        <v>3.736949905287501E-3</v>
      </c>
      <c r="Q13" s="147"/>
      <c r="R13" s="147"/>
      <c r="S13" s="147"/>
      <c r="T13" s="147"/>
      <c r="U13" s="149"/>
    </row>
    <row r="14" spans="1:21" ht="15.75" thickBot="1" x14ac:dyDescent="0.3">
      <c r="C14" s="20">
        <f t="shared" si="3"/>
        <v>11</v>
      </c>
      <c r="D14" s="21">
        <f t="shared" si="17"/>
        <v>1.972900390625</v>
      </c>
      <c r="E14" s="21">
        <f t="shared" si="18"/>
        <v>1.97314453125</v>
      </c>
      <c r="F14" s="21">
        <f t="shared" si="19"/>
        <v>1.9730224609375</v>
      </c>
      <c r="G14" s="21">
        <f t="shared" si="7"/>
        <v>0.9201918150136168</v>
      </c>
      <c r="H14" s="21">
        <f t="shared" si="20"/>
        <v>0.92015415575360748</v>
      </c>
      <c r="I14" s="22">
        <f t="shared" si="21"/>
        <v>-3.7659260009315076E-5</v>
      </c>
      <c r="J14" s="30" t="str">
        <f t="shared" si="22"/>
        <v>More</v>
      </c>
      <c r="L14" s="47" t="s">
        <v>33</v>
      </c>
      <c r="M14" s="48">
        <f>S8</f>
        <v>1.9730338345671448</v>
      </c>
      <c r="N14" s="53">
        <f t="shared" si="24"/>
        <v>-4.5671446624595546E-9</v>
      </c>
      <c r="O14" s="55">
        <f>S4</f>
        <v>1.973448865779436</v>
      </c>
      <c r="P14" s="49">
        <f t="shared" ref="P14" si="26">1.97303383-O14</f>
        <v>-4.1503577943591274E-4</v>
      </c>
      <c r="Q14" s="147"/>
      <c r="R14" s="147"/>
      <c r="S14" s="147"/>
      <c r="T14" s="147"/>
      <c r="U14" s="149"/>
    </row>
    <row r="15" spans="1:21" ht="15.75" thickTop="1" x14ac:dyDescent="0.25">
      <c r="C15" s="20">
        <f t="shared" si="3"/>
        <v>12</v>
      </c>
      <c r="D15" s="21">
        <f t="shared" si="17"/>
        <v>1.9730224609375</v>
      </c>
      <c r="E15" s="21">
        <f t="shared" si="18"/>
        <v>1.97314453125</v>
      </c>
      <c r="F15" s="21">
        <f t="shared" si="19"/>
        <v>1.97308349609375</v>
      </c>
      <c r="G15" s="21">
        <f t="shared" si="7"/>
        <v>0.92016792000245906</v>
      </c>
      <c r="H15" s="21">
        <f t="shared" si="20"/>
        <v>0.92033236031551269</v>
      </c>
      <c r="I15" s="22">
        <f t="shared" si="21"/>
        <v>1.644403130536265E-4</v>
      </c>
      <c r="J15" s="30" t="str">
        <f t="shared" si="22"/>
        <v>More</v>
      </c>
      <c r="L15" s="146"/>
      <c r="M15" s="147"/>
      <c r="N15" s="147"/>
      <c r="O15" s="147"/>
      <c r="P15" s="147"/>
      <c r="Q15" s="147"/>
      <c r="R15" s="147"/>
      <c r="S15" s="147"/>
      <c r="T15" s="147"/>
      <c r="U15" s="149"/>
    </row>
    <row r="16" spans="1:21" x14ac:dyDescent="0.25">
      <c r="C16" s="25">
        <f t="shared" si="3"/>
        <v>13</v>
      </c>
      <c r="D16" s="26">
        <f t="shared" si="17"/>
        <v>1.9730224609375</v>
      </c>
      <c r="E16" s="26">
        <f t="shared" si="18"/>
        <v>1.97308349609375</v>
      </c>
      <c r="F16" s="26">
        <f t="shared" si="19"/>
        <v>1.973052978515625</v>
      </c>
      <c r="G16" s="26">
        <f t="shared" si="7"/>
        <v>0.92017986793653006</v>
      </c>
      <c r="H16" s="26">
        <f t="shared" si="20"/>
        <v>0.9202432566563985</v>
      </c>
      <c r="I16" s="27">
        <f>H16-G16</f>
        <v>6.3388719868440191E-5</v>
      </c>
      <c r="J16" s="30" t="str">
        <f t="shared" si="22"/>
        <v>More</v>
      </c>
      <c r="L16" s="146"/>
      <c r="M16" s="147"/>
      <c r="N16" s="147"/>
      <c r="O16" s="147"/>
      <c r="P16" s="147"/>
      <c r="Q16" s="147"/>
      <c r="R16" s="147"/>
      <c r="S16" s="147"/>
      <c r="T16" s="147"/>
      <c r="U16" s="149"/>
    </row>
    <row r="17" spans="3:21" x14ac:dyDescent="0.25">
      <c r="C17" s="28">
        <f t="shared" ref="C17:C19" si="27">C16+1</f>
        <v>14</v>
      </c>
      <c r="D17" s="21">
        <f t="shared" ref="D17" si="28">IF(I16&gt;0,D16,F16)</f>
        <v>1.9730224609375</v>
      </c>
      <c r="E17" s="21">
        <f t="shared" ref="E17" si="29">IF(I16&gt;0,F16,E16)</f>
        <v>1.973052978515625</v>
      </c>
      <c r="F17" s="21">
        <f t="shared" ref="F17" si="30">SUM(E17,D17)/2</f>
        <v>1.9730377197265625</v>
      </c>
      <c r="G17" s="21">
        <f t="shared" si="7"/>
        <v>0.92018584158219718</v>
      </c>
      <c r="H17" s="21">
        <f t="shared" ref="H17" si="31">((F17^3)/4)-1</f>
        <v>0.92019870586046526</v>
      </c>
      <c r="I17" s="22">
        <f t="shared" ref="I17" si="32">H17-G17</f>
        <v>1.2864278268076568E-5</v>
      </c>
      <c r="J17" s="30" t="str">
        <f t="shared" si="22"/>
        <v>More</v>
      </c>
      <c r="L17" s="146"/>
      <c r="M17" s="147"/>
      <c r="N17" s="147"/>
      <c r="O17" s="147"/>
      <c r="P17" s="147"/>
      <c r="Q17" s="147"/>
      <c r="R17" s="147"/>
      <c r="S17" s="147"/>
      <c r="T17" s="147"/>
      <c r="U17" s="149"/>
    </row>
    <row r="18" spans="3:21" ht="15.75" thickBot="1" x14ac:dyDescent="0.3">
      <c r="C18" s="29">
        <f t="shared" si="27"/>
        <v>15</v>
      </c>
      <c r="D18" s="23">
        <f t="shared" ref="D18" si="33">IF(I17&gt;0,D17,F17)</f>
        <v>1.9730224609375</v>
      </c>
      <c r="E18" s="23">
        <f t="shared" ref="E18" si="34">IF(I17&gt;0,F17,E17)</f>
        <v>1.9730377197265625</v>
      </c>
      <c r="F18" s="23">
        <f t="shared" ref="F18" si="35">SUM(E18,D18)/2</f>
        <v>1.9730300903320313</v>
      </c>
      <c r="G18" s="23">
        <f t="shared" ref="G18" si="36">SIN(F18)</f>
        <v>0.92018882832468807</v>
      </c>
      <c r="H18" s="23">
        <f t="shared" ref="H18" si="37">((F18^3)/4)-1</f>
        <v>0.92017643072090216</v>
      </c>
      <c r="I18" s="24">
        <f t="shared" ref="I18" si="38">H18-G18</f>
        <v>-1.2397603785907485E-5</v>
      </c>
      <c r="J18" s="31" t="str">
        <f t="shared" si="22"/>
        <v>More</v>
      </c>
      <c r="L18" s="146"/>
      <c r="M18" s="147"/>
      <c r="N18" s="147"/>
      <c r="O18" s="147"/>
      <c r="P18" s="147"/>
      <c r="Q18" s="147"/>
      <c r="R18" s="147"/>
      <c r="S18" s="147"/>
      <c r="T18" s="147"/>
      <c r="U18" s="149"/>
    </row>
    <row r="19" spans="3:21" ht="16.5" thickTop="1" thickBot="1" x14ac:dyDescent="0.3">
      <c r="C19" s="97">
        <f t="shared" si="27"/>
        <v>16</v>
      </c>
      <c r="D19" s="98">
        <f t="shared" ref="D19" si="39">IF(I18&gt;0,D18,F18)</f>
        <v>1.9730300903320313</v>
      </c>
      <c r="E19" s="98">
        <f t="shared" ref="E19" si="40">IF(I18&gt;0,F18,E18)</f>
        <v>1.9730377197265625</v>
      </c>
      <c r="F19" s="98">
        <f t="shared" ref="F19" si="41">SUM(E19,D19)/2</f>
        <v>1.9730339050292969</v>
      </c>
      <c r="G19" s="98">
        <f t="shared" ref="G19" si="42">SIN(F19)</f>
        <v>0.92018733496013783</v>
      </c>
      <c r="H19" s="98">
        <f t="shared" ref="H19" si="43">((F19^3)/4)-1</f>
        <v>0.92018756826915027</v>
      </c>
      <c r="I19" s="99">
        <f t="shared" ref="I19" si="44">H19-G19</f>
        <v>2.3330901244289493E-7</v>
      </c>
      <c r="J19" s="100" t="str">
        <f>IF(ABS(I19)&lt;0.000001,"Less","More")</f>
        <v>Less</v>
      </c>
      <c r="L19" s="146"/>
      <c r="M19" s="147"/>
      <c r="N19" s="147"/>
      <c r="O19" s="147"/>
      <c r="P19" s="147"/>
      <c r="Q19" s="147"/>
      <c r="R19" s="147"/>
      <c r="S19" s="147"/>
      <c r="T19" s="147"/>
      <c r="U19" s="149"/>
    </row>
    <row r="20" spans="3:21" ht="15.75" thickTop="1" x14ac:dyDescent="0.25">
      <c r="L20" s="146"/>
      <c r="M20" s="147"/>
      <c r="N20" s="147"/>
      <c r="O20" s="147"/>
      <c r="P20" s="147"/>
      <c r="Q20" s="147"/>
      <c r="R20" s="147"/>
      <c r="S20" s="147"/>
      <c r="T20" s="147"/>
      <c r="U20" s="149"/>
    </row>
    <row r="21" spans="3:21" x14ac:dyDescent="0.25">
      <c r="L21" s="146"/>
      <c r="M21" s="147"/>
      <c r="N21" s="147"/>
      <c r="O21" s="147"/>
      <c r="P21" s="147"/>
      <c r="Q21" s="147"/>
      <c r="R21" s="147"/>
      <c r="S21" s="147"/>
      <c r="T21" s="147"/>
      <c r="U21" s="149"/>
    </row>
    <row r="22" spans="3:21" x14ac:dyDescent="0.25">
      <c r="L22" s="146"/>
      <c r="M22" s="147"/>
      <c r="N22" s="147"/>
      <c r="O22" s="147"/>
      <c r="P22" s="147"/>
      <c r="Q22" s="147"/>
      <c r="R22" s="147"/>
      <c r="S22" s="147"/>
      <c r="T22" s="147"/>
      <c r="U22" s="149"/>
    </row>
    <row r="23" spans="3:21" x14ac:dyDescent="0.25">
      <c r="L23" s="146"/>
      <c r="M23" s="147"/>
      <c r="N23" s="147"/>
      <c r="O23" s="147"/>
      <c r="P23" s="147"/>
      <c r="Q23" s="147"/>
      <c r="R23" s="147"/>
      <c r="S23" s="147"/>
      <c r="T23" s="147"/>
      <c r="U23" s="149"/>
    </row>
    <row r="24" spans="3:21" x14ac:dyDescent="0.25">
      <c r="L24" s="146"/>
      <c r="M24" s="147"/>
      <c r="N24" s="147"/>
      <c r="O24" s="147"/>
      <c r="P24" s="147"/>
      <c r="Q24" s="147"/>
      <c r="R24" s="147"/>
      <c r="S24" s="147"/>
      <c r="T24" s="147"/>
      <c r="U24" s="149"/>
    </row>
    <row r="25" spans="3:21" ht="15.75" thickBot="1" x14ac:dyDescent="0.3">
      <c r="L25" s="150"/>
      <c r="M25" s="151"/>
      <c r="N25" s="151"/>
      <c r="O25" s="151"/>
      <c r="P25" s="151"/>
      <c r="Q25" s="151"/>
      <c r="R25" s="151"/>
      <c r="S25" s="151"/>
      <c r="T25" s="151"/>
      <c r="U25" s="152"/>
    </row>
    <row r="26" spans="3:21" ht="15.75" thickTop="1" x14ac:dyDescent="0.25"/>
  </sheetData>
  <mergeCells count="3">
    <mergeCell ref="P1:Q1"/>
    <mergeCell ref="S1:T1"/>
    <mergeCell ref="L1:M1"/>
  </mergeCells>
  <conditionalFormatting sqref="M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048576"/>
  <sheetViews>
    <sheetView zoomScale="55" zoomScaleNormal="55" workbookViewId="0">
      <selection activeCell="V22" sqref="V22"/>
    </sheetView>
  </sheetViews>
  <sheetFormatPr defaultColWidth="9.28515625" defaultRowHeight="15" x14ac:dyDescent="0.25"/>
  <cols>
    <col min="1" max="13" width="9.28515625" style="71"/>
    <col min="14" max="14" width="9.28515625" style="3"/>
    <col min="15" max="16384" width="9.28515625" style="71"/>
  </cols>
  <sheetData>
    <row r="1" spans="1:28" ht="16.5" thickTop="1" thickBot="1" x14ac:dyDescent="0.3">
      <c r="A1" s="124" t="s">
        <v>16</v>
      </c>
      <c r="F1" s="3"/>
      <c r="G1" s="3"/>
      <c r="H1" s="3"/>
      <c r="I1" s="3"/>
      <c r="J1" s="3"/>
      <c r="K1" s="3"/>
      <c r="L1" s="3"/>
      <c r="M1" s="3"/>
      <c r="O1" s="159"/>
      <c r="P1" s="160" t="s">
        <v>48</v>
      </c>
      <c r="Q1" s="161" t="s">
        <v>49</v>
      </c>
    </row>
    <row r="2" spans="1:28" x14ac:dyDescent="0.25">
      <c r="A2" s="125" t="s">
        <v>4</v>
      </c>
      <c r="F2" s="3"/>
      <c r="G2" s="3"/>
      <c r="H2" s="3"/>
      <c r="I2" s="3"/>
      <c r="J2" s="3"/>
      <c r="K2" s="3"/>
      <c r="L2" s="3"/>
      <c r="M2" s="3"/>
      <c r="O2" s="162" t="s">
        <v>47</v>
      </c>
      <c r="P2" s="163">
        <v>2</v>
      </c>
      <c r="Q2" s="164">
        <v>4</v>
      </c>
    </row>
    <row r="3" spans="1:28" x14ac:dyDescent="0.25">
      <c r="A3" s="126" t="s">
        <v>5</v>
      </c>
      <c r="F3" s="3"/>
      <c r="G3" s="3"/>
      <c r="H3" s="3"/>
      <c r="I3" s="3"/>
      <c r="J3" s="3"/>
      <c r="K3" s="3"/>
      <c r="L3" s="3"/>
      <c r="M3" s="3"/>
      <c r="O3" s="162"/>
      <c r="P3" s="163">
        <v>2</v>
      </c>
      <c r="Q3" s="164">
        <v>8</v>
      </c>
    </row>
    <row r="4" spans="1:28" x14ac:dyDescent="0.25">
      <c r="A4" s="127" t="s">
        <v>6</v>
      </c>
      <c r="F4" s="3"/>
      <c r="G4" s="3"/>
      <c r="H4" s="3"/>
      <c r="I4" s="3"/>
      <c r="J4" s="3"/>
      <c r="K4" s="3"/>
      <c r="L4" s="3"/>
      <c r="M4" s="3"/>
      <c r="O4" s="162"/>
      <c r="P4" s="163">
        <v>5</v>
      </c>
      <c r="Q4" s="164">
        <v>6</v>
      </c>
    </row>
    <row r="5" spans="1:28" x14ac:dyDescent="0.25">
      <c r="A5" s="128" t="s">
        <v>19</v>
      </c>
      <c r="F5" s="3"/>
      <c r="G5" s="3"/>
      <c r="H5" s="3"/>
      <c r="I5" s="3"/>
      <c r="J5" s="3"/>
      <c r="K5" s="3"/>
      <c r="L5" s="3"/>
      <c r="M5" s="3"/>
      <c r="O5" s="165"/>
      <c r="P5" s="166"/>
      <c r="Q5" s="167"/>
      <c r="AA5" s="3"/>
      <c r="AB5" s="3"/>
    </row>
    <row r="6" spans="1:28" ht="15.75" thickBot="1" x14ac:dyDescent="0.3">
      <c r="A6" s="129" t="s">
        <v>20</v>
      </c>
      <c r="F6" s="3"/>
      <c r="G6" s="3"/>
      <c r="H6" s="3"/>
      <c r="I6" s="3"/>
      <c r="J6" s="3"/>
      <c r="K6" s="3"/>
      <c r="L6" s="3"/>
      <c r="M6" s="3"/>
      <c r="O6" s="162" t="s">
        <v>50</v>
      </c>
      <c r="P6" s="163">
        <v>5</v>
      </c>
      <c r="Q6" s="164">
        <v>6</v>
      </c>
    </row>
    <row r="7" spans="1:28" ht="15.75" thickTop="1" x14ac:dyDescent="0.25">
      <c r="F7" s="3"/>
      <c r="G7" s="3"/>
      <c r="H7" s="3"/>
      <c r="I7" s="3"/>
      <c r="J7" s="3"/>
      <c r="K7" s="3"/>
      <c r="L7" s="3"/>
      <c r="M7" s="3"/>
      <c r="O7" s="162"/>
      <c r="P7" s="163">
        <v>8</v>
      </c>
      <c r="Q7" s="164">
        <v>6</v>
      </c>
    </row>
    <row r="8" spans="1:28" x14ac:dyDescent="0.25">
      <c r="F8" s="3"/>
      <c r="G8" s="3"/>
      <c r="H8" s="3"/>
      <c r="I8" s="3"/>
      <c r="J8" s="3"/>
      <c r="K8" s="3"/>
      <c r="L8" s="3"/>
      <c r="M8" s="3"/>
      <c r="O8" s="162"/>
      <c r="P8" s="163">
        <v>8</v>
      </c>
      <c r="Q8" s="164">
        <v>8</v>
      </c>
    </row>
    <row r="9" spans="1:28" x14ac:dyDescent="0.25">
      <c r="F9" s="3"/>
      <c r="G9" s="3"/>
      <c r="H9" s="3"/>
      <c r="I9" s="3"/>
      <c r="J9" s="3"/>
      <c r="K9" s="3"/>
      <c r="L9" s="3"/>
      <c r="M9" s="3"/>
      <c r="O9" s="162"/>
      <c r="P9" s="163">
        <v>2</v>
      </c>
      <c r="Q9" s="164">
        <v>8</v>
      </c>
    </row>
    <row r="10" spans="1:28" x14ac:dyDescent="0.25">
      <c r="F10" s="3"/>
      <c r="G10" s="3"/>
      <c r="H10" s="3"/>
      <c r="I10" s="3"/>
      <c r="J10" s="3"/>
      <c r="K10" s="3"/>
      <c r="L10" s="3"/>
      <c r="M10" s="3"/>
      <c r="O10" s="165"/>
      <c r="P10" s="166"/>
      <c r="Q10" s="167"/>
    </row>
    <row r="11" spans="1:28" x14ac:dyDescent="0.25">
      <c r="F11" s="3"/>
      <c r="G11" s="3"/>
      <c r="H11" s="3"/>
      <c r="I11" s="3"/>
      <c r="J11" s="3"/>
      <c r="K11" s="3"/>
      <c r="L11" s="3"/>
      <c r="M11" s="3"/>
      <c r="O11" s="162" t="s">
        <v>51</v>
      </c>
      <c r="P11" s="163">
        <v>5</v>
      </c>
      <c r="Q11" s="164">
        <v>6</v>
      </c>
    </row>
    <row r="12" spans="1:28" x14ac:dyDescent="0.25">
      <c r="F12" s="3"/>
      <c r="G12" s="3"/>
      <c r="H12" s="3"/>
      <c r="I12" s="3"/>
      <c r="J12" s="3"/>
      <c r="K12" s="3"/>
      <c r="L12" s="3"/>
      <c r="M12" s="3"/>
      <c r="O12" s="162"/>
      <c r="P12" s="163">
        <v>8</v>
      </c>
      <c r="Q12" s="164">
        <v>6</v>
      </c>
    </row>
    <row r="13" spans="1:28" x14ac:dyDescent="0.25">
      <c r="F13" s="3"/>
      <c r="G13" s="3"/>
      <c r="H13" s="3"/>
      <c r="I13" s="3"/>
      <c r="J13" s="3"/>
      <c r="K13" s="3"/>
      <c r="L13" s="3"/>
      <c r="M13" s="3"/>
      <c r="O13" s="162"/>
      <c r="P13" s="163">
        <v>8</v>
      </c>
      <c r="Q13" s="164">
        <v>4</v>
      </c>
    </row>
    <row r="14" spans="1:28" x14ac:dyDescent="0.25">
      <c r="F14" s="3"/>
      <c r="G14" s="3"/>
      <c r="H14" s="3"/>
      <c r="I14" s="3"/>
      <c r="J14" s="3"/>
      <c r="K14" s="3"/>
      <c r="L14" s="3"/>
      <c r="M14" s="3"/>
      <c r="O14" s="162"/>
      <c r="P14" s="163">
        <v>2</v>
      </c>
      <c r="Q14" s="164">
        <v>4</v>
      </c>
    </row>
    <row r="15" spans="1:28" ht="15.75" thickBot="1" x14ac:dyDescent="0.3">
      <c r="F15" s="3"/>
      <c r="G15" s="3"/>
      <c r="H15" s="3"/>
      <c r="I15" s="3"/>
      <c r="J15" s="3"/>
      <c r="K15" s="3"/>
      <c r="L15" s="3"/>
      <c r="M15" s="3"/>
      <c r="O15" s="168"/>
      <c r="P15" s="169"/>
      <c r="Q15" s="170"/>
    </row>
    <row r="16" spans="1:28" ht="16.5" thickTop="1" thickBot="1" x14ac:dyDescent="0.3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.75" thickTop="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30"/>
      <c r="P17" s="274" t="s">
        <v>47</v>
      </c>
      <c r="Q17" s="272"/>
      <c r="R17" s="272"/>
      <c r="S17" s="272" t="s">
        <v>54</v>
      </c>
      <c r="T17" s="272"/>
      <c r="U17" s="272"/>
      <c r="V17" s="272"/>
      <c r="W17" s="272" t="s">
        <v>51</v>
      </c>
      <c r="X17" s="272"/>
      <c r="Y17" s="272"/>
      <c r="Z17" s="273"/>
      <c r="AA17" s="193"/>
    </row>
    <row r="18" spans="3:27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31" t="s">
        <v>22</v>
      </c>
      <c r="P18" s="132">
        <v>2</v>
      </c>
      <c r="Q18" s="132">
        <v>2</v>
      </c>
      <c r="R18" s="132">
        <v>5</v>
      </c>
      <c r="S18" s="198">
        <v>5</v>
      </c>
      <c r="T18" s="132">
        <v>8</v>
      </c>
      <c r="U18" s="132">
        <v>8</v>
      </c>
      <c r="V18" s="199">
        <v>2</v>
      </c>
      <c r="W18" s="132">
        <v>5</v>
      </c>
      <c r="X18" s="132">
        <v>8</v>
      </c>
      <c r="Y18" s="132">
        <v>8</v>
      </c>
      <c r="Z18" s="132">
        <v>2</v>
      </c>
      <c r="AA18" s="133"/>
    </row>
    <row r="19" spans="3:27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131" t="s">
        <v>52</v>
      </c>
      <c r="P19" s="132">
        <v>4</v>
      </c>
      <c r="Q19" s="132">
        <v>8</v>
      </c>
      <c r="R19" s="132">
        <v>6</v>
      </c>
      <c r="S19" s="198">
        <v>6</v>
      </c>
      <c r="T19" s="132">
        <v>6</v>
      </c>
      <c r="U19" s="132">
        <v>8</v>
      </c>
      <c r="V19" s="199">
        <v>8</v>
      </c>
      <c r="W19" s="132">
        <v>6</v>
      </c>
      <c r="X19" s="132">
        <v>6</v>
      </c>
      <c r="Y19" s="132">
        <v>4</v>
      </c>
      <c r="Z19" s="132">
        <v>4</v>
      </c>
      <c r="AA19" s="133"/>
    </row>
    <row r="20" spans="3:27" ht="15.75" thickBot="1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95" t="s">
        <v>53</v>
      </c>
      <c r="P20" s="134">
        <v>1</v>
      </c>
      <c r="Q20" s="134">
        <v>1</v>
      </c>
      <c r="R20" s="134">
        <v>1</v>
      </c>
      <c r="S20" s="200">
        <v>1</v>
      </c>
      <c r="T20" s="134">
        <v>1</v>
      </c>
      <c r="U20" s="134">
        <v>1</v>
      </c>
      <c r="V20" s="201">
        <v>1</v>
      </c>
      <c r="W20" s="134">
        <v>1</v>
      </c>
      <c r="X20" s="134">
        <v>1</v>
      </c>
      <c r="Y20" s="134">
        <v>1</v>
      </c>
      <c r="Z20" s="134">
        <v>1</v>
      </c>
      <c r="AA20" s="135"/>
    </row>
    <row r="21" spans="3:27" ht="16.5" thickTop="1" thickBot="1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.75" thickTop="1" x14ac:dyDescent="0.25">
      <c r="C22" s="3"/>
      <c r="D22" s="3"/>
      <c r="E22" s="3"/>
      <c r="O22" s="136" t="s">
        <v>57</v>
      </c>
      <c r="P22" s="112" t="s">
        <v>56</v>
      </c>
      <c r="Q22" s="112"/>
      <c r="R22" s="112">
        <v>1</v>
      </c>
      <c r="S22" s="112">
        <v>0</v>
      </c>
      <c r="T22" s="112">
        <v>-12</v>
      </c>
      <c r="U22" s="112"/>
      <c r="V22" s="112"/>
      <c r="W22" s="112"/>
      <c r="X22" s="112"/>
      <c r="Y22" s="112"/>
      <c r="Z22" s="112"/>
      <c r="AA22" s="137"/>
    </row>
    <row r="23" spans="3:27" x14ac:dyDescent="0.25">
      <c r="C23" s="3"/>
      <c r="D23" s="3"/>
      <c r="E23" s="3"/>
      <c r="O23" s="117" t="s">
        <v>58</v>
      </c>
      <c r="P23" s="114" t="s">
        <v>59</v>
      </c>
      <c r="Q23" s="114"/>
      <c r="R23" s="114">
        <v>0</v>
      </c>
      <c r="S23" s="114">
        <v>1</v>
      </c>
      <c r="T23" s="114">
        <v>-3</v>
      </c>
      <c r="U23" s="114"/>
      <c r="V23" s="114"/>
      <c r="W23" s="114"/>
      <c r="X23" s="114"/>
      <c r="Y23" s="114"/>
      <c r="Z23" s="114"/>
      <c r="AA23" s="115"/>
    </row>
    <row r="24" spans="3:27" x14ac:dyDescent="0.25">
      <c r="C24" s="3"/>
      <c r="D24" s="3"/>
      <c r="E24" s="3"/>
      <c r="O24" s="117"/>
      <c r="P24" s="114"/>
      <c r="Q24" s="114"/>
      <c r="R24" s="114">
        <v>0</v>
      </c>
      <c r="S24" s="114">
        <v>0</v>
      </c>
      <c r="T24" s="114">
        <v>1</v>
      </c>
      <c r="U24" s="114"/>
      <c r="V24" s="114"/>
      <c r="W24" s="114"/>
      <c r="X24" s="114"/>
      <c r="Y24" s="114"/>
      <c r="Z24" s="114"/>
      <c r="AA24" s="115"/>
    </row>
    <row r="25" spans="3:27" x14ac:dyDescent="0.25">
      <c r="C25" s="3"/>
      <c r="D25" s="3"/>
      <c r="E25" s="3"/>
      <c r="O25" s="117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5"/>
    </row>
    <row r="26" spans="3:27" x14ac:dyDescent="0.25">
      <c r="C26" s="3"/>
      <c r="D26" s="3"/>
      <c r="E26" s="3"/>
      <c r="O26" s="117"/>
      <c r="P26" s="114">
        <f>SUM($R22*P$18,$S22*P$19,$T22*P$20)</f>
        <v>-10</v>
      </c>
      <c r="Q26" s="114">
        <f t="shared" ref="Q26:Z26" si="0">SUM($R22*Q$18,$S22*Q$19,$T22*Q$20)</f>
        <v>-10</v>
      </c>
      <c r="R26" s="114">
        <f t="shared" si="0"/>
        <v>-7</v>
      </c>
      <c r="S26" s="114">
        <f t="shared" si="0"/>
        <v>-7</v>
      </c>
      <c r="T26" s="114">
        <f t="shared" si="0"/>
        <v>-4</v>
      </c>
      <c r="U26" s="114">
        <f t="shared" si="0"/>
        <v>-4</v>
      </c>
      <c r="V26" s="114">
        <f>SUM($R22*V$18,$S22*V$19,$T22*V$20)</f>
        <v>-10</v>
      </c>
      <c r="W26" s="114">
        <f t="shared" si="0"/>
        <v>-7</v>
      </c>
      <c r="X26" s="114">
        <f t="shared" si="0"/>
        <v>-4</v>
      </c>
      <c r="Y26" s="114">
        <f t="shared" si="0"/>
        <v>-4</v>
      </c>
      <c r="Z26" s="114">
        <f t="shared" si="0"/>
        <v>-10</v>
      </c>
      <c r="AA26" s="115"/>
    </row>
    <row r="27" spans="3:27" x14ac:dyDescent="0.25">
      <c r="C27" s="3"/>
      <c r="D27" s="3"/>
      <c r="E27" s="3"/>
      <c r="O27" s="117"/>
      <c r="P27" s="114">
        <f>SUM($R23*P$18,$S23*P$19,$T23*P$20)</f>
        <v>1</v>
      </c>
      <c r="Q27" s="114">
        <f t="shared" ref="Q27:Z27" si="1">SUM($R23*Q$18,$S23*Q$19,$T23*Q$20)</f>
        <v>5</v>
      </c>
      <c r="R27" s="114">
        <f t="shared" si="1"/>
        <v>3</v>
      </c>
      <c r="S27" s="114">
        <f t="shared" si="1"/>
        <v>3</v>
      </c>
      <c r="T27" s="114">
        <f t="shared" si="1"/>
        <v>3</v>
      </c>
      <c r="U27" s="114">
        <f t="shared" si="1"/>
        <v>5</v>
      </c>
      <c r="V27" s="114">
        <f t="shared" si="1"/>
        <v>5</v>
      </c>
      <c r="W27" s="114">
        <f t="shared" si="1"/>
        <v>3</v>
      </c>
      <c r="X27" s="114">
        <f t="shared" si="1"/>
        <v>3</v>
      </c>
      <c r="Y27" s="114">
        <f t="shared" si="1"/>
        <v>1</v>
      </c>
      <c r="Z27" s="114">
        <f t="shared" si="1"/>
        <v>1</v>
      </c>
      <c r="AA27" s="115"/>
    </row>
    <row r="28" spans="3:27" ht="15.75" thickBot="1" x14ac:dyDescent="0.3">
      <c r="C28" s="3"/>
      <c r="D28" s="3"/>
      <c r="E28" s="3"/>
      <c r="O28" s="119"/>
      <c r="P28" s="120">
        <f>SUM($R24*P$18,$S24*P$19,$T24*P$20)</f>
        <v>1</v>
      </c>
      <c r="Q28" s="120">
        <f t="shared" ref="Q28:Z28" si="2">SUM($R24*Q$18,$S24*Q$19,$T24*Q$20)</f>
        <v>1</v>
      </c>
      <c r="R28" s="120">
        <f t="shared" si="2"/>
        <v>1</v>
      </c>
      <c r="S28" s="120">
        <f t="shared" si="2"/>
        <v>1</v>
      </c>
      <c r="T28" s="120">
        <f t="shared" si="2"/>
        <v>1</v>
      </c>
      <c r="U28" s="120">
        <f t="shared" si="2"/>
        <v>1</v>
      </c>
      <c r="V28" s="120">
        <f t="shared" si="2"/>
        <v>1</v>
      </c>
      <c r="W28" s="120">
        <f t="shared" si="2"/>
        <v>1</v>
      </c>
      <c r="X28" s="120">
        <f t="shared" si="2"/>
        <v>1</v>
      </c>
      <c r="Y28" s="120">
        <f t="shared" si="2"/>
        <v>1</v>
      </c>
      <c r="Z28" s="120">
        <f t="shared" si="2"/>
        <v>1</v>
      </c>
      <c r="AA28" s="138"/>
    </row>
    <row r="29" spans="3:27" ht="16.5" thickTop="1" thickBot="1" x14ac:dyDescent="0.3">
      <c r="C29" s="3"/>
      <c r="D29" s="3"/>
      <c r="E29" s="3"/>
    </row>
    <row r="30" spans="3:27" ht="15.75" thickTop="1" x14ac:dyDescent="0.25">
      <c r="O30" s="139" t="s">
        <v>60</v>
      </c>
      <c r="P30" s="64"/>
      <c r="Q30" s="64"/>
      <c r="R30" s="64" t="s">
        <v>61</v>
      </c>
      <c r="S30" s="140" t="s">
        <v>62</v>
      </c>
      <c r="T30" s="64">
        <v>0</v>
      </c>
      <c r="U30" s="64"/>
      <c r="V30" s="64">
        <v>-1</v>
      </c>
      <c r="W30" s="64">
        <v>0</v>
      </c>
      <c r="X30" s="64">
        <v>0</v>
      </c>
      <c r="Y30" s="64"/>
      <c r="Z30" s="64"/>
      <c r="AA30" s="141"/>
    </row>
    <row r="31" spans="3:27" x14ac:dyDescent="0.25">
      <c r="O31" s="67"/>
      <c r="P31" s="65"/>
      <c r="Q31" s="65"/>
      <c r="R31" s="142" t="s">
        <v>63</v>
      </c>
      <c r="S31" s="65" t="s">
        <v>61</v>
      </c>
      <c r="T31" s="65">
        <v>0</v>
      </c>
      <c r="U31" s="65"/>
      <c r="V31" s="65">
        <v>0</v>
      </c>
      <c r="W31" s="65">
        <v>-1</v>
      </c>
      <c r="X31" s="65">
        <v>0</v>
      </c>
      <c r="Y31" s="65"/>
      <c r="Z31" s="65"/>
      <c r="AA31" s="66"/>
    </row>
    <row r="32" spans="3:27" x14ac:dyDescent="0.25">
      <c r="O32" s="67"/>
      <c r="P32" s="65"/>
      <c r="Q32" s="65"/>
      <c r="R32" s="65">
        <v>0</v>
      </c>
      <c r="S32" s="65">
        <v>0</v>
      </c>
      <c r="T32" s="65">
        <v>1</v>
      </c>
      <c r="U32" s="65"/>
      <c r="V32" s="65">
        <v>0</v>
      </c>
      <c r="W32" s="65">
        <v>0</v>
      </c>
      <c r="X32" s="65">
        <v>1</v>
      </c>
      <c r="Y32" s="65"/>
      <c r="Z32" s="65"/>
      <c r="AA32" s="66"/>
    </row>
    <row r="33" spans="15:27" x14ac:dyDescent="0.25">
      <c r="O33" s="67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6"/>
    </row>
    <row r="34" spans="15:27" x14ac:dyDescent="0.25">
      <c r="O34" s="67"/>
      <c r="P34" s="65">
        <f>SUM($V30*P$26,$W30*P$27,$X30*P$28)</f>
        <v>10</v>
      </c>
      <c r="Q34" s="65">
        <f t="shared" ref="Q34:Z34" si="3">SUM($V30*Q$26,$W30*Q$27,$X30*Q$28)</f>
        <v>10</v>
      </c>
      <c r="R34" s="65">
        <f t="shared" si="3"/>
        <v>7</v>
      </c>
      <c r="S34" s="65">
        <f t="shared" si="3"/>
        <v>7</v>
      </c>
      <c r="T34" s="65">
        <f t="shared" si="3"/>
        <v>4</v>
      </c>
      <c r="U34" s="65">
        <f t="shared" si="3"/>
        <v>4</v>
      </c>
      <c r="V34" s="65">
        <f t="shared" si="3"/>
        <v>10</v>
      </c>
      <c r="W34" s="65">
        <f t="shared" si="3"/>
        <v>7</v>
      </c>
      <c r="X34" s="65">
        <f t="shared" si="3"/>
        <v>4</v>
      </c>
      <c r="Y34" s="65">
        <f t="shared" si="3"/>
        <v>4</v>
      </c>
      <c r="Z34" s="65">
        <f t="shared" si="3"/>
        <v>10</v>
      </c>
      <c r="AA34" s="66"/>
    </row>
    <row r="35" spans="15:27" x14ac:dyDescent="0.25">
      <c r="O35" s="67"/>
      <c r="P35" s="65">
        <f t="shared" ref="P35:Z35" si="4">SUM($V31*P$26,$W31*P$27,$X31*P$28)</f>
        <v>-1</v>
      </c>
      <c r="Q35" s="65">
        <f t="shared" si="4"/>
        <v>-5</v>
      </c>
      <c r="R35" s="65">
        <f t="shared" si="4"/>
        <v>-3</v>
      </c>
      <c r="S35" s="65">
        <f t="shared" si="4"/>
        <v>-3</v>
      </c>
      <c r="T35" s="65">
        <f t="shared" si="4"/>
        <v>-3</v>
      </c>
      <c r="U35" s="65">
        <f t="shared" si="4"/>
        <v>-5</v>
      </c>
      <c r="V35" s="65">
        <f t="shared" si="4"/>
        <v>-5</v>
      </c>
      <c r="W35" s="65">
        <f t="shared" si="4"/>
        <v>-3</v>
      </c>
      <c r="X35" s="65">
        <f t="shared" si="4"/>
        <v>-3</v>
      </c>
      <c r="Y35" s="65">
        <f t="shared" si="4"/>
        <v>-1</v>
      </c>
      <c r="Z35" s="65">
        <f t="shared" si="4"/>
        <v>-1</v>
      </c>
      <c r="AA35" s="66"/>
    </row>
    <row r="36" spans="15:27" ht="15.75" thickBot="1" x14ac:dyDescent="0.3">
      <c r="O36" s="68"/>
      <c r="P36" s="69">
        <f t="shared" ref="P36:Z36" si="5">SUM($V32*P$26,$W32*P$27,$X32*P$28)</f>
        <v>1</v>
      </c>
      <c r="Q36" s="69">
        <f t="shared" si="5"/>
        <v>1</v>
      </c>
      <c r="R36" s="69">
        <f t="shared" si="5"/>
        <v>1</v>
      </c>
      <c r="S36" s="69">
        <f t="shared" si="5"/>
        <v>1</v>
      </c>
      <c r="T36" s="69">
        <f t="shared" si="5"/>
        <v>1</v>
      </c>
      <c r="U36" s="69">
        <f t="shared" si="5"/>
        <v>1</v>
      </c>
      <c r="V36" s="69">
        <f t="shared" si="5"/>
        <v>1</v>
      </c>
      <c r="W36" s="69">
        <f t="shared" si="5"/>
        <v>1</v>
      </c>
      <c r="X36" s="69">
        <f t="shared" si="5"/>
        <v>1</v>
      </c>
      <c r="Y36" s="69">
        <f t="shared" si="5"/>
        <v>1</v>
      </c>
      <c r="Z36" s="69">
        <f t="shared" si="5"/>
        <v>1</v>
      </c>
      <c r="AA36" s="143"/>
    </row>
    <row r="37" spans="15:27" ht="16.5" thickTop="1" thickBot="1" x14ac:dyDescent="0.3"/>
    <row r="38" spans="15:27" ht="15.75" thickTop="1" x14ac:dyDescent="0.25">
      <c r="O38" s="232"/>
      <c r="P38" s="233">
        <v>1</v>
      </c>
      <c r="Q38" s="233">
        <v>0</v>
      </c>
      <c r="R38" s="233">
        <v>-12</v>
      </c>
      <c r="S38" s="233"/>
      <c r="T38" s="233"/>
      <c r="U38" s="233"/>
      <c r="V38" s="233">
        <v>-1</v>
      </c>
      <c r="W38" s="233">
        <v>0</v>
      </c>
      <c r="X38" s="233">
        <v>0</v>
      </c>
      <c r="Y38" s="233"/>
      <c r="Z38" s="233"/>
      <c r="AA38" s="234"/>
    </row>
    <row r="39" spans="15:27" x14ac:dyDescent="0.25">
      <c r="O39" s="235"/>
      <c r="P39" s="236">
        <v>0</v>
      </c>
      <c r="Q39" s="236">
        <v>1</v>
      </c>
      <c r="R39" s="236">
        <v>-3</v>
      </c>
      <c r="S39" s="236"/>
      <c r="T39" s="148" t="s">
        <v>66</v>
      </c>
      <c r="U39" s="236"/>
      <c r="V39" s="236">
        <v>0</v>
      </c>
      <c r="W39" s="236">
        <v>-1</v>
      </c>
      <c r="X39" s="236">
        <v>0</v>
      </c>
      <c r="Y39" s="236"/>
      <c r="Z39" s="236"/>
      <c r="AA39" s="237"/>
    </row>
    <row r="40" spans="15:27" x14ac:dyDescent="0.25">
      <c r="O40" s="235"/>
      <c r="P40" s="236">
        <v>0</v>
      </c>
      <c r="Q40" s="236">
        <v>0</v>
      </c>
      <c r="R40" s="236">
        <v>1</v>
      </c>
      <c r="S40" s="236"/>
      <c r="T40" s="236"/>
      <c r="U40" s="236"/>
      <c r="V40" s="236">
        <v>0</v>
      </c>
      <c r="W40" s="236">
        <v>0</v>
      </c>
      <c r="X40" s="236">
        <v>1</v>
      </c>
      <c r="Y40" s="236"/>
      <c r="Z40" s="236"/>
      <c r="AA40" s="237"/>
    </row>
    <row r="41" spans="15:27" x14ac:dyDescent="0.25">
      <c r="O41" s="235"/>
      <c r="P41" s="236"/>
      <c r="Q41" s="236" t="s">
        <v>55</v>
      </c>
      <c r="R41" s="236"/>
      <c r="S41" s="236"/>
      <c r="T41" s="236"/>
      <c r="U41" s="236"/>
      <c r="V41" s="236"/>
      <c r="W41" s="236" t="s">
        <v>64</v>
      </c>
      <c r="X41" s="236"/>
      <c r="Y41" s="236"/>
      <c r="Z41" s="236"/>
      <c r="AA41" s="237"/>
    </row>
    <row r="42" spans="15:27" x14ac:dyDescent="0.25">
      <c r="O42" s="235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7"/>
    </row>
    <row r="43" spans="15:27" x14ac:dyDescent="0.25">
      <c r="O43" s="235"/>
      <c r="P43" s="236"/>
      <c r="Q43" s="236"/>
      <c r="R43" s="236"/>
      <c r="S43" s="236">
        <f>SUM(P$38*$V38,P$39*$W38,P$40*$X38)</f>
        <v>-1</v>
      </c>
      <c r="T43" s="236">
        <f t="shared" ref="T43:U43" si="6">SUM(Q$38*$V38,Q$39*$W38,Q$40*$X38)</f>
        <v>0</v>
      </c>
      <c r="U43" s="236">
        <f t="shared" si="6"/>
        <v>12</v>
      </c>
      <c r="V43" s="236"/>
      <c r="W43" s="236"/>
      <c r="X43" s="236"/>
      <c r="Y43" s="236"/>
      <c r="Z43" s="236"/>
      <c r="AA43" s="237"/>
    </row>
    <row r="44" spans="15:27" x14ac:dyDescent="0.25">
      <c r="O44" s="235"/>
      <c r="P44" s="236"/>
      <c r="Q44" s="238" t="s">
        <v>37</v>
      </c>
      <c r="R44" s="236"/>
      <c r="S44" s="236">
        <f t="shared" ref="S44:S45" si="7">SUM(P$38*$V39,P$39*$W39,P$40*$X39)</f>
        <v>0</v>
      </c>
      <c r="T44" s="236">
        <f t="shared" ref="T44:T45" si="8">SUM(Q$38*$V39,Q$39*$W39,Q$40*$X39)</f>
        <v>-1</v>
      </c>
      <c r="U44" s="236">
        <f t="shared" ref="U44:U45" si="9">SUM(R$38*$V39,R$39*$W39,R$40*$X39)</f>
        <v>3</v>
      </c>
      <c r="V44" s="236"/>
      <c r="W44" s="236"/>
      <c r="X44" s="236"/>
      <c r="Y44" s="236"/>
      <c r="Z44" s="236"/>
      <c r="AA44" s="237"/>
    </row>
    <row r="45" spans="15:27" x14ac:dyDescent="0.25">
      <c r="O45" s="235"/>
      <c r="P45" s="236"/>
      <c r="Q45" s="236"/>
      <c r="R45" s="236"/>
      <c r="S45" s="236">
        <f t="shared" si="7"/>
        <v>0</v>
      </c>
      <c r="T45" s="236">
        <f t="shared" si="8"/>
        <v>0</v>
      </c>
      <c r="U45" s="236">
        <f t="shared" si="9"/>
        <v>1</v>
      </c>
      <c r="V45" s="236"/>
      <c r="W45" s="236"/>
      <c r="X45" s="236"/>
      <c r="Y45" s="236"/>
      <c r="Z45" s="236"/>
      <c r="AA45" s="237"/>
    </row>
    <row r="46" spans="15:27" x14ac:dyDescent="0.25">
      <c r="O46" s="235"/>
      <c r="P46" s="236"/>
      <c r="Q46" s="236"/>
      <c r="R46" s="236"/>
      <c r="S46" s="236"/>
      <c r="T46" s="236" t="s">
        <v>65</v>
      </c>
      <c r="U46" s="236"/>
      <c r="V46" s="236"/>
      <c r="W46" s="236"/>
      <c r="X46" s="236"/>
      <c r="Y46" s="236"/>
      <c r="Z46" s="236"/>
      <c r="AA46" s="237"/>
    </row>
    <row r="47" spans="15:27" x14ac:dyDescent="0.25">
      <c r="O47" s="235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7"/>
    </row>
    <row r="48" spans="15:27" x14ac:dyDescent="0.25">
      <c r="O48" s="235"/>
      <c r="P48" s="236">
        <f>SUM($S43*P$18,P$19*$T43,P$20*$U43)</f>
        <v>10</v>
      </c>
      <c r="Q48" s="236">
        <f t="shared" ref="Q48:Z48" si="10">SUM($S43*Q$18,Q$19*$T43,Q$20*$U43)</f>
        <v>10</v>
      </c>
      <c r="R48" s="236">
        <f t="shared" si="10"/>
        <v>7</v>
      </c>
      <c r="S48" s="236">
        <f t="shared" si="10"/>
        <v>7</v>
      </c>
      <c r="T48" s="236">
        <f t="shared" si="10"/>
        <v>4</v>
      </c>
      <c r="U48" s="236">
        <f t="shared" si="10"/>
        <v>4</v>
      </c>
      <c r="V48" s="236">
        <f t="shared" si="10"/>
        <v>10</v>
      </c>
      <c r="W48" s="236">
        <f t="shared" si="10"/>
        <v>7</v>
      </c>
      <c r="X48" s="236">
        <f t="shared" si="10"/>
        <v>4</v>
      </c>
      <c r="Y48" s="236">
        <f t="shared" si="10"/>
        <v>4</v>
      </c>
      <c r="Z48" s="236">
        <f t="shared" si="10"/>
        <v>10</v>
      </c>
      <c r="AA48" s="237"/>
    </row>
    <row r="49" spans="15:27" x14ac:dyDescent="0.25">
      <c r="O49" s="235"/>
      <c r="P49" s="236">
        <f t="shared" ref="P49:Z50" si="11">SUM($S44*P$18,P$19*$T44,P$20*$U44)</f>
        <v>-1</v>
      </c>
      <c r="Q49" s="236">
        <f t="shared" si="11"/>
        <v>-5</v>
      </c>
      <c r="R49" s="236">
        <f t="shared" si="11"/>
        <v>-3</v>
      </c>
      <c r="S49" s="236">
        <f t="shared" si="11"/>
        <v>-3</v>
      </c>
      <c r="T49" s="236">
        <f t="shared" si="11"/>
        <v>-3</v>
      </c>
      <c r="U49" s="236">
        <f t="shared" si="11"/>
        <v>-5</v>
      </c>
      <c r="V49" s="236">
        <f t="shared" si="11"/>
        <v>-5</v>
      </c>
      <c r="W49" s="236">
        <f t="shared" si="11"/>
        <v>-3</v>
      </c>
      <c r="X49" s="236">
        <f t="shared" si="11"/>
        <v>-3</v>
      </c>
      <c r="Y49" s="236">
        <f t="shared" si="11"/>
        <v>-1</v>
      </c>
      <c r="Z49" s="236">
        <f t="shared" si="11"/>
        <v>-1</v>
      </c>
      <c r="AA49" s="237"/>
    </row>
    <row r="50" spans="15:27" x14ac:dyDescent="0.25">
      <c r="O50" s="235"/>
      <c r="P50" s="236">
        <f t="shared" si="11"/>
        <v>1</v>
      </c>
      <c r="Q50" s="236">
        <f t="shared" si="11"/>
        <v>1</v>
      </c>
      <c r="R50" s="236">
        <f t="shared" si="11"/>
        <v>1</v>
      </c>
      <c r="S50" s="236">
        <f t="shared" si="11"/>
        <v>1</v>
      </c>
      <c r="T50" s="236">
        <f t="shared" si="11"/>
        <v>1</v>
      </c>
      <c r="U50" s="236">
        <f t="shared" si="11"/>
        <v>1</v>
      </c>
      <c r="V50" s="236">
        <f t="shared" si="11"/>
        <v>1</v>
      </c>
      <c r="W50" s="236">
        <f t="shared" si="11"/>
        <v>1</v>
      </c>
      <c r="X50" s="236">
        <f t="shared" si="11"/>
        <v>1</v>
      </c>
      <c r="Y50" s="236">
        <f t="shared" si="11"/>
        <v>1</v>
      </c>
      <c r="Z50" s="236">
        <f t="shared" si="11"/>
        <v>1</v>
      </c>
      <c r="AA50" s="237"/>
    </row>
    <row r="51" spans="15:27" ht="15.75" thickBot="1" x14ac:dyDescent="0.3">
      <c r="O51" s="239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  <c r="AA51" s="241"/>
    </row>
    <row r="52" spans="15:27" ht="15.75" thickTop="1" x14ac:dyDescent="0.25"/>
    <row r="1048576" spans="16384:16384" x14ac:dyDescent="0.25">
      <c r="XFD1048576" s="71" t="s">
        <v>84</v>
      </c>
    </row>
  </sheetData>
  <mergeCells count="3">
    <mergeCell ref="W17:Z17"/>
    <mergeCell ref="S17:V17"/>
    <mergeCell ref="P17:R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="115" zoomScaleNormal="115" workbookViewId="0"/>
  </sheetViews>
  <sheetFormatPr defaultColWidth="9.28515625" defaultRowHeight="15" x14ac:dyDescent="0.25"/>
  <cols>
    <col min="1" max="1" width="9.28515625" style="70"/>
    <col min="2" max="16384" width="9.28515625" style="2"/>
  </cols>
  <sheetData>
    <row r="1" spans="1:20" ht="16.5" thickTop="1" thickBot="1" x14ac:dyDescent="0.3">
      <c r="A1" s="122" t="s">
        <v>17</v>
      </c>
    </row>
    <row r="2" spans="1:20" ht="15.75" thickTop="1" x14ac:dyDescent="0.25">
      <c r="A2" s="191" t="s">
        <v>4</v>
      </c>
      <c r="C2" s="6" t="s">
        <v>38</v>
      </c>
      <c r="D2" s="107" t="s">
        <v>22</v>
      </c>
      <c r="E2" s="107" t="s">
        <v>26</v>
      </c>
      <c r="F2" s="107" t="s">
        <v>39</v>
      </c>
      <c r="G2" s="108" t="s">
        <v>40</v>
      </c>
      <c r="I2" s="33" t="s">
        <v>38</v>
      </c>
      <c r="J2" s="60" t="s">
        <v>22</v>
      </c>
      <c r="K2" s="60" t="s">
        <v>26</v>
      </c>
      <c r="L2" s="60" t="s">
        <v>39</v>
      </c>
      <c r="M2" s="61" t="s">
        <v>40</v>
      </c>
      <c r="O2" s="121" t="s">
        <v>85</v>
      </c>
      <c r="P2" s="121" t="s">
        <v>86</v>
      </c>
      <c r="Q2" s="121" t="s">
        <v>87</v>
      </c>
      <c r="R2" s="121" t="s">
        <v>88</v>
      </c>
      <c r="S2" s="121" t="s">
        <v>89</v>
      </c>
      <c r="T2" s="121" t="s">
        <v>90</v>
      </c>
    </row>
    <row r="3" spans="1:20" x14ac:dyDescent="0.25">
      <c r="A3" s="155" t="s">
        <v>5</v>
      </c>
      <c r="C3" s="109">
        <v>0</v>
      </c>
      <c r="D3" s="78">
        <v>0</v>
      </c>
      <c r="E3" s="78">
        <f>2*EXP(D3)+POWER(D3,3)</f>
        <v>2</v>
      </c>
      <c r="F3" s="78">
        <v>1</v>
      </c>
      <c r="G3" s="79">
        <f>E3*F3</f>
        <v>2</v>
      </c>
      <c r="I3" s="62">
        <v>0</v>
      </c>
      <c r="J3" s="34">
        <v>0</v>
      </c>
      <c r="K3" s="34">
        <f>2*EXP(J3)+POWER(J3,3)</f>
        <v>2</v>
      </c>
      <c r="L3" s="34">
        <v>1</v>
      </c>
      <c r="M3" s="35">
        <f>K3*L3</f>
        <v>2</v>
      </c>
      <c r="O3" s="121">
        <f>G13</f>
        <v>9.5445347916737688</v>
      </c>
      <c r="P3" s="121">
        <f>M21</f>
        <v>9.5444692358250851</v>
      </c>
      <c r="Q3" s="121">
        <f>G23</f>
        <v>9.5444648487902306</v>
      </c>
      <c r="R3" s="121">
        <f>Q3-O3</f>
        <v>-6.9942883538232081E-5</v>
      </c>
      <c r="S3" s="121">
        <f>Q3-P3</f>
        <v>-4.3870348545027582E-6</v>
      </c>
      <c r="T3" s="121">
        <v>0.1</v>
      </c>
    </row>
    <row r="4" spans="1:20" x14ac:dyDescent="0.25">
      <c r="A4" s="123" t="s">
        <v>6</v>
      </c>
      <c r="C4" s="109">
        <f>C3+1</f>
        <v>1</v>
      </c>
      <c r="D4" s="78">
        <f>D3+0.2</f>
        <v>0.2</v>
      </c>
      <c r="E4" s="78">
        <f t="shared" ref="E4:E11" si="0">2*EXP(D4)+POWER(D4,3)</f>
        <v>2.4508055163203397</v>
      </c>
      <c r="F4" s="78">
        <v>4</v>
      </c>
      <c r="G4" s="79">
        <f t="shared" ref="G4:G11" si="1">E4*F4</f>
        <v>9.8032220652813589</v>
      </c>
      <c r="I4" s="62">
        <f>I3+1</f>
        <v>1</v>
      </c>
      <c r="J4" s="34">
        <f>J3+0.1</f>
        <v>0.1</v>
      </c>
      <c r="K4" s="34">
        <f t="shared" ref="K4:K19" si="2">2*EXP(J4)+POWER(J4,3)</f>
        <v>2.2113418361512953</v>
      </c>
      <c r="L4" s="34">
        <v>4</v>
      </c>
      <c r="M4" s="35">
        <f t="shared" ref="M4:M19" si="3">K4*L4</f>
        <v>8.8453673446051813</v>
      </c>
      <c r="O4" s="121"/>
      <c r="P4" s="121"/>
      <c r="Q4" s="121"/>
      <c r="R4" s="121"/>
      <c r="S4" s="121"/>
      <c r="T4" s="121"/>
    </row>
    <row r="5" spans="1:20" ht="15.75" thickBot="1" x14ac:dyDescent="0.3">
      <c r="A5" s="192" t="s">
        <v>19</v>
      </c>
      <c r="C5" s="109">
        <f t="shared" ref="C5:C11" si="4">C4+1</f>
        <v>2</v>
      </c>
      <c r="D5" s="78">
        <f t="shared" ref="D5:D11" si="5">D4+0.2</f>
        <v>0.4</v>
      </c>
      <c r="E5" s="78">
        <f t="shared" si="0"/>
        <v>3.0476493952825408</v>
      </c>
      <c r="F5" s="78">
        <v>2</v>
      </c>
      <c r="G5" s="79">
        <f t="shared" si="1"/>
        <v>6.0952987905650815</v>
      </c>
      <c r="I5" s="62">
        <f t="shared" ref="I5:I19" si="6">I4+1</f>
        <v>2</v>
      </c>
      <c r="J5" s="34">
        <f t="shared" ref="J5:J19" si="7">J4+0.1</f>
        <v>0.2</v>
      </c>
      <c r="K5" s="34">
        <f t="shared" si="2"/>
        <v>2.4508055163203397</v>
      </c>
      <c r="L5" s="34">
        <v>2</v>
      </c>
      <c r="M5" s="35">
        <f t="shared" si="3"/>
        <v>4.9016110326406794</v>
      </c>
      <c r="O5" s="121"/>
      <c r="P5" s="121"/>
      <c r="Q5" s="121"/>
      <c r="R5" s="121"/>
      <c r="S5" s="121"/>
      <c r="T5" s="121"/>
    </row>
    <row r="6" spans="1:20" ht="15.75" thickTop="1" x14ac:dyDescent="0.25">
      <c r="C6" s="109">
        <f t="shared" si="4"/>
        <v>3</v>
      </c>
      <c r="D6" s="78">
        <f t="shared" si="5"/>
        <v>0.60000000000000009</v>
      </c>
      <c r="E6" s="78">
        <f t="shared" si="0"/>
        <v>3.8602376007810184</v>
      </c>
      <c r="F6" s="78">
        <v>4</v>
      </c>
      <c r="G6" s="79">
        <f t="shared" si="1"/>
        <v>15.440950403124074</v>
      </c>
      <c r="I6" s="62">
        <f t="shared" si="6"/>
        <v>3</v>
      </c>
      <c r="J6" s="34">
        <f t="shared" si="7"/>
        <v>0.30000000000000004</v>
      </c>
      <c r="K6" s="34">
        <f t="shared" si="2"/>
        <v>2.7267176151520065</v>
      </c>
      <c r="L6" s="34">
        <v>4</v>
      </c>
      <c r="M6" s="35">
        <f t="shared" si="3"/>
        <v>10.906870460608026</v>
      </c>
      <c r="O6" s="121"/>
      <c r="P6" s="121"/>
      <c r="Q6" s="121"/>
      <c r="R6" s="121"/>
      <c r="S6" s="121"/>
      <c r="T6" s="121"/>
    </row>
    <row r="7" spans="1:20" x14ac:dyDescent="0.25">
      <c r="C7" s="109">
        <f t="shared" si="4"/>
        <v>4</v>
      </c>
      <c r="D7" s="78">
        <f t="shared" si="5"/>
        <v>0.8</v>
      </c>
      <c r="E7" s="78">
        <f>2*EXP(D7)+POWER(D7,3)</f>
        <v>4.9630818569849362</v>
      </c>
      <c r="F7" s="78">
        <v>2</v>
      </c>
      <c r="G7" s="79">
        <f t="shared" si="1"/>
        <v>9.9261637139698724</v>
      </c>
      <c r="I7" s="62">
        <f t="shared" si="6"/>
        <v>4</v>
      </c>
      <c r="J7" s="34">
        <f t="shared" si="7"/>
        <v>0.4</v>
      </c>
      <c r="K7" s="34">
        <f t="shared" si="2"/>
        <v>3.0476493952825408</v>
      </c>
      <c r="L7" s="34">
        <v>2</v>
      </c>
      <c r="M7" s="35">
        <f t="shared" si="3"/>
        <v>6.0952987905650815</v>
      </c>
      <c r="O7" s="121"/>
      <c r="P7" s="121"/>
      <c r="Q7" s="121"/>
      <c r="R7" s="121"/>
      <c r="S7" s="121"/>
      <c r="T7" s="121"/>
    </row>
    <row r="8" spans="1:20" x14ac:dyDescent="0.25">
      <c r="C8" s="109">
        <f t="shared" si="4"/>
        <v>5</v>
      </c>
      <c r="D8" s="78">
        <f t="shared" si="5"/>
        <v>1</v>
      </c>
      <c r="E8" s="78">
        <f t="shared" si="0"/>
        <v>6.4365636569180902</v>
      </c>
      <c r="F8" s="78">
        <v>4</v>
      </c>
      <c r="G8" s="79">
        <f t="shared" si="1"/>
        <v>25.746254627672361</v>
      </c>
      <c r="I8" s="62">
        <f t="shared" si="6"/>
        <v>5</v>
      </c>
      <c r="J8" s="34">
        <f t="shared" si="7"/>
        <v>0.5</v>
      </c>
      <c r="K8" s="34">
        <f t="shared" si="2"/>
        <v>3.4224425414002564</v>
      </c>
      <c r="L8" s="34">
        <v>4</v>
      </c>
      <c r="M8" s="35">
        <f t="shared" si="3"/>
        <v>13.689770165601026</v>
      </c>
      <c r="O8" s="121"/>
      <c r="P8" s="121"/>
      <c r="Q8" s="121"/>
      <c r="R8" s="121"/>
      <c r="S8" s="121"/>
      <c r="T8" s="121"/>
    </row>
    <row r="9" spans="1:20" x14ac:dyDescent="0.25">
      <c r="C9" s="109">
        <f t="shared" si="4"/>
        <v>6</v>
      </c>
      <c r="D9" s="78">
        <f t="shared" si="5"/>
        <v>1.2</v>
      </c>
      <c r="E9" s="78">
        <f t="shared" si="0"/>
        <v>8.3682338454730942</v>
      </c>
      <c r="F9" s="78">
        <v>2</v>
      </c>
      <c r="G9" s="79">
        <f t="shared" si="1"/>
        <v>16.736467690946188</v>
      </c>
      <c r="I9" s="62">
        <f t="shared" si="6"/>
        <v>6</v>
      </c>
      <c r="J9" s="34">
        <f t="shared" si="7"/>
        <v>0.6</v>
      </c>
      <c r="K9" s="34">
        <f t="shared" si="2"/>
        <v>3.860237600781018</v>
      </c>
      <c r="L9" s="34">
        <v>2</v>
      </c>
      <c r="M9" s="35">
        <f t="shared" si="3"/>
        <v>7.7204752015620359</v>
      </c>
      <c r="O9" s="121"/>
      <c r="P9" s="121"/>
      <c r="Q9" s="121"/>
      <c r="R9" s="121"/>
      <c r="S9" s="121"/>
      <c r="T9" s="121"/>
    </row>
    <row r="10" spans="1:20" x14ac:dyDescent="0.25">
      <c r="C10" s="109">
        <f t="shared" si="4"/>
        <v>7</v>
      </c>
      <c r="D10" s="78">
        <f t="shared" si="5"/>
        <v>1.4</v>
      </c>
      <c r="E10" s="78">
        <f t="shared" si="0"/>
        <v>10.854399933689349</v>
      </c>
      <c r="F10" s="78">
        <v>4</v>
      </c>
      <c r="G10" s="79">
        <f t="shared" si="1"/>
        <v>43.417599734757395</v>
      </c>
      <c r="I10" s="62">
        <f t="shared" si="6"/>
        <v>7</v>
      </c>
      <c r="J10" s="34">
        <f t="shared" si="7"/>
        <v>0.7</v>
      </c>
      <c r="K10" s="34">
        <f t="shared" si="2"/>
        <v>4.3705054149409532</v>
      </c>
      <c r="L10" s="34">
        <v>4</v>
      </c>
      <c r="M10" s="35">
        <f t="shared" si="3"/>
        <v>17.482021659763813</v>
      </c>
      <c r="O10" s="121"/>
      <c r="P10" s="121"/>
      <c r="Q10" s="121"/>
      <c r="R10" s="121"/>
      <c r="S10" s="121"/>
      <c r="T10" s="121"/>
    </row>
    <row r="11" spans="1:20" ht="15.75" thickBot="1" x14ac:dyDescent="0.3">
      <c r="C11" s="110">
        <f t="shared" si="4"/>
        <v>8</v>
      </c>
      <c r="D11" s="85">
        <f t="shared" si="5"/>
        <v>1.5999999999999999</v>
      </c>
      <c r="E11" s="85">
        <f t="shared" si="0"/>
        <v>14.002064848790226</v>
      </c>
      <c r="F11" s="85">
        <v>1</v>
      </c>
      <c r="G11" s="86">
        <f t="shared" si="1"/>
        <v>14.002064848790226</v>
      </c>
      <c r="I11" s="62">
        <f t="shared" si="6"/>
        <v>8</v>
      </c>
      <c r="J11" s="34">
        <f t="shared" si="7"/>
        <v>0.79999999999999993</v>
      </c>
      <c r="K11" s="34">
        <f t="shared" si="2"/>
        <v>4.9630818569849344</v>
      </c>
      <c r="L11" s="34">
        <v>2</v>
      </c>
      <c r="M11" s="35">
        <f t="shared" si="3"/>
        <v>9.9261637139698689</v>
      </c>
      <c r="O11" s="121"/>
      <c r="P11" s="121"/>
      <c r="Q11" s="121"/>
      <c r="R11" s="121"/>
      <c r="S11" s="121"/>
      <c r="T11" s="121"/>
    </row>
    <row r="12" spans="1:20" ht="15.75" thickTop="1" x14ac:dyDescent="0.25">
      <c r="F12" s="6" t="s">
        <v>41</v>
      </c>
      <c r="G12" s="108">
        <f>SUM(G3:G11)</f>
        <v>143.16802187510655</v>
      </c>
      <c r="I12" s="62">
        <f t="shared" si="6"/>
        <v>9</v>
      </c>
      <c r="J12" s="34">
        <f t="shared" si="7"/>
        <v>0.89999999999999991</v>
      </c>
      <c r="K12" s="34">
        <f t="shared" si="2"/>
        <v>5.6482062223138989</v>
      </c>
      <c r="L12" s="34">
        <v>4</v>
      </c>
      <c r="M12" s="35">
        <f t="shared" si="3"/>
        <v>22.592824889255596</v>
      </c>
      <c r="O12" s="121"/>
      <c r="P12" s="121"/>
      <c r="Q12" s="121"/>
      <c r="R12" s="121"/>
      <c r="S12" s="121"/>
      <c r="T12" s="121"/>
    </row>
    <row r="13" spans="1:20" ht="15.75" thickBot="1" x14ac:dyDescent="0.3">
      <c r="F13" s="110" t="s">
        <v>46</v>
      </c>
      <c r="G13" s="86">
        <f>G12*(0.2/3)</f>
        <v>9.5445347916737688</v>
      </c>
      <c r="I13" s="62">
        <f t="shared" si="6"/>
        <v>10</v>
      </c>
      <c r="J13" s="34">
        <f t="shared" si="7"/>
        <v>0.99999999999999989</v>
      </c>
      <c r="K13" s="34">
        <f t="shared" si="2"/>
        <v>6.4365636569180902</v>
      </c>
      <c r="L13" s="34">
        <v>2</v>
      </c>
      <c r="M13" s="35">
        <f t="shared" si="3"/>
        <v>12.87312731383618</v>
      </c>
      <c r="O13" s="121"/>
      <c r="P13" s="121"/>
      <c r="Q13" s="121"/>
      <c r="R13" s="121"/>
      <c r="S13" s="121"/>
      <c r="T13" s="121"/>
    </row>
    <row r="14" spans="1:20" ht="16.5" thickTop="1" thickBot="1" x14ac:dyDescent="0.3">
      <c r="I14" s="62">
        <f t="shared" si="6"/>
        <v>11</v>
      </c>
      <c r="J14" s="34">
        <f t="shared" si="7"/>
        <v>1.0999999999999999</v>
      </c>
      <c r="K14" s="34">
        <f t="shared" si="2"/>
        <v>7.3393320478928645</v>
      </c>
      <c r="L14" s="34">
        <v>4</v>
      </c>
      <c r="M14" s="35">
        <f t="shared" si="3"/>
        <v>29.357328191571458</v>
      </c>
      <c r="O14" s="121"/>
      <c r="P14" s="121"/>
      <c r="Q14" s="121"/>
      <c r="R14" s="121"/>
      <c r="S14" s="121"/>
      <c r="T14" s="121"/>
    </row>
    <row r="15" spans="1:20" ht="15.75" thickTop="1" x14ac:dyDescent="0.25">
      <c r="C15" s="111"/>
      <c r="D15" s="112"/>
      <c r="E15" s="247"/>
      <c r="F15" s="112"/>
      <c r="G15" s="137"/>
      <c r="I15" s="62">
        <f t="shared" si="6"/>
        <v>12</v>
      </c>
      <c r="J15" s="34">
        <f t="shared" si="7"/>
        <v>1.2</v>
      </c>
      <c r="K15" s="34">
        <f t="shared" si="2"/>
        <v>8.3682338454730942</v>
      </c>
      <c r="L15" s="34">
        <v>2</v>
      </c>
      <c r="M15" s="35">
        <f t="shared" si="3"/>
        <v>16.736467690946188</v>
      </c>
      <c r="O15" s="121"/>
      <c r="P15" s="121"/>
      <c r="Q15" s="121"/>
      <c r="R15" s="121"/>
      <c r="S15" s="121"/>
      <c r="T15" s="121"/>
    </row>
    <row r="16" spans="1:20" x14ac:dyDescent="0.25">
      <c r="C16" s="113"/>
      <c r="D16" s="114"/>
      <c r="E16" s="114" t="s">
        <v>37</v>
      </c>
      <c r="F16" s="114"/>
      <c r="G16" s="115"/>
      <c r="I16" s="62">
        <f t="shared" si="6"/>
        <v>13</v>
      </c>
      <c r="J16" s="34">
        <f>J15+0.1</f>
        <v>1.3</v>
      </c>
      <c r="K16" s="34">
        <f t="shared" si="2"/>
        <v>9.5355933352384898</v>
      </c>
      <c r="L16" s="34">
        <v>4</v>
      </c>
      <c r="M16" s="35">
        <f t="shared" si="3"/>
        <v>38.142373340953959</v>
      </c>
      <c r="O16" s="121"/>
      <c r="P16" s="121"/>
      <c r="Q16" s="121"/>
      <c r="R16" s="121"/>
      <c r="S16" s="121"/>
      <c r="T16" s="121"/>
    </row>
    <row r="17" spans="3:20" x14ac:dyDescent="0.25">
      <c r="C17" s="116"/>
      <c r="D17" s="114"/>
      <c r="E17" s="248"/>
      <c r="F17" s="114"/>
      <c r="G17" s="115"/>
      <c r="I17" s="62">
        <f t="shared" si="6"/>
        <v>14</v>
      </c>
      <c r="J17" s="34">
        <f t="shared" si="7"/>
        <v>1.4000000000000001</v>
      </c>
      <c r="K17" s="34">
        <f t="shared" si="2"/>
        <v>10.854399933689351</v>
      </c>
      <c r="L17" s="34">
        <v>2</v>
      </c>
      <c r="M17" s="35">
        <f t="shared" si="3"/>
        <v>21.708799867378701</v>
      </c>
      <c r="O17" s="121"/>
      <c r="P17" s="121"/>
      <c r="Q17" s="121"/>
      <c r="R17" s="121"/>
      <c r="S17" s="121"/>
      <c r="T17" s="121"/>
    </row>
    <row r="18" spans="3:20" x14ac:dyDescent="0.25">
      <c r="C18" s="117"/>
      <c r="D18" s="114"/>
      <c r="E18" s="114"/>
      <c r="F18" s="114"/>
      <c r="G18" s="115"/>
      <c r="I18" s="62">
        <f t="shared" si="6"/>
        <v>15</v>
      </c>
      <c r="J18" s="34">
        <f t="shared" si="7"/>
        <v>1.5000000000000002</v>
      </c>
      <c r="K18" s="34">
        <f t="shared" si="2"/>
        <v>12.338378140676133</v>
      </c>
      <c r="L18" s="34">
        <v>4</v>
      </c>
      <c r="M18" s="35">
        <f t="shared" si="3"/>
        <v>49.35351256270453</v>
      </c>
      <c r="O18" s="121"/>
      <c r="P18" s="121"/>
      <c r="Q18" s="121"/>
      <c r="R18" s="121"/>
      <c r="S18" s="121"/>
      <c r="T18" s="121"/>
    </row>
    <row r="19" spans="3:20" ht="15.75" thickBot="1" x14ac:dyDescent="0.3">
      <c r="C19" s="117" t="s">
        <v>22</v>
      </c>
      <c r="D19" s="118" t="s">
        <v>102</v>
      </c>
      <c r="E19" s="114" t="s">
        <v>43</v>
      </c>
      <c r="F19" s="114"/>
      <c r="G19" s="115"/>
      <c r="I19" s="63">
        <f t="shared" si="6"/>
        <v>16</v>
      </c>
      <c r="J19" s="36">
        <f t="shared" si="7"/>
        <v>1.6000000000000003</v>
      </c>
      <c r="K19" s="36">
        <f t="shared" si="2"/>
        <v>14.002064848790235</v>
      </c>
      <c r="L19" s="36">
        <v>1</v>
      </c>
      <c r="M19" s="37">
        <f t="shared" si="3"/>
        <v>14.002064848790235</v>
      </c>
      <c r="O19" s="121"/>
      <c r="P19" s="121"/>
      <c r="Q19" s="121"/>
      <c r="R19" s="121"/>
      <c r="S19" s="121"/>
      <c r="T19" s="121"/>
    </row>
    <row r="20" spans="3:20" ht="15.75" thickTop="1" x14ac:dyDescent="0.25">
      <c r="C20" s="117">
        <v>1.6</v>
      </c>
      <c r="D20" s="114" t="s">
        <v>42</v>
      </c>
      <c r="E20" s="114">
        <f>2*EXP(C20)+POWER(C20,4)/4</f>
        <v>11.544464848790231</v>
      </c>
      <c r="F20" s="114"/>
      <c r="G20" s="115"/>
      <c r="L20" s="33" t="s">
        <v>41</v>
      </c>
      <c r="M20" s="61">
        <f>SUM(M3:M19)</f>
        <v>286.33407707475254</v>
      </c>
      <c r="O20" s="121"/>
      <c r="P20" s="121"/>
      <c r="Q20" s="121"/>
      <c r="R20" s="121"/>
      <c r="S20" s="121"/>
      <c r="T20" s="121"/>
    </row>
    <row r="21" spans="3:20" ht="15.75" thickBot="1" x14ac:dyDescent="0.3">
      <c r="C21" s="117">
        <v>0</v>
      </c>
      <c r="D21" s="114" t="s">
        <v>44</v>
      </c>
      <c r="E21" s="114">
        <f>2*EXP(C21)+POWER(C21,4)/4</f>
        <v>2</v>
      </c>
      <c r="F21" s="114"/>
      <c r="G21" s="115"/>
      <c r="L21" s="63" t="s">
        <v>46</v>
      </c>
      <c r="M21" s="37">
        <f>M20*(0.1/3)</f>
        <v>9.5444692358250851</v>
      </c>
      <c r="O21" s="121"/>
      <c r="P21" s="121"/>
      <c r="Q21" s="121"/>
      <c r="R21" s="121"/>
      <c r="S21" s="121"/>
      <c r="T21" s="121"/>
    </row>
    <row r="22" spans="3:20" ht="15.75" thickTop="1" x14ac:dyDescent="0.25">
      <c r="C22" s="117"/>
      <c r="D22" s="114"/>
      <c r="E22" s="114"/>
      <c r="F22" s="114"/>
      <c r="G22" s="115"/>
      <c r="O22" s="121"/>
      <c r="P22" s="121"/>
      <c r="Q22" s="121"/>
      <c r="R22" s="121"/>
      <c r="S22" s="121"/>
      <c r="T22" s="121"/>
    </row>
    <row r="23" spans="3:20" ht="15.75" thickBot="1" x14ac:dyDescent="0.3">
      <c r="C23" s="119">
        <f>E20</f>
        <v>11.544464848790231</v>
      </c>
      <c r="D23" s="120" t="s">
        <v>45</v>
      </c>
      <c r="E23" s="120">
        <f>E21</f>
        <v>2</v>
      </c>
      <c r="F23" s="120" t="s">
        <v>37</v>
      </c>
      <c r="G23" s="138">
        <f>C23-E23</f>
        <v>9.5444648487902306</v>
      </c>
      <c r="O23" s="121"/>
      <c r="P23" s="121"/>
      <c r="Q23" s="121"/>
      <c r="R23" s="121"/>
      <c r="S23" s="121"/>
      <c r="T23" s="121"/>
    </row>
    <row r="24" spans="3:20" ht="15.75" thickTop="1" x14ac:dyDescent="0.25">
      <c r="O24" s="121"/>
      <c r="P24" s="121"/>
      <c r="Q24" s="121"/>
      <c r="R24" s="121"/>
      <c r="S24" s="121"/>
      <c r="T24" s="12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zoomScale="115" zoomScaleNormal="115" workbookViewId="0">
      <selection activeCell="A4" sqref="A4"/>
    </sheetView>
  </sheetViews>
  <sheetFormatPr defaultColWidth="9.28515625" defaultRowHeight="15" x14ac:dyDescent="0.25"/>
  <cols>
    <col min="1" max="16384" width="9.28515625" style="1"/>
  </cols>
  <sheetData>
    <row r="2" spans="1:5" x14ac:dyDescent="0.25">
      <c r="A2" s="1">
        <v>0.8</v>
      </c>
      <c r="B2" s="1">
        <v>1</v>
      </c>
      <c r="C2" s="1">
        <v>1.4</v>
      </c>
    </row>
    <row r="3" spans="1:5" x14ac:dyDescent="0.25">
      <c r="A3" s="1">
        <v>-0.22309999999999999</v>
      </c>
      <c r="B3" s="1">
        <v>0</v>
      </c>
      <c r="C3" s="1">
        <v>0.33650000000000002</v>
      </c>
    </row>
    <row r="5" spans="1:5" x14ac:dyDescent="0.25">
      <c r="A5" s="1" t="s">
        <v>97</v>
      </c>
      <c r="B5" s="275" t="s">
        <v>96</v>
      </c>
      <c r="C5" s="276"/>
      <c r="D5" s="276"/>
      <c r="E5" s="276"/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O.L.Sheard U1664298</cp:lastModifiedBy>
  <dcterms:created xsi:type="dcterms:W3CDTF">2018-01-29T16:17:11Z</dcterms:created>
  <dcterms:modified xsi:type="dcterms:W3CDTF">2018-02-12T18:32:03Z</dcterms:modified>
</cp:coreProperties>
</file>