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Git\MathsCoursework\"/>
    </mc:Choice>
  </mc:AlternateContent>
  <bookViews>
    <workbookView xWindow="0" yWindow="0" windowWidth="20730" windowHeight="9630" activeTab="3"/>
  </bookViews>
  <sheets>
    <sheet name="Cover" sheetId="1" r:id="rId1"/>
    <sheet name="Question 1" sheetId="4" r:id="rId2"/>
    <sheet name="Question 2" sheetId="3" r:id="rId3"/>
    <sheet name="Question 3" sheetId="2" r:id="rId4"/>
    <sheet name="Question 4" sheetId="5" r:id="rId5"/>
    <sheet name="Question 5"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5" l="1"/>
  <c r="F24" i="4" l="1"/>
  <c r="G23" i="5"/>
  <c r="C23" i="5"/>
  <c r="G12" i="5"/>
  <c r="M20" i="5"/>
  <c r="C17" i="3" l="1"/>
  <c r="C16" i="3"/>
  <c r="C15" i="3"/>
  <c r="D22" i="3" l="1"/>
  <c r="D21" i="3"/>
  <c r="P26" i="2" l="1"/>
  <c r="Q2" i="4"/>
  <c r="P27" i="2"/>
  <c r="R3" i="6" l="1"/>
  <c r="M10" i="4"/>
  <c r="G22" i="4" l="1"/>
  <c r="M13" i="4" s="1"/>
  <c r="D10" i="4" l="1"/>
  <c r="C12" i="3"/>
  <c r="C13" i="3" s="1"/>
  <c r="K29" i="6" l="1"/>
  <c r="L29" i="6" s="1"/>
  <c r="K30" i="6"/>
  <c r="L30" i="6"/>
  <c r="L31" i="6" s="1"/>
  <c r="M30" i="6"/>
  <c r="K31" i="6"/>
  <c r="Q17" i="6"/>
  <c r="R7" i="6"/>
  <c r="R5" i="6"/>
  <c r="S6" i="6" l="1"/>
  <c r="D31" i="6"/>
  <c r="M29" i="6"/>
  <c r="M31" i="6"/>
  <c r="S4" i="6"/>
  <c r="T5" i="6" s="1"/>
  <c r="Q12" i="6" s="1"/>
  <c r="P17" i="6" s="1"/>
  <c r="S17" i="6" s="1"/>
  <c r="O17" i="6" l="1"/>
  <c r="R17" i="6" s="1"/>
  <c r="D11" i="4" l="1"/>
  <c r="P3" i="4"/>
  <c r="Q3" i="4" s="1"/>
  <c r="M11" i="4" l="1"/>
  <c r="M12" i="4" s="1"/>
  <c r="M14" i="4" s="1"/>
  <c r="N14" i="4" s="1"/>
  <c r="J24" i="4"/>
  <c r="P4" i="4"/>
  <c r="Q4" i="4" s="1"/>
  <c r="E3" i="5"/>
  <c r="P5" i="4" l="1"/>
  <c r="Q5" i="4" s="1"/>
  <c r="P6" i="4" l="1"/>
  <c r="Q6" i="4" s="1"/>
  <c r="P28" i="2"/>
  <c r="P34" i="2" s="1"/>
  <c r="R44" i="2"/>
  <c r="S44" i="2"/>
  <c r="T44" i="2"/>
  <c r="R45" i="2"/>
  <c r="S45" i="2"/>
  <c r="T45" i="2"/>
  <c r="S43" i="2"/>
  <c r="T43" i="2"/>
  <c r="R43" i="2"/>
  <c r="Q26" i="2"/>
  <c r="R26" i="2"/>
  <c r="S26" i="2"/>
  <c r="T26" i="2"/>
  <c r="U26" i="2"/>
  <c r="Q27" i="2"/>
  <c r="R27" i="2"/>
  <c r="S27" i="2"/>
  <c r="T27" i="2"/>
  <c r="U27" i="2"/>
  <c r="Q28" i="2"/>
  <c r="R28" i="2"/>
  <c r="S28" i="2"/>
  <c r="T28" i="2"/>
  <c r="U28" i="2"/>
  <c r="P7" i="4" l="1"/>
  <c r="Q7" i="4" s="1"/>
  <c r="P8" i="4"/>
  <c r="Q8" i="4" s="1"/>
  <c r="R49" i="2"/>
  <c r="S49" i="2"/>
  <c r="T49" i="2"/>
  <c r="P49" i="2"/>
  <c r="Q49" i="2"/>
  <c r="U49" i="2"/>
  <c r="Q48" i="2"/>
  <c r="U48" i="2"/>
  <c r="P48" i="2"/>
  <c r="R48" i="2"/>
  <c r="S48" i="2"/>
  <c r="T48" i="2"/>
  <c r="T50" i="2"/>
  <c r="Q50" i="2"/>
  <c r="S50" i="2"/>
  <c r="P50" i="2"/>
  <c r="U50" i="2"/>
  <c r="R50" i="2"/>
  <c r="R36" i="2"/>
  <c r="R35" i="2"/>
  <c r="U35" i="2"/>
  <c r="T35" i="2"/>
  <c r="Q35" i="2"/>
  <c r="S36" i="2"/>
  <c r="P36" i="2"/>
  <c r="U34" i="2"/>
  <c r="T34" i="2"/>
  <c r="Q34" i="2"/>
  <c r="S34" i="2"/>
  <c r="U36" i="2"/>
  <c r="T36" i="2"/>
  <c r="Q36" i="2"/>
  <c r="S35" i="2"/>
  <c r="P35" i="2"/>
  <c r="R34" i="2"/>
  <c r="E21" i="5"/>
  <c r="E23" i="5" s="1"/>
  <c r="E20" i="5"/>
  <c r="L4" i="5"/>
  <c r="K4" i="5"/>
  <c r="K5" i="5" s="1"/>
  <c r="K6" i="5" s="1"/>
  <c r="K7" i="5" s="1"/>
  <c r="K8" i="5" s="1"/>
  <c r="K9" i="5" s="1"/>
  <c r="K10" i="5" s="1"/>
  <c r="K11" i="5" s="1"/>
  <c r="K12" i="5" s="1"/>
  <c r="K13" i="5" s="1"/>
  <c r="K14" i="5" s="1"/>
  <c r="K15" i="5" s="1"/>
  <c r="K16" i="5" s="1"/>
  <c r="K17" i="5" s="1"/>
  <c r="K18" i="5" s="1"/>
  <c r="K19" i="5" s="1"/>
  <c r="M3" i="5"/>
  <c r="O3" i="5" s="1"/>
  <c r="G3" i="5"/>
  <c r="D4" i="5"/>
  <c r="C4" i="5"/>
  <c r="C5" i="5" s="1"/>
  <c r="C6" i="5" s="1"/>
  <c r="C7" i="5" s="1"/>
  <c r="C8" i="5" s="1"/>
  <c r="C9" i="5" s="1"/>
  <c r="C10" i="5" s="1"/>
  <c r="C11" i="5" s="1"/>
  <c r="L5" i="5" l="1"/>
  <c r="L6" i="5" s="1"/>
  <c r="L7" i="5" s="1"/>
  <c r="L8" i="5" s="1"/>
  <c r="L9" i="5" s="1"/>
  <c r="L10" i="5" s="1"/>
  <c r="L11" i="5" s="1"/>
  <c r="L12" i="5" s="1"/>
  <c r="L13" i="5" s="1"/>
  <c r="E4" i="5"/>
  <c r="H4" i="5" s="1"/>
  <c r="P9" i="4"/>
  <c r="Q9" i="4" s="1"/>
  <c r="W3" i="5"/>
  <c r="D5" i="5"/>
  <c r="M4" i="5"/>
  <c r="P4" i="5" s="1"/>
  <c r="H14" i="3"/>
  <c r="J13" i="3"/>
  <c r="K13" i="3"/>
  <c r="G13" i="3"/>
  <c r="E14" i="3"/>
  <c r="M12" i="5" l="1"/>
  <c r="P12" i="5" s="1"/>
  <c r="M5" i="5"/>
  <c r="Q5" i="5" s="1"/>
  <c r="L13" i="3"/>
  <c r="I14" i="3"/>
  <c r="K14" i="3" s="1"/>
  <c r="E15" i="3"/>
  <c r="E16" i="3" s="1"/>
  <c r="E17" i="3" s="1"/>
  <c r="F14" i="3"/>
  <c r="G14" i="3" s="1"/>
  <c r="F15" i="3" s="1"/>
  <c r="G15" i="3" s="1"/>
  <c r="F16" i="3" s="1"/>
  <c r="G16" i="3" s="1"/>
  <c r="F17" i="3" s="1"/>
  <c r="G17" i="3" s="1"/>
  <c r="E21" i="3"/>
  <c r="H15" i="3"/>
  <c r="H16" i="3" s="1"/>
  <c r="H17" i="3" s="1"/>
  <c r="P10" i="4"/>
  <c r="Q10" i="4" s="1"/>
  <c r="E5" i="5"/>
  <c r="D6" i="5"/>
  <c r="L14" i="5"/>
  <c r="M13" i="5"/>
  <c r="Q13" i="5" s="1"/>
  <c r="M6" i="5"/>
  <c r="P6" i="5" s="1"/>
  <c r="C4" i="3"/>
  <c r="F3" i="3"/>
  <c r="G3" i="3" l="1"/>
  <c r="D4" i="3" s="1"/>
  <c r="D20" i="3"/>
  <c r="E20" i="3"/>
  <c r="F21" i="3"/>
  <c r="G21" i="3" s="1"/>
  <c r="C5" i="3"/>
  <c r="C6" i="3" s="1"/>
  <c r="C7" i="3" s="1"/>
  <c r="P11" i="4"/>
  <c r="Q11" i="4" s="1"/>
  <c r="E22" i="3"/>
  <c r="J14" i="3"/>
  <c r="I15" i="3" s="1"/>
  <c r="D7" i="5"/>
  <c r="E6" i="5"/>
  <c r="H6" i="5" s="1"/>
  <c r="L15" i="5"/>
  <c r="M14" i="5"/>
  <c r="P14" i="5" s="1"/>
  <c r="M7" i="5"/>
  <c r="Q7" i="5" s="1"/>
  <c r="L14" i="3" l="1"/>
  <c r="K15" i="3"/>
  <c r="P12" i="4"/>
  <c r="Q12" i="4" s="1"/>
  <c r="D8" i="5"/>
  <c r="E7" i="5"/>
  <c r="I7" i="5" s="1"/>
  <c r="L16" i="5"/>
  <c r="M15" i="5"/>
  <c r="Q15" i="5" s="1"/>
  <c r="J15" i="3"/>
  <c r="M8" i="5"/>
  <c r="P8" i="5" s="1"/>
  <c r="E4" i="3" l="1"/>
  <c r="F4" i="3" s="1"/>
  <c r="G4" i="3" s="1"/>
  <c r="I16" i="3"/>
  <c r="K16" i="3" s="1"/>
  <c r="L15" i="3"/>
  <c r="P13" i="4"/>
  <c r="Q13" i="4" s="1"/>
  <c r="D9" i="5"/>
  <c r="E8" i="5"/>
  <c r="H8" i="5" s="1"/>
  <c r="L17" i="5"/>
  <c r="M16" i="5"/>
  <c r="P16" i="5" s="1"/>
  <c r="M9" i="5"/>
  <c r="Q9" i="5" s="1"/>
  <c r="J16" i="3" l="1"/>
  <c r="I17" i="3"/>
  <c r="J17" i="3" s="1"/>
  <c r="L16" i="3"/>
  <c r="D5" i="3"/>
  <c r="P14" i="4"/>
  <c r="Q14" i="4" s="1"/>
  <c r="D10" i="5"/>
  <c r="E9" i="5"/>
  <c r="I9" i="5" s="1"/>
  <c r="L18" i="5"/>
  <c r="M17" i="5"/>
  <c r="Q17" i="5" s="1"/>
  <c r="K17" i="3"/>
  <c r="M10" i="5"/>
  <c r="P10" i="5" s="1"/>
  <c r="M11" i="5"/>
  <c r="Q11" i="5" s="1"/>
  <c r="L17" i="3" l="1"/>
  <c r="F22" i="3" s="1"/>
  <c r="E5" i="3"/>
  <c r="F5" i="3" s="1"/>
  <c r="G5" i="3" s="1"/>
  <c r="P15" i="4"/>
  <c r="Q15" i="4" s="1"/>
  <c r="D11" i="5"/>
  <c r="E11" i="5" s="1"/>
  <c r="G11" i="5" s="1"/>
  <c r="E10" i="5"/>
  <c r="H10" i="5" s="1"/>
  <c r="L19" i="5"/>
  <c r="M19" i="5" s="1"/>
  <c r="O19" i="5" s="1"/>
  <c r="M18" i="5"/>
  <c r="P18" i="5" s="1"/>
  <c r="P16" i="4" l="1"/>
  <c r="Q16" i="4" s="1"/>
  <c r="G13" i="5"/>
  <c r="U3" i="5" s="1"/>
  <c r="X3" i="5" s="1"/>
  <c r="M21" i="5"/>
  <c r="V3" i="5" s="1"/>
  <c r="Y3" i="5" s="1"/>
  <c r="G22" i="3"/>
  <c r="D6" i="3" l="1"/>
  <c r="E6" i="3"/>
  <c r="P17" i="4"/>
  <c r="Q17" i="4" s="1"/>
  <c r="F6" i="3" l="1"/>
  <c r="G6" i="3" s="1"/>
  <c r="P18" i="4"/>
  <c r="Q18" i="4" s="1"/>
  <c r="P19" i="4" l="1"/>
  <c r="Q19" i="4" s="1"/>
  <c r="D7" i="3"/>
  <c r="E7" i="3"/>
  <c r="P20" i="4" l="1"/>
  <c r="Q20" i="4" s="1"/>
  <c r="F7" i="3"/>
  <c r="G7" i="3" s="1"/>
  <c r="F20" i="3" l="1"/>
  <c r="P21" i="4"/>
  <c r="Q21" i="4" s="1"/>
  <c r="P22" i="4" l="1"/>
  <c r="Q22" i="4" s="1"/>
  <c r="G20" i="3" l="1"/>
</calcChain>
</file>

<file path=xl/sharedStrings.xml><?xml version="1.0" encoding="utf-8"?>
<sst xmlns="http://schemas.openxmlformats.org/spreadsheetml/2006/main" count="179" uniqueCount="111">
  <si>
    <t>Oliver Sheard</t>
  </si>
  <si>
    <t>U1664298</t>
  </si>
  <si>
    <t>CIM2130</t>
  </si>
  <si>
    <t>Computational Mathematics</t>
  </si>
  <si>
    <t>A</t>
  </si>
  <si>
    <t>B</t>
  </si>
  <si>
    <t>C</t>
  </si>
  <si>
    <t>Upper</t>
  </si>
  <si>
    <t>Lower</t>
  </si>
  <si>
    <t>Centre (n)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</si>
  <si>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</si>
  <si>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</si>
  <si>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</si>
  <si>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</si>
  <si>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</si>
  <si>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</si>
  <si>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</si>
  <si>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</si>
  <si>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</si>
  <si>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</si>
  <si>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</si>
  <si>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</si>
  <si>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</si>
  <si>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</si>
  <si>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</si>
  <si>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</si>
  <si>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</si>
  <si>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</si>
  <si>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</si>
  <si>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</si>
  <si>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</si>
  <si>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</si>
  <si>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</si>
  <si>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</si>
  <si>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</si>
  <si>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Total</t>
  </si>
  <si>
    <t>[2e^1.6 + (1.6^4)/4]</t>
  </si>
  <si>
    <t>∫f(x)∙dx</t>
  </si>
  <si>
    <t>[2e^0 + (0^4)/4]</t>
  </si>
  <si>
    <t>-</t>
  </si>
  <si>
    <t>Multiplied by h/3</t>
  </si>
  <si>
    <t>Triangle</t>
  </si>
  <si>
    <t>X</t>
  </si>
  <si>
    <t>Y</t>
  </si>
  <si>
    <t>Trapezium 1</t>
  </si>
  <si>
    <t>Trapezium 2</t>
  </si>
  <si>
    <t>y</t>
  </si>
  <si>
    <t>w</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</si>
  <si>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</si>
  <si>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</si>
  <si>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</si>
  <si>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</si>
  <si>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</si>
  <si>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</si>
  <si>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</si>
  <si>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</si>
  <si>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</si>
  <si>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</si>
  <si>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</si>
  <si>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</si>
  <si>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</si>
  <si>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</si>
  <si>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</si>
  <si>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</si>
  <si>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</si>
  <si>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</si>
  <si>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</si>
  <si>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</si>
  <si>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</si>
  <si>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</si>
  <si>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</si>
  <si>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</si>
  <si>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</si>
  <si>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</si>
  <si>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</si>
  <si>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</si>
  <si>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</si>
  <si>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</si>
  <si>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</si>
  <si>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</si>
  <si>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</si>
  <si>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</si>
  <si>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</si>
  <si>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</si>
  <si>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</si>
  <si>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</si>
  <si>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</si>
  <si>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</si>
  <si>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</si>
  <si>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</si>
  <si>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</si>
  <si>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</si>
  <si>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</si>
  <si>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</si>
  <si>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</si>
  <si>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</si>
  <si>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</si>
  <si>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</si>
  <si>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</si>
  <si>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</si>
  <si>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</si>
  <si>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</si>
  <si>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</si>
  <si>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</si>
  <si>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</si>
  <si>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</si>
  <si>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</si>
  <si>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</si>
  <si>
    <t>First/Last</t>
  </si>
  <si>
    <t>Odd Index</t>
  </si>
  <si>
    <t>Even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</si>
</sst>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4" x14ac:knownFonts="1">
    <font>
      <sz val="11"/>
      <color theme="1"/>
      <name val="Calibri"/>
      <family val="2"/>
      <scheme val="minor"/>
    </font>
    <font>
      <sz val="11"/>
      <name val="Calibri"/>
      <family val="2"/>
      <scheme val="minor"/>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1">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62">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2"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30"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2"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4" xfId="0" applyFill="1" applyBorder="1" applyAlignment="1">
      <alignment horizontal="left" vertical="center" shrinkToFit="1"/>
    </xf>
    <xf numFmtId="0" fontId="0" fillId="4" borderId="35" xfId="0" applyFill="1" applyBorder="1" applyAlignment="1">
      <alignment horizontal="center" vertical="center" shrinkToFit="1"/>
    </xf>
    <xf numFmtId="0" fontId="2" fillId="4" borderId="37"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8" xfId="0" applyFill="1" applyBorder="1" applyAlignment="1">
      <alignment horizontal="center" vertical="center" shrinkToFit="1"/>
    </xf>
    <xf numFmtId="0" fontId="0" fillId="4" borderId="37" xfId="0" applyFill="1" applyBorder="1" applyAlignment="1">
      <alignment horizontal="left" vertical="center" shrinkToFit="1"/>
    </xf>
    <xf numFmtId="0" fontId="0" fillId="4" borderId="37" xfId="0" applyFill="1" applyBorder="1" applyAlignment="1">
      <alignment horizontal="center" vertical="center" shrinkToFit="1"/>
    </xf>
    <xf numFmtId="0" fontId="2"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39" xfId="0" applyFill="1" applyBorder="1" applyAlignment="1">
      <alignment horizontal="center" vertical="center" shrinkToFit="1"/>
    </xf>
    <xf numFmtId="0" fontId="0" fillId="0" borderId="40" xfId="0" applyBorder="1" applyAlignment="1">
      <alignment shrinkToFit="1"/>
    </xf>
    <xf numFmtId="0" fontId="0" fillId="0" borderId="40" xfId="0" applyBorder="1" applyAlignment="1">
      <alignment horizontal="center" vertical="center" shrinkToFit="1"/>
    </xf>
    <xf numFmtId="0" fontId="1" fillId="3" borderId="41" xfId="0" applyFont="1" applyFill="1" applyBorder="1" applyAlignment="1">
      <alignment horizontal="center" vertical="center" shrinkToFit="1"/>
    </xf>
    <xf numFmtId="0" fontId="0" fillId="6" borderId="42" xfId="0" applyFill="1" applyBorder="1" applyAlignment="1">
      <alignment horizontal="center" vertical="center" shrinkToFit="1"/>
    </xf>
    <xf numFmtId="0" fontId="0" fillId="4" borderId="42" xfId="0" applyFill="1" applyBorder="1" applyAlignment="1">
      <alignment horizontal="center" vertical="center" shrinkToFit="1"/>
    </xf>
    <xf numFmtId="0" fontId="0" fillId="2" borderId="42" xfId="0" applyFill="1" applyBorder="1" applyAlignment="1">
      <alignment horizontal="center" vertical="center" shrinkToFit="1"/>
    </xf>
    <xf numFmtId="0" fontId="0" fillId="7" borderId="4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37"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4"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36" xfId="0" applyFill="1" applyBorder="1" applyAlignment="1">
      <alignment horizontal="center" vertical="center" shrinkToFit="1"/>
    </xf>
    <xf numFmtId="0" fontId="0" fillId="4" borderId="44" xfId="0" applyFill="1" applyBorder="1" applyAlignment="1">
      <alignment horizontal="center" vertical="center" shrinkToFit="1"/>
    </xf>
    <xf numFmtId="0" fontId="0" fillId="2" borderId="34" xfId="0" applyFill="1" applyBorder="1" applyAlignment="1">
      <alignment horizontal="center" vertical="center" shrinkToFit="1"/>
    </xf>
    <xf numFmtId="0" fontId="0" fillId="2" borderId="35" xfId="0" quotePrefix="1"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4" xfId="0" applyFill="1" applyBorder="1" applyAlignment="1">
      <alignment horizontal="center" vertical="center" shrinkToFit="1"/>
    </xf>
    <xf numFmtId="0" fontId="0" fillId="7" borderId="3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0" xfId="0" applyFill="1" applyBorder="1" applyAlignment="1">
      <alignment horizontal="center" vertical="center" shrinkToFit="1"/>
    </xf>
    <xf numFmtId="0" fontId="2" fillId="7" borderId="0" xfId="0" applyFont="1"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44" xfId="0" applyFill="1" applyBorder="1" applyAlignment="1">
      <alignment horizontal="center" vertical="center" shrinkToFit="1"/>
    </xf>
    <xf numFmtId="0" fontId="0" fillId="0" borderId="38" xfId="0" applyFill="1" applyBorder="1" applyAlignment="1">
      <alignment shrinkToFit="1"/>
    </xf>
    <xf numFmtId="0" fontId="1" fillId="0" borderId="38" xfId="0" applyFont="1" applyFill="1" applyBorder="1" applyAlignment="1">
      <alignment shrinkToFit="1"/>
    </xf>
    <xf numFmtId="0" fontId="0" fillId="8" borderId="0" xfId="0" applyFill="1" applyAlignment="1">
      <alignment shrinkToFit="1"/>
    </xf>
    <xf numFmtId="0" fontId="0" fillId="3" borderId="34" xfId="0" applyFill="1" applyBorder="1" applyAlignment="1">
      <alignment horizontal="center" vertical="center"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8" xfId="0" applyFill="1" applyBorder="1" applyAlignment="1">
      <alignment horizontal="center" vertical="center" shrinkToFit="1"/>
    </xf>
    <xf numFmtId="0" fontId="3" fillId="3" borderId="3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38"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39" xfId="0" applyFont="1" applyFill="1" applyBorder="1" applyAlignment="1">
      <alignment horizontal="center" vertical="center" shrinkToFit="1"/>
    </xf>
    <xf numFmtId="0" fontId="3" fillId="3" borderId="44"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6" xfId="0" applyFill="1" applyBorder="1" applyAlignment="1">
      <alignment horizontal="center" vertical="center" shrinkToFit="1"/>
    </xf>
    <xf numFmtId="0" fontId="0" fillId="2" borderId="45"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0" xfId="0" applyBorder="1" applyAlignment="1">
      <alignment horizontal="center" shrinkToFit="1"/>
    </xf>
    <xf numFmtId="0" fontId="1" fillId="3" borderId="41" xfId="0" applyFont="1" applyFill="1" applyBorder="1" applyAlignment="1">
      <alignment horizontal="center" shrinkToFit="1"/>
    </xf>
    <xf numFmtId="0" fontId="0" fillId="6" borderId="42" xfId="0" applyFill="1" applyBorder="1" applyAlignment="1">
      <alignment horizontal="center" shrinkToFit="1"/>
    </xf>
    <xf numFmtId="0" fontId="0" fillId="4" borderId="42" xfId="0" applyFill="1" applyBorder="1" applyAlignment="1">
      <alignment horizontal="center" shrinkToFit="1"/>
    </xf>
    <xf numFmtId="0" fontId="0" fillId="2" borderId="43" xfId="0" applyFill="1" applyBorder="1" applyAlignment="1">
      <alignment horizontal="center" shrinkToFit="1"/>
    </xf>
    <xf numFmtId="0" fontId="0" fillId="3" borderId="34" xfId="0" applyFill="1" applyBorder="1" applyAlignment="1">
      <alignment horizontal="right" shrinkToFit="1"/>
    </xf>
    <xf numFmtId="0" fontId="0" fillId="3" borderId="35" xfId="0" applyFill="1" applyBorder="1" applyAlignment="1">
      <alignment shrinkToFit="1"/>
    </xf>
    <xf numFmtId="0" fontId="0" fillId="3" borderId="35" xfId="0" applyFill="1" applyBorder="1" applyAlignment="1">
      <alignment horizontal="right" shrinkToFit="1"/>
    </xf>
    <xf numFmtId="0" fontId="0" fillId="3" borderId="35" xfId="0" quotePrefix="1" applyFill="1" applyBorder="1" applyAlignment="1">
      <alignment shrinkToFit="1"/>
    </xf>
    <xf numFmtId="0" fontId="0" fillId="3" borderId="36" xfId="0" quotePrefix="1" applyFill="1" applyBorder="1" applyAlignment="1">
      <alignment shrinkToFit="1"/>
    </xf>
    <xf numFmtId="0" fontId="0" fillId="3" borderId="37" xfId="0" applyFill="1" applyBorder="1" applyAlignment="1">
      <alignment shrinkToFit="1"/>
    </xf>
    <xf numFmtId="0" fontId="0" fillId="3" borderId="0" xfId="0" applyFill="1" applyBorder="1" applyAlignment="1">
      <alignment shrinkToFit="1"/>
    </xf>
    <xf numFmtId="0" fontId="0" fillId="3" borderId="38" xfId="0" applyFill="1" applyBorder="1" applyAlignment="1">
      <alignment shrinkToFit="1"/>
    </xf>
    <xf numFmtId="0" fontId="0" fillId="3" borderId="17" xfId="0" applyFill="1" applyBorder="1" applyAlignment="1">
      <alignment shrinkToFit="1"/>
    </xf>
    <xf numFmtId="0" fontId="0" fillId="3" borderId="39" xfId="0" applyFill="1" applyBorder="1" applyAlignment="1">
      <alignment shrinkToFit="1"/>
    </xf>
    <xf numFmtId="0" fontId="0" fillId="3" borderId="44" xfId="0" applyFill="1" applyBorder="1" applyAlignment="1">
      <alignment shrinkToFit="1"/>
    </xf>
    <xf numFmtId="0" fontId="0" fillId="6" borderId="36" xfId="0" applyFill="1" applyBorder="1" applyAlignment="1">
      <alignment shrinkToFit="1"/>
    </xf>
    <xf numFmtId="0" fontId="0" fillId="6" borderId="17" xfId="0" applyFill="1" applyBorder="1" applyAlignment="1">
      <alignment shrinkToFit="1"/>
    </xf>
    <xf numFmtId="164" fontId="0" fillId="6" borderId="44" xfId="0" applyNumberFormat="1" applyFill="1" applyBorder="1" applyAlignment="1">
      <alignment shrinkToFit="1"/>
    </xf>
    <xf numFmtId="0" fontId="0" fillId="4" borderId="34" xfId="0" applyFill="1" applyBorder="1" applyAlignment="1">
      <alignment shrinkToFit="1"/>
    </xf>
    <xf numFmtId="0" fontId="0" fillId="4" borderId="36" xfId="0" applyFill="1" applyBorder="1" applyAlignment="1">
      <alignment shrinkToFit="1"/>
    </xf>
    <xf numFmtId="0" fontId="0" fillId="4" borderId="38" xfId="0" applyFill="1" applyBorder="1" applyAlignment="1">
      <alignment shrinkToFit="1"/>
    </xf>
    <xf numFmtId="0" fontId="0" fillId="4" borderId="37" xfId="0" applyFill="1" applyBorder="1" applyAlignment="1">
      <alignment shrinkToFit="1"/>
    </xf>
    <xf numFmtId="0" fontId="0" fillId="7" borderId="34" xfId="0" applyFont="1" applyFill="1" applyBorder="1" applyAlignment="1">
      <alignment horizontal="center" vertical="center"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44" xfId="0" applyFont="1" applyFill="1" applyBorder="1" applyAlignment="1">
      <alignment horizontal="center" vertical="center" shrinkToFit="1"/>
    </xf>
    <xf numFmtId="0" fontId="0" fillId="0" borderId="0" xfId="0" applyAlignment="1">
      <alignment shrinkToFit="1"/>
    </xf>
    <xf numFmtId="0" fontId="0" fillId="3" borderId="48" xfId="0" applyFill="1" applyBorder="1" applyAlignment="1">
      <alignment shrinkToFit="1"/>
    </xf>
    <xf numFmtId="0" fontId="0" fillId="3" borderId="49" xfId="0" applyFill="1" applyBorder="1" applyAlignment="1">
      <alignment shrinkToFit="1"/>
    </xf>
    <xf numFmtId="0" fontId="0" fillId="3" borderId="50" xfId="0" applyFill="1" applyBorder="1" applyAlignment="1">
      <alignment shrinkToFit="1"/>
    </xf>
    <xf numFmtId="0" fontId="0" fillId="3" borderId="51" xfId="0" applyFill="1" applyBorder="1" applyAlignment="1">
      <alignment shrinkToFit="1"/>
    </xf>
    <xf numFmtId="0" fontId="0" fillId="4" borderId="35"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4" xfId="0" applyFill="1" applyBorder="1"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0" xfId="0" applyFill="1" applyBorder="1" applyAlignment="1">
      <alignment shrinkToFit="1"/>
    </xf>
    <xf numFmtId="0" fontId="0" fillId="2" borderId="38" xfId="0" applyFill="1" applyBorder="1" applyAlignment="1">
      <alignment shrinkToFit="1"/>
    </xf>
    <xf numFmtId="0" fontId="0" fillId="4" borderId="35"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8"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2" xfId="0" applyFill="1" applyBorder="1" applyAlignment="1">
      <alignment horizontal="center" vertical="center" shrinkToFit="1"/>
    </xf>
    <xf numFmtId="0" fontId="0" fillId="2" borderId="53"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4"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1" xfId="0" applyFill="1" applyBorder="1" applyAlignment="1">
      <alignment horizontal="center" shrinkToFit="1"/>
    </xf>
    <xf numFmtId="0" fontId="0" fillId="3" borderId="39" xfId="0" applyFill="1" applyBorder="1" applyAlignment="1">
      <alignment horizontal="center" vertical="center" shrinkToFit="1"/>
    </xf>
    <xf numFmtId="0" fontId="0" fillId="3" borderId="44" xfId="0" applyFill="1" applyBorder="1" applyAlignment="1">
      <alignment horizontal="center" vertical="center" shrinkToFit="1"/>
    </xf>
    <xf numFmtId="164" fontId="0" fillId="4" borderId="37" xfId="0" applyNumberFormat="1" applyFill="1" applyBorder="1" applyAlignment="1">
      <alignment horizontal="center" vertical="center" shrinkToFit="1"/>
    </xf>
    <xf numFmtId="164" fontId="0" fillId="4" borderId="38" xfId="0" applyNumberFormat="1" applyFill="1" applyBorder="1" applyAlignment="1">
      <alignment horizontal="center" vertical="center" shrinkToFit="1"/>
    </xf>
    <xf numFmtId="0" fontId="1" fillId="8" borderId="0" xfId="0" applyFont="1" applyFill="1" applyAlignment="1">
      <alignment shrinkToFit="1"/>
    </xf>
    <xf numFmtId="0" fontId="0" fillId="6" borderId="35" xfId="0" applyFill="1" applyBorder="1" applyAlignment="1">
      <alignment horizontal="center" vertical="center" shrinkToFit="1"/>
    </xf>
    <xf numFmtId="0" fontId="0" fillId="6" borderId="37"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4" xfId="0"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39" xfId="0" applyFill="1" applyBorder="1" applyAlignment="1">
      <alignment horizontal="center" vertical="center" shrinkToFit="1"/>
    </xf>
    <xf numFmtId="0" fontId="0" fillId="9" borderId="44" xfId="0" applyFill="1" applyBorder="1" applyAlignment="1">
      <alignment horizontal="center" vertical="center" shrinkToFit="1"/>
    </xf>
    <xf numFmtId="0" fontId="0" fillId="0" borderId="35" xfId="0" applyFill="1" applyBorder="1" applyAlignment="1">
      <alignment shrinkToFit="1"/>
    </xf>
    <xf numFmtId="0" fontId="0" fillId="0" borderId="0" xfId="0" applyFill="1" applyBorder="1" applyAlignment="1">
      <alignment shrinkToFit="1"/>
    </xf>
    <xf numFmtId="0" fontId="0" fillId="6" borderId="34"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55" xfId="0" applyFill="1" applyBorder="1" applyAlignment="1">
      <alignment horizontal="center" vertical="center" shrinkToFit="1"/>
    </xf>
    <xf numFmtId="0" fontId="0" fillId="2" borderId="56"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5"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3"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59"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28" xfId="0" applyFill="1" applyBorder="1" applyAlignment="1">
      <alignment horizontal="center" vertical="center" shrinkToFit="1"/>
    </xf>
    <xf numFmtId="0" fontId="0" fillId="0" borderId="37" xfId="0" applyFill="1" applyBorder="1" applyAlignment="1">
      <alignment horizontal="center" vertical="center" shrinkToFit="1"/>
    </xf>
    <xf numFmtId="0" fontId="0" fillId="6" borderId="1" xfId="0" applyFont="1" applyFill="1" applyBorder="1" applyAlignment="1">
      <alignment horizontal="center" vertical="center" shrinkToFit="1"/>
    </xf>
    <xf numFmtId="0" fontId="0" fillId="6" borderId="33" xfId="0" applyFont="1" applyFill="1" applyBorder="1" applyAlignment="1">
      <alignment horizontal="center" vertical="center" shrinkToFit="1"/>
    </xf>
    <xf numFmtId="0" fontId="0" fillId="0" borderId="0" xfId="0" applyAlignment="1">
      <alignment horizontal="center" vertical="center" shrinkToFit="1"/>
    </xf>
    <xf numFmtId="0" fontId="0" fillId="6" borderId="8" xfId="0" applyFill="1" applyBorder="1" applyAlignment="1">
      <alignment horizontal="center" vertical="center" shrinkToFit="1"/>
    </xf>
    <xf numFmtId="0" fontId="0" fillId="6" borderId="10" xfId="0" applyFill="1" applyBorder="1" applyAlignment="1">
      <alignment horizontal="center" vertical="center" shrinkToFit="1"/>
    </xf>
    <xf numFmtId="0" fontId="0" fillId="3" borderId="8" xfId="0" applyFill="1" applyBorder="1" applyAlignment="1">
      <alignment horizontal="center" vertical="center" shrinkToFit="1"/>
    </xf>
    <xf numFmtId="0" fontId="0" fillId="3" borderId="10" xfId="0" applyFill="1" applyBorder="1" applyAlignment="1">
      <alignment horizontal="center" vertical="center" shrinkToFit="1"/>
    </xf>
    <xf numFmtId="0" fontId="0" fillId="8" borderId="0" xfId="0" applyFill="1" applyAlignment="1">
      <alignment shrinkToFit="1"/>
    </xf>
    <xf numFmtId="0" fontId="0" fillId="8" borderId="0" xfId="0" applyFill="1" applyAlignment="1">
      <alignment horizontal="right"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44" xfId="0" applyFill="1" applyBorder="1" applyAlignment="1">
      <alignment horizontal="center" vertical="center" shrinkToFit="1"/>
    </xf>
    <xf numFmtId="0" fontId="0" fillId="0" borderId="0" xfId="0" applyAlignment="1">
      <alignment horizontal="center" vertical="center" shrinkToFit="1"/>
    </xf>
    <xf numFmtId="0" fontId="0" fillId="0" borderId="0" xfId="0" applyBorder="1" applyAlignment="1">
      <alignment horizontal="center" vertical="center" shrinkToFit="1"/>
    </xf>
    <xf numFmtId="0" fontId="0" fillId="3" borderId="0" xfId="0" applyFill="1" applyBorder="1" applyAlignment="1">
      <alignment horizontal="center" vertical="center" shrinkToFit="1"/>
    </xf>
    <xf numFmtId="0" fontId="0" fillId="0" borderId="38" xfId="0"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1"/>
              </a:solidFill>
              <a:prstDash val="sysDot"/>
            </a:ln>
          </c:spPr>
          <c:marker>
            <c:symbol val="x"/>
            <c:size val="5"/>
            <c:spPr>
              <a:ln>
                <a:solidFill>
                  <a:schemeClr val="bg2"/>
                </a:solidFill>
                <a:prstDash val="sysDot"/>
              </a:ln>
            </c:spPr>
          </c:marker>
          <c:xVal>
            <c:numRef>
              <c:f>('Question 3'!$R$26:$T$26,'Question 3'!$Q$26:$R$26)</c:f>
              <c:numCache>
                <c:formatCode>General</c:formatCode>
                <c:ptCount val="5"/>
                <c:pt idx="0">
                  <c:v>-7</c:v>
                </c:pt>
                <c:pt idx="1">
                  <c:v>-4</c:v>
                </c:pt>
                <c:pt idx="2">
                  <c:v>-4</c:v>
                </c:pt>
                <c:pt idx="3">
                  <c:v>-10</c:v>
                </c:pt>
                <c:pt idx="4">
                  <c:v>-7</c:v>
                </c:pt>
              </c:numCache>
            </c:numRef>
          </c:xVal>
          <c:yVal>
            <c:numRef>
              <c:f>('Question 3'!$R$27:$T$27,'Question 3'!$Q$27:$R$27)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3'!$R$26:$S$26,'Question 3'!$U$26,'Question 3'!$P$26,'Question 3'!$R$26)</c:f>
              <c:numCache>
                <c:formatCode>General</c:formatCode>
                <c:ptCount val="5"/>
                <c:pt idx="0">
                  <c:v>-7</c:v>
                </c:pt>
                <c:pt idx="1">
                  <c:v>-4</c:v>
                </c:pt>
                <c:pt idx="2">
                  <c:v>-4</c:v>
                </c:pt>
                <c:pt idx="3">
                  <c:v>-10</c:v>
                </c:pt>
                <c:pt idx="4">
                  <c:v>-7</c:v>
                </c:pt>
              </c:numCache>
            </c:numRef>
          </c:xVal>
          <c:yVal>
            <c:numRef>
              <c:f>('Question 3'!$R$27:$S$27,'Question 3'!$U$27,'Question 3'!$P$27,'Question 3'!$R$27)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3'!$R$34:$T$34,'Question 3'!$Q$34:$R$34)</c:f>
              <c:numCache>
                <c:formatCode>General</c:formatCode>
                <c:ptCount val="5"/>
                <c:pt idx="0">
                  <c:v>7</c:v>
                </c:pt>
                <c:pt idx="1">
                  <c:v>4</c:v>
                </c:pt>
                <c:pt idx="2">
                  <c:v>4</c:v>
                </c:pt>
                <c:pt idx="3">
                  <c:v>10</c:v>
                </c:pt>
                <c:pt idx="4">
                  <c:v>7</c:v>
                </c:pt>
              </c:numCache>
            </c:numRef>
          </c:xVal>
          <c:yVal>
            <c:numRef>
              <c:f>('Question 3'!$R$35:$T$35,'Question 3'!$Q$35:$R$35)</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3'!$R$34:$S$34,'Question 3'!$U$34,'Question 3'!$P$34,'Question 3'!$R$34)</c:f>
              <c:numCache>
                <c:formatCode>General</c:formatCode>
                <c:ptCount val="5"/>
                <c:pt idx="0">
                  <c:v>7</c:v>
                </c:pt>
                <c:pt idx="1">
                  <c:v>4</c:v>
                </c:pt>
                <c:pt idx="2">
                  <c:v>4</c:v>
                </c:pt>
                <c:pt idx="3">
                  <c:v>10</c:v>
                </c:pt>
                <c:pt idx="4">
                  <c:v>7</c:v>
                </c:pt>
              </c:numCache>
            </c:numRef>
          </c:xVal>
          <c:yVal>
            <c:numRef>
              <c:f>('Question 3'!$R$35:$S$35,'Question 3'!$U$35,'Question 3'!$P$35,'Question 3'!$R$35)</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14063</xdr:colOff>
      <xdr:row>21</xdr:row>
      <xdr:rowOff>176943</xdr:rowOff>
    </xdr:from>
    <xdr:to>
      <xdr:col>11</xdr:col>
      <xdr:colOff>572824</xdr:colOff>
      <xdr:row>32</xdr:row>
      <xdr:rowOff>142212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94223" y="4146963"/>
          <a:ext cx="6319481" cy="1992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 though the calculated value remains inaccurate after the 2nd iteration.</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9525</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9525</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45721</xdr:colOff>
      <xdr:row>40</xdr:row>
      <xdr:rowOff>135836</xdr:rowOff>
    </xdr:from>
    <xdr:to>
      <xdr:col>19</xdr:col>
      <xdr:colOff>601981</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570846" y="7946336"/>
          <a:ext cx="1794510" cy="9409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13</xdr:col>
      <xdr:colOff>609600</xdr:colOff>
      <xdr:row>35</xdr:row>
      <xdr:rowOff>166646</xdr:rowOff>
    </xdr:from>
    <xdr:to>
      <xdr:col>17</xdr:col>
      <xdr:colOff>99060</xdr:colOff>
      <xdr:row>40</xdr:row>
      <xdr:rowOff>130239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658225" y="6986546"/>
          <a:ext cx="1965960" cy="954193"/>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17</xdr:col>
      <xdr:colOff>609600</xdr:colOff>
      <xdr:row>35</xdr:row>
      <xdr:rowOff>180840</xdr:rowOff>
    </xdr:from>
    <xdr:to>
      <xdr:col>21</xdr:col>
      <xdr:colOff>30480</xdr:colOff>
      <xdr:row>40</xdr:row>
      <xdr:rowOff>144433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1134725" y="7000740"/>
          <a:ext cx="1897380" cy="954193"/>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525780</xdr:colOff>
      <xdr:row>27</xdr:row>
      <xdr:rowOff>172606</xdr:rowOff>
    </xdr:from>
    <xdr:to>
      <xdr:col>17</xdr:col>
      <xdr:colOff>617220</xdr:colOff>
      <xdr:row>32</xdr:row>
      <xdr:rowOff>136199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9193530" y="5430406"/>
          <a:ext cx="1948815" cy="954193"/>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18</xdr:col>
      <xdr:colOff>1</xdr:colOff>
      <xdr:row>27</xdr:row>
      <xdr:rowOff>175918</xdr:rowOff>
    </xdr:from>
    <xdr:to>
      <xdr:col>21</xdr:col>
      <xdr:colOff>30481</xdr:colOff>
      <xdr:row>32</xdr:row>
      <xdr:rowOff>168667</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1144251" y="5433718"/>
          <a:ext cx="1887855" cy="983349"/>
          <a:chOff x="10762117" y="7921488"/>
          <a:chExt cx="2495407" cy="971139"/>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762117" y="7921488"/>
            <a:ext cx="230937" cy="971139"/>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127976" y="3899034"/>
          <a:ext cx="2698854" cy="944668"/>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556260</xdr:colOff>
      <xdr:row>15</xdr:row>
      <xdr:rowOff>176665</xdr:rowOff>
    </xdr:from>
    <xdr:to>
      <xdr:col>20</xdr:col>
      <xdr:colOff>617220</xdr:colOff>
      <xdr:row>20</xdr:row>
      <xdr:rowOff>127635</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224010" y="3081790"/>
          <a:ext cx="3775710" cy="941570"/>
          <a:chOff x="10376448" y="7921488"/>
          <a:chExt cx="6894445" cy="983386"/>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flipH="1">
            <a:off x="16956336" y="7924800"/>
            <a:ext cx="314557" cy="98007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624840</xdr:colOff>
      <xdr:row>31</xdr:row>
      <xdr:rowOff>125886</xdr:rowOff>
    </xdr:from>
    <xdr:to>
      <xdr:col>21</xdr:col>
      <xdr:colOff>402385</xdr:colOff>
      <xdr:row>36</xdr:row>
      <xdr:rowOff>144670</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283065" y="6183786"/>
          <a:ext cx="4120945" cy="980809"/>
          <a:chOff x="10376448" y="7921488"/>
          <a:chExt cx="6894445" cy="981226"/>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flipH="1">
            <a:off x="15706380" y="7924800"/>
            <a:ext cx="1564513" cy="97791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609599</xdr:colOff>
      <xdr:row>23</xdr:row>
      <xdr:rowOff>120930</xdr:rowOff>
    </xdr:from>
    <xdr:to>
      <xdr:col>21</xdr:col>
      <xdr:colOff>0</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277349" y="4616730"/>
          <a:ext cx="3724276" cy="942183"/>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21</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019632" y="8914290"/>
          <a:ext cx="4282900" cy="9211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20</xdr:col>
      <xdr:colOff>59121</xdr:colOff>
      <xdr:row>3</xdr:row>
      <xdr:rowOff>104029</xdr:rowOff>
    </xdr:from>
    <xdr:to>
      <xdr:col>25</xdr:col>
      <xdr:colOff>551793</xdr:colOff>
      <xdr:row>8</xdr:row>
      <xdr:rowOff>157654</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2408776" y="701805"/>
          <a:ext cx="3580086" cy="10192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23</xdr:row>
      <xdr:rowOff>43543</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8991600" y="3429000"/>
          <a:ext cx="5789839" cy="968829"/>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88"/>
  <sheetViews>
    <sheetView zoomScaleNormal="100" workbookViewId="0">
      <selection activeCell="D8" sqref="D8"/>
    </sheetView>
  </sheetViews>
  <sheetFormatPr defaultColWidth="9.28515625" defaultRowHeight="15" x14ac:dyDescent="0.25"/>
  <cols>
    <col min="1" max="16384" width="9.28515625" style="1"/>
  </cols>
  <sheetData>
    <row r="1" spans="1:69" s="235" customFormat="1" x14ac:dyDescent="0.25">
      <c r="D1" s="254" t="s">
        <v>61</v>
      </c>
      <c r="E1" s="254"/>
      <c r="F1" s="253" t="s">
        <v>0</v>
      </c>
      <c r="G1" s="253"/>
      <c r="H1" s="253"/>
      <c r="S1" s="208"/>
      <c r="T1" s="208"/>
      <c r="U1" s="208"/>
      <c r="V1" s="208"/>
      <c r="W1" s="208"/>
    </row>
    <row r="2" spans="1:69" s="235" customFormat="1" x14ac:dyDescent="0.25">
      <c r="D2" s="254" t="s">
        <v>62</v>
      </c>
      <c r="E2" s="254"/>
      <c r="F2" s="253" t="s">
        <v>1</v>
      </c>
      <c r="G2" s="253"/>
      <c r="H2" s="253"/>
      <c r="S2" s="208"/>
      <c r="T2" s="208"/>
      <c r="U2" s="208"/>
      <c r="V2" s="208"/>
      <c r="W2" s="208"/>
    </row>
    <row r="3" spans="1:69" s="235" customFormat="1" x14ac:dyDescent="0.25">
      <c r="D3" s="254" t="s">
        <v>63</v>
      </c>
      <c r="E3" s="254"/>
      <c r="F3" s="253" t="s">
        <v>2</v>
      </c>
      <c r="G3" s="253"/>
      <c r="H3" s="253"/>
      <c r="S3" s="208"/>
      <c r="T3" s="208"/>
      <c r="U3" s="208"/>
      <c r="V3" s="208"/>
      <c r="W3" s="208"/>
    </row>
    <row r="4" spans="1:69" s="235" customFormat="1" x14ac:dyDescent="0.25">
      <c r="D4" s="254" t="s">
        <v>64</v>
      </c>
      <c r="E4" s="254"/>
      <c r="F4" s="253" t="s">
        <v>3</v>
      </c>
      <c r="G4" s="253"/>
      <c r="H4" s="253"/>
      <c r="S4" s="208"/>
      <c r="T4" s="208"/>
      <c r="U4" s="208"/>
      <c r="V4" s="208"/>
      <c r="W4" s="208"/>
    </row>
    <row r="5" spans="1:69" s="235" customFormat="1" x14ac:dyDescent="0.25">
      <c r="D5" s="254" t="s">
        <v>65</v>
      </c>
      <c r="E5" s="254"/>
      <c r="F5" s="253" t="s">
        <v>60</v>
      </c>
      <c r="G5" s="253"/>
      <c r="H5" s="253"/>
      <c r="S5" s="208"/>
      <c r="T5" s="208"/>
      <c r="U5" s="208"/>
      <c r="V5" s="208"/>
      <c r="W5" s="208"/>
    </row>
    <row r="6" spans="1:69" s="235" customFormat="1" x14ac:dyDescent="0.25">
      <c r="S6" s="208"/>
      <c r="T6" s="208"/>
      <c r="U6" s="208"/>
      <c r="V6" s="208"/>
      <c r="W6" s="208"/>
    </row>
    <row r="7" spans="1:69" s="235" customFormat="1" ht="15.75" thickBot="1" x14ac:dyDescent="0.3">
      <c r="S7" s="208"/>
      <c r="T7" s="208"/>
      <c r="U7" s="208"/>
      <c r="V7" s="208"/>
      <c r="W7" s="208"/>
    </row>
    <row r="8" spans="1:69" ht="16.5" thickTop="1" thickBot="1" x14ac:dyDescent="0.3">
      <c r="A8" s="102"/>
      <c r="B8" s="102"/>
      <c r="C8" s="102"/>
      <c r="D8" s="115" t="s">
        <v>12</v>
      </c>
      <c r="E8" s="116" t="s">
        <v>13</v>
      </c>
      <c r="F8" s="116" t="s">
        <v>14</v>
      </c>
      <c r="G8" s="116" t="s">
        <v>15</v>
      </c>
      <c r="H8" s="117" t="s">
        <v>16</v>
      </c>
      <c r="I8" s="102"/>
      <c r="J8" s="102"/>
      <c r="K8" s="102"/>
      <c r="L8" s="102"/>
      <c r="M8" s="102"/>
      <c r="N8" s="102"/>
      <c r="O8" s="102"/>
      <c r="P8" s="102"/>
      <c r="Q8" s="102"/>
      <c r="R8" s="102"/>
      <c r="S8" s="208"/>
      <c r="T8" s="208"/>
      <c r="U8" s="208"/>
      <c r="V8" s="208"/>
      <c r="W8" s="208"/>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c r="BF8" s="235"/>
      <c r="BG8" s="235"/>
      <c r="BH8" s="235"/>
      <c r="BI8" s="235"/>
      <c r="BJ8" s="235"/>
      <c r="BK8" s="235"/>
      <c r="BL8" s="235"/>
      <c r="BM8" s="235"/>
      <c r="BN8" s="235"/>
      <c r="BO8" s="235"/>
      <c r="BP8" s="235"/>
      <c r="BQ8" s="235"/>
    </row>
    <row r="9" spans="1:69" x14ac:dyDescent="0.25">
      <c r="A9" s="102"/>
      <c r="B9" s="102"/>
      <c r="C9" s="102"/>
      <c r="D9" s="118" t="s">
        <v>4</v>
      </c>
      <c r="E9" s="119" t="s">
        <v>4</v>
      </c>
      <c r="F9" s="119" t="s">
        <v>4</v>
      </c>
      <c r="G9" s="119" t="s">
        <v>4</v>
      </c>
      <c r="H9" s="120" t="s">
        <v>4</v>
      </c>
      <c r="I9" s="102"/>
      <c r="J9" s="102"/>
      <c r="K9" s="102"/>
      <c r="L9" s="102"/>
      <c r="M9" s="102"/>
      <c r="N9" s="102"/>
      <c r="O9" s="102"/>
      <c r="P9" s="102"/>
      <c r="Q9" s="102"/>
      <c r="R9" s="102"/>
      <c r="S9" s="208"/>
      <c r="T9" s="208"/>
      <c r="U9" s="208"/>
      <c r="V9" s="208"/>
      <c r="W9" s="208"/>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5"/>
      <c r="BO9" s="235"/>
      <c r="BP9" s="235"/>
      <c r="BQ9" s="235"/>
    </row>
    <row r="10" spans="1:69" x14ac:dyDescent="0.25">
      <c r="A10" s="102"/>
      <c r="B10" s="102"/>
      <c r="C10" s="102"/>
      <c r="D10" s="121" t="s">
        <v>5</v>
      </c>
      <c r="E10" s="122" t="s">
        <v>5</v>
      </c>
      <c r="F10" s="122" t="s">
        <v>5</v>
      </c>
      <c r="G10" s="122" t="s">
        <v>5</v>
      </c>
      <c r="H10" s="123" t="s">
        <v>5</v>
      </c>
      <c r="I10" s="102"/>
      <c r="J10" s="102"/>
      <c r="K10" s="102"/>
      <c r="L10" s="102"/>
      <c r="M10" s="102"/>
      <c r="N10" s="102"/>
      <c r="O10" s="102"/>
      <c r="P10" s="102"/>
      <c r="Q10" s="102"/>
      <c r="R10" s="102"/>
      <c r="S10" s="208"/>
      <c r="T10" s="208"/>
      <c r="U10" s="208"/>
      <c r="V10" s="208"/>
      <c r="W10" s="208"/>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c r="BF10" s="235"/>
      <c r="BG10" s="235"/>
      <c r="BH10" s="235"/>
      <c r="BI10" s="235"/>
      <c r="BJ10" s="235"/>
      <c r="BK10" s="235"/>
      <c r="BL10" s="235"/>
      <c r="BM10" s="235"/>
      <c r="BN10" s="235"/>
      <c r="BO10" s="235"/>
      <c r="BP10" s="235"/>
      <c r="BQ10" s="235"/>
    </row>
    <row r="11" spans="1:69" x14ac:dyDescent="0.25">
      <c r="A11" s="102"/>
      <c r="B11" s="102"/>
      <c r="C11" s="102"/>
      <c r="D11" s="124" t="s">
        <v>6</v>
      </c>
      <c r="E11" s="125" t="s">
        <v>6</v>
      </c>
      <c r="F11" s="125" t="s">
        <v>6</v>
      </c>
      <c r="G11" s="125" t="s">
        <v>6</v>
      </c>
      <c r="H11" s="126" t="s">
        <v>6</v>
      </c>
      <c r="I11" s="102"/>
      <c r="J11" s="102"/>
      <c r="K11" s="102"/>
      <c r="L11" s="102"/>
      <c r="M11" s="102"/>
      <c r="N11" s="102"/>
      <c r="O11" s="102"/>
      <c r="P11" s="102"/>
      <c r="Q11" s="102"/>
      <c r="R11" s="102"/>
      <c r="S11" s="208"/>
      <c r="T11" s="208"/>
      <c r="U11" s="208"/>
      <c r="V11" s="208"/>
      <c r="W11" s="208"/>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row>
    <row r="12" spans="1:69" x14ac:dyDescent="0.25">
      <c r="A12" s="102"/>
      <c r="B12" s="102"/>
      <c r="C12" s="102"/>
      <c r="D12" s="127" t="s">
        <v>17</v>
      </c>
      <c r="E12" s="128" t="s">
        <v>17</v>
      </c>
      <c r="F12" s="128" t="s">
        <v>17</v>
      </c>
      <c r="G12" s="128" t="s">
        <v>17</v>
      </c>
      <c r="H12" s="129" t="s">
        <v>17</v>
      </c>
      <c r="I12" s="102"/>
      <c r="J12" s="102"/>
      <c r="K12" s="102"/>
      <c r="L12" s="102"/>
      <c r="M12" s="102"/>
      <c r="N12" s="102"/>
      <c r="O12" s="102"/>
      <c r="P12" s="102"/>
      <c r="Q12" s="102"/>
      <c r="R12" s="102"/>
      <c r="S12" s="208"/>
      <c r="T12" s="208"/>
      <c r="U12" s="208"/>
      <c r="V12" s="208"/>
      <c r="W12" s="208"/>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row>
    <row r="13" spans="1:69" ht="15.75" thickBot="1" x14ac:dyDescent="0.3">
      <c r="A13" s="102"/>
      <c r="B13" s="102"/>
      <c r="C13" s="102"/>
      <c r="D13" s="130"/>
      <c r="E13" s="131" t="s">
        <v>18</v>
      </c>
      <c r="F13" s="132" t="s">
        <v>18</v>
      </c>
      <c r="G13" s="133"/>
      <c r="H13" s="134"/>
      <c r="I13" s="102"/>
      <c r="J13" s="102"/>
      <c r="K13" s="102"/>
      <c r="L13" s="102"/>
      <c r="M13" s="102"/>
      <c r="N13" s="102"/>
      <c r="O13" s="102"/>
      <c r="P13" s="102"/>
      <c r="Q13" s="102"/>
      <c r="R13" s="102"/>
      <c r="S13" s="208"/>
      <c r="T13" s="208"/>
      <c r="U13" s="208"/>
      <c r="V13" s="208"/>
      <c r="W13" s="208"/>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5"/>
      <c r="BD13" s="235"/>
      <c r="BE13" s="235"/>
      <c r="BF13" s="235"/>
      <c r="BG13" s="235"/>
      <c r="BH13" s="235"/>
      <c r="BI13" s="235"/>
      <c r="BJ13" s="235"/>
      <c r="BK13" s="235"/>
      <c r="BL13" s="235"/>
      <c r="BM13" s="235"/>
      <c r="BN13" s="235"/>
      <c r="BO13" s="235"/>
      <c r="BP13" s="235"/>
      <c r="BQ13" s="235"/>
    </row>
    <row r="14" spans="1:69" s="235" customFormat="1" ht="15.75" thickTop="1" x14ac:dyDescent="0.25">
      <c r="S14" s="208"/>
      <c r="T14" s="208"/>
      <c r="U14" s="208"/>
      <c r="V14" s="208"/>
      <c r="W14" s="208"/>
    </row>
    <row r="15" spans="1:69" s="235" customFormat="1" x14ac:dyDescent="0.25">
      <c r="S15" s="208"/>
      <c r="T15" s="208"/>
      <c r="U15" s="208"/>
      <c r="V15" s="208"/>
      <c r="W15" s="208"/>
    </row>
    <row r="16" spans="1:69" s="235" customFormat="1" x14ac:dyDescent="0.25">
      <c r="S16" s="208"/>
      <c r="T16" s="208"/>
      <c r="U16" s="208"/>
      <c r="V16" s="208"/>
      <c r="W16" s="208"/>
    </row>
    <row r="17" spans="1:23" s="235" customFormat="1" x14ac:dyDescent="0.25">
      <c r="S17" s="208"/>
      <c r="T17" s="208"/>
      <c r="U17" s="208"/>
      <c r="V17" s="208"/>
      <c r="W17" s="208"/>
    </row>
    <row r="18" spans="1:23" s="235" customFormat="1" x14ac:dyDescent="0.25">
      <c r="S18" s="208"/>
      <c r="T18" s="208"/>
      <c r="U18" s="208"/>
      <c r="V18" s="208"/>
      <c r="W18" s="208"/>
    </row>
    <row r="19" spans="1:23" s="235" customFormat="1" x14ac:dyDescent="0.25">
      <c r="S19" s="208"/>
      <c r="T19" s="208"/>
      <c r="U19" s="208"/>
      <c r="V19" s="208"/>
      <c r="W19" s="208"/>
    </row>
    <row r="20" spans="1:23" s="235" customFormat="1" x14ac:dyDescent="0.25">
      <c r="S20" s="208"/>
      <c r="T20" s="208"/>
      <c r="U20" s="208"/>
      <c r="V20" s="208"/>
      <c r="W20" s="208"/>
    </row>
    <row r="21" spans="1:23" s="235" customFormat="1" x14ac:dyDescent="0.25">
      <c r="S21" s="208"/>
      <c r="T21" s="208"/>
      <c r="U21" s="208"/>
      <c r="V21" s="208"/>
      <c r="W21" s="208"/>
    </row>
    <row r="22" spans="1:23" s="235" customFormat="1" x14ac:dyDescent="0.25">
      <c r="S22" s="208"/>
      <c r="T22" s="208"/>
      <c r="U22" s="208"/>
      <c r="V22" s="208"/>
      <c r="W22" s="208"/>
    </row>
    <row r="23" spans="1:23" s="235" customFormat="1" x14ac:dyDescent="0.25">
      <c r="S23" s="208"/>
      <c r="T23" s="208"/>
      <c r="U23" s="208"/>
      <c r="V23" s="208"/>
      <c r="W23" s="208"/>
    </row>
    <row r="24" spans="1:23" s="235" customFormat="1" x14ac:dyDescent="0.25">
      <c r="A24" s="208"/>
      <c r="B24" s="208"/>
      <c r="C24" s="208"/>
      <c r="D24" s="208"/>
      <c r="E24" s="208"/>
      <c r="F24" s="208"/>
      <c r="G24" s="208"/>
      <c r="H24" s="208"/>
      <c r="I24" s="208"/>
      <c r="J24" s="208"/>
      <c r="K24" s="208"/>
      <c r="L24" s="208"/>
      <c r="M24" s="208"/>
      <c r="N24" s="208"/>
      <c r="O24" s="208"/>
      <c r="P24" s="208"/>
      <c r="Q24" s="208"/>
      <c r="R24" s="208"/>
      <c r="S24" s="208"/>
      <c r="T24" s="208"/>
      <c r="U24" s="208"/>
      <c r="V24" s="208"/>
      <c r="W24" s="208"/>
    </row>
    <row r="25" spans="1:23" s="235" customFormat="1" x14ac:dyDescent="0.25">
      <c r="A25" s="208"/>
      <c r="B25" s="208"/>
      <c r="C25" s="208"/>
      <c r="D25" s="208"/>
      <c r="E25" s="208"/>
      <c r="F25" s="208"/>
      <c r="G25" s="208"/>
      <c r="H25" s="208"/>
      <c r="I25" s="208"/>
      <c r="J25" s="208"/>
      <c r="K25" s="208"/>
      <c r="L25" s="208"/>
      <c r="M25" s="208"/>
      <c r="N25" s="208"/>
      <c r="O25" s="208"/>
      <c r="P25" s="208"/>
      <c r="Q25" s="208"/>
      <c r="R25" s="208"/>
      <c r="S25" s="208"/>
      <c r="T25" s="208"/>
      <c r="U25" s="208"/>
      <c r="V25" s="208"/>
      <c r="W25" s="208"/>
    </row>
    <row r="26" spans="1:23" s="235" customFormat="1" x14ac:dyDescent="0.25">
      <c r="A26" s="208"/>
      <c r="B26" s="208"/>
      <c r="C26" s="208"/>
      <c r="D26" s="208"/>
      <c r="E26" s="208"/>
      <c r="F26" s="208"/>
      <c r="G26" s="208"/>
      <c r="H26" s="208"/>
      <c r="I26" s="208"/>
      <c r="J26" s="208"/>
      <c r="K26" s="208"/>
      <c r="L26" s="208"/>
      <c r="M26" s="208"/>
      <c r="N26" s="208"/>
      <c r="O26" s="208"/>
      <c r="P26" s="208"/>
      <c r="Q26" s="208"/>
      <c r="R26" s="208"/>
      <c r="S26" s="208"/>
      <c r="T26" s="208"/>
      <c r="U26" s="208"/>
      <c r="V26" s="208"/>
      <c r="W26" s="208"/>
    </row>
    <row r="27" spans="1:23" s="235" customFormat="1" x14ac:dyDescent="0.25">
      <c r="A27" s="208"/>
      <c r="B27" s="208"/>
      <c r="C27" s="208"/>
      <c r="D27" s="208"/>
      <c r="E27" s="208"/>
      <c r="F27" s="208"/>
      <c r="G27" s="208"/>
      <c r="H27" s="208"/>
      <c r="I27" s="208"/>
      <c r="J27" s="208"/>
      <c r="K27" s="208"/>
      <c r="L27" s="208"/>
      <c r="M27" s="208"/>
      <c r="N27" s="208"/>
      <c r="O27" s="208"/>
      <c r="P27" s="208"/>
      <c r="Q27" s="208"/>
      <c r="R27" s="208"/>
      <c r="S27" s="208"/>
      <c r="T27" s="208"/>
      <c r="U27" s="208"/>
      <c r="V27" s="208"/>
      <c r="W27" s="208"/>
    </row>
    <row r="28" spans="1:23" s="235" customFormat="1" x14ac:dyDescent="0.25">
      <c r="A28" s="208"/>
      <c r="B28" s="208"/>
      <c r="C28" s="208"/>
      <c r="D28" s="208"/>
      <c r="E28" s="208"/>
      <c r="F28" s="208"/>
      <c r="G28" s="208"/>
      <c r="H28" s="208"/>
      <c r="I28" s="208"/>
      <c r="J28" s="208"/>
      <c r="K28" s="208"/>
      <c r="L28" s="208"/>
      <c r="M28" s="208"/>
      <c r="N28" s="208"/>
      <c r="O28" s="208"/>
      <c r="P28" s="208"/>
      <c r="Q28" s="208"/>
      <c r="R28" s="208"/>
      <c r="S28" s="208"/>
      <c r="T28" s="208"/>
      <c r="U28" s="208"/>
      <c r="V28" s="208"/>
      <c r="W28" s="208"/>
    </row>
    <row r="29" spans="1:23" s="235" customFormat="1" x14ac:dyDescent="0.25">
      <c r="A29" s="208"/>
      <c r="B29" s="208"/>
      <c r="C29" s="208"/>
      <c r="D29" s="208"/>
      <c r="E29" s="208"/>
      <c r="F29" s="208"/>
      <c r="G29" s="208"/>
      <c r="H29" s="208"/>
      <c r="I29" s="208"/>
      <c r="J29" s="208"/>
      <c r="K29" s="208"/>
      <c r="L29" s="208"/>
      <c r="M29" s="208"/>
      <c r="N29" s="208"/>
      <c r="O29" s="208"/>
      <c r="P29" s="208"/>
      <c r="Q29" s="208"/>
      <c r="R29" s="208"/>
      <c r="S29" s="208"/>
      <c r="T29" s="208"/>
      <c r="U29" s="208"/>
      <c r="V29" s="208"/>
      <c r="W29" s="208"/>
    </row>
    <row r="30" spans="1:23" s="235" customFormat="1" x14ac:dyDescent="0.25">
      <c r="A30" s="208"/>
      <c r="B30" s="208"/>
      <c r="C30" s="208"/>
      <c r="D30" s="208"/>
      <c r="E30" s="208"/>
      <c r="F30" s="208"/>
      <c r="G30" s="208"/>
      <c r="H30" s="208"/>
      <c r="I30" s="208"/>
      <c r="J30" s="208"/>
      <c r="K30" s="208"/>
      <c r="L30" s="208"/>
      <c r="M30" s="208"/>
      <c r="N30" s="208"/>
      <c r="O30" s="208"/>
      <c r="P30" s="208"/>
      <c r="Q30" s="208"/>
      <c r="R30" s="208"/>
      <c r="S30" s="208"/>
      <c r="T30" s="208"/>
      <c r="U30" s="208"/>
      <c r="V30" s="208"/>
      <c r="W30" s="208"/>
    </row>
    <row r="31" spans="1:23" s="235" customFormat="1" x14ac:dyDescent="0.25">
      <c r="A31" s="208"/>
      <c r="B31" s="208"/>
      <c r="C31" s="208"/>
      <c r="D31" s="208"/>
      <c r="E31" s="208"/>
      <c r="F31" s="208"/>
      <c r="G31" s="208"/>
      <c r="H31" s="208"/>
      <c r="I31" s="208"/>
      <c r="J31" s="208"/>
      <c r="K31" s="208"/>
      <c r="L31" s="208"/>
      <c r="M31" s="208"/>
      <c r="N31" s="208"/>
      <c r="O31" s="208"/>
      <c r="P31" s="208"/>
      <c r="Q31" s="208"/>
      <c r="R31" s="208"/>
      <c r="S31" s="208"/>
      <c r="T31" s="208"/>
      <c r="U31" s="208"/>
      <c r="V31" s="208"/>
      <c r="W31" s="208"/>
    </row>
    <row r="32" spans="1:23" s="235" customFormat="1" x14ac:dyDescent="0.25">
      <c r="A32" s="208"/>
      <c r="B32" s="208"/>
      <c r="C32" s="208"/>
      <c r="D32" s="208"/>
      <c r="E32" s="208"/>
      <c r="F32" s="208"/>
      <c r="G32" s="208"/>
      <c r="H32" s="208"/>
      <c r="I32" s="208"/>
      <c r="J32" s="208"/>
      <c r="K32" s="208"/>
      <c r="L32" s="208"/>
      <c r="M32" s="208"/>
      <c r="N32" s="208"/>
      <c r="O32" s="208"/>
      <c r="P32" s="208"/>
      <c r="Q32" s="208"/>
      <c r="R32" s="208"/>
      <c r="S32" s="208"/>
      <c r="T32" s="208"/>
      <c r="U32" s="208"/>
      <c r="V32" s="208"/>
      <c r="W32" s="208"/>
    </row>
    <row r="33" spans="1:23" s="235" customFormat="1" x14ac:dyDescent="0.25">
      <c r="A33" s="208"/>
      <c r="B33" s="208"/>
      <c r="C33" s="208"/>
      <c r="D33" s="208"/>
      <c r="E33" s="208"/>
      <c r="F33" s="208"/>
      <c r="G33" s="208"/>
      <c r="H33" s="208"/>
      <c r="I33" s="208"/>
      <c r="J33" s="208"/>
      <c r="K33" s="208"/>
      <c r="L33" s="208"/>
      <c r="M33" s="208"/>
      <c r="N33" s="208"/>
      <c r="O33" s="208"/>
      <c r="P33" s="208"/>
      <c r="Q33" s="208"/>
      <c r="R33" s="208"/>
      <c r="S33" s="208"/>
      <c r="T33" s="208"/>
      <c r="U33" s="208"/>
      <c r="V33" s="208"/>
      <c r="W33" s="208"/>
    </row>
    <row r="34" spans="1:23" s="235" customFormat="1" x14ac:dyDescent="0.25"/>
    <row r="35" spans="1:23" s="235" customFormat="1" x14ac:dyDescent="0.25"/>
    <row r="36" spans="1:23" s="235" customFormat="1" x14ac:dyDescent="0.25"/>
    <row r="37" spans="1:23" s="235" customFormat="1" x14ac:dyDescent="0.25"/>
    <row r="38" spans="1:23" s="235" customFormat="1" x14ac:dyDescent="0.25"/>
    <row r="39" spans="1:23" s="235" customFormat="1" x14ac:dyDescent="0.25"/>
    <row r="40" spans="1:23" s="235" customFormat="1" x14ac:dyDescent="0.25"/>
    <row r="41" spans="1:23" s="235" customFormat="1" x14ac:dyDescent="0.25"/>
    <row r="42" spans="1:23" s="235" customFormat="1" x14ac:dyDescent="0.25"/>
    <row r="43" spans="1:23" s="235" customFormat="1" x14ac:dyDescent="0.25"/>
    <row r="44" spans="1:23" s="235" customFormat="1" x14ac:dyDescent="0.25"/>
    <row r="45" spans="1:23" s="235" customFormat="1" x14ac:dyDescent="0.25"/>
    <row r="46" spans="1:23" s="235" customFormat="1" x14ac:dyDescent="0.25"/>
    <row r="47" spans="1:23" s="235" customFormat="1" x14ac:dyDescent="0.25"/>
    <row r="48" spans="1:23" s="235" customFormat="1" x14ac:dyDescent="0.25"/>
    <row r="49" s="235" customFormat="1" x14ac:dyDescent="0.25"/>
    <row r="50" s="235" customFormat="1" x14ac:dyDescent="0.25"/>
    <row r="51" s="235" customFormat="1" x14ac:dyDescent="0.25"/>
    <row r="52" s="235" customFormat="1" x14ac:dyDescent="0.25"/>
    <row r="53" s="235" customFormat="1" x14ac:dyDescent="0.25"/>
    <row r="54" s="235" customFormat="1" x14ac:dyDescent="0.25"/>
    <row r="55" s="235" customFormat="1" x14ac:dyDescent="0.25"/>
    <row r="56" s="235" customFormat="1" x14ac:dyDescent="0.25"/>
    <row r="57" s="235" customFormat="1" x14ac:dyDescent="0.25"/>
    <row r="58" s="235" customFormat="1" x14ac:dyDescent="0.25"/>
    <row r="59" s="235" customFormat="1" x14ac:dyDescent="0.25"/>
    <row r="60" s="235" customFormat="1" x14ac:dyDescent="0.25"/>
    <row r="61" s="235" customFormat="1" x14ac:dyDescent="0.25"/>
    <row r="62" s="235" customFormat="1" x14ac:dyDescent="0.25"/>
    <row r="63" s="235" customFormat="1" x14ac:dyDescent="0.25"/>
    <row r="64" s="235" customFormat="1" x14ac:dyDescent="0.25"/>
    <row r="65" s="235" customFormat="1" x14ac:dyDescent="0.25"/>
    <row r="66" s="235" customFormat="1" x14ac:dyDescent="0.25"/>
    <row r="67" s="235" customFormat="1" x14ac:dyDescent="0.25"/>
    <row r="68" s="235" customFormat="1" x14ac:dyDescent="0.25"/>
    <row r="69" s="235" customFormat="1" x14ac:dyDescent="0.25"/>
    <row r="70" s="235" customFormat="1" x14ac:dyDescent="0.25"/>
    <row r="71" s="235" customFormat="1" x14ac:dyDescent="0.25"/>
    <row r="72" s="235" customFormat="1" x14ac:dyDescent="0.25"/>
    <row r="73" s="235" customFormat="1" x14ac:dyDescent="0.25"/>
    <row r="74" s="235" customFormat="1" x14ac:dyDescent="0.25"/>
    <row r="75" s="235" customFormat="1" x14ac:dyDescent="0.25"/>
    <row r="76" s="235" customFormat="1" x14ac:dyDescent="0.25"/>
    <row r="77" s="235" customFormat="1" x14ac:dyDescent="0.25"/>
    <row r="78" s="235" customFormat="1" x14ac:dyDescent="0.25"/>
    <row r="79" s="235" customFormat="1" x14ac:dyDescent="0.25"/>
    <row r="80" s="235" customFormat="1" x14ac:dyDescent="0.25"/>
    <row r="81" s="235" customFormat="1" x14ac:dyDescent="0.25"/>
    <row r="82" s="235" customFormat="1" x14ac:dyDescent="0.25"/>
    <row r="83" s="235" customFormat="1" x14ac:dyDescent="0.25"/>
    <row r="84" s="235" customFormat="1" x14ac:dyDescent="0.25"/>
    <row r="85" s="235" customFormat="1" x14ac:dyDescent="0.25"/>
    <row r="86" s="235" customFormat="1" x14ac:dyDescent="0.25"/>
    <row r="87" s="235" customFormat="1" x14ac:dyDescent="0.25"/>
    <row r="88" s="235" customFormat="1" x14ac:dyDescent="0.25"/>
  </sheetData>
  <mergeCells count="10">
    <mergeCell ref="D1:E1"/>
    <mergeCell ref="D2:E2"/>
    <mergeCell ref="D3:E3"/>
    <mergeCell ref="D4:E4"/>
    <mergeCell ref="D5:E5"/>
    <mergeCell ref="F4:H4"/>
    <mergeCell ref="F3:H3"/>
    <mergeCell ref="F2:H2"/>
    <mergeCell ref="F1:H1"/>
    <mergeCell ref="F5:H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zoomScaleNormal="100" workbookViewId="0">
      <selection activeCell="M21" sqref="M21"/>
    </sheetView>
  </sheetViews>
  <sheetFormatPr defaultColWidth="9.28515625" defaultRowHeight="15" x14ac:dyDescent="0.25"/>
  <cols>
    <col min="1" max="1" width="9.28515625" style="1"/>
    <col min="2" max="2" width="9.28515625" style="139"/>
    <col min="3" max="16384" width="9.28515625" style="1"/>
  </cols>
  <sheetData>
    <row r="1" spans="1:17" ht="16.5" thickTop="1" thickBot="1" x14ac:dyDescent="0.3">
      <c r="A1" s="143" t="s">
        <v>12</v>
      </c>
      <c r="B1" s="140"/>
    </row>
    <row r="2" spans="1:17" ht="15.75" thickTop="1" x14ac:dyDescent="0.25">
      <c r="A2" s="144" t="s">
        <v>4</v>
      </c>
      <c r="B2" s="141"/>
      <c r="C2" s="148" t="s">
        <v>66</v>
      </c>
      <c r="D2" s="149" t="s">
        <v>67</v>
      </c>
      <c r="E2" s="150" t="s">
        <v>68</v>
      </c>
      <c r="F2" s="151" t="s">
        <v>69</v>
      </c>
      <c r="G2" s="150" t="s">
        <v>70</v>
      </c>
      <c r="H2" s="151" t="s">
        <v>85</v>
      </c>
      <c r="I2" s="150" t="s">
        <v>71</v>
      </c>
      <c r="J2" s="151" t="s">
        <v>86</v>
      </c>
      <c r="K2" s="150" t="s">
        <v>81</v>
      </c>
      <c r="L2" s="149" t="s">
        <v>72</v>
      </c>
      <c r="M2" s="150" t="s">
        <v>82</v>
      </c>
      <c r="N2" s="152" t="s">
        <v>83</v>
      </c>
      <c r="P2" s="1">
        <v>0</v>
      </c>
      <c r="Q2" s="183">
        <f>(0.5*COS(P2*2))</f>
        <v>0.5</v>
      </c>
    </row>
    <row r="3" spans="1:17" x14ac:dyDescent="0.25">
      <c r="A3" s="145" t="s">
        <v>5</v>
      </c>
      <c r="B3" s="142"/>
      <c r="C3" s="153"/>
      <c r="D3" s="154"/>
      <c r="E3" s="154"/>
      <c r="F3" s="154"/>
      <c r="G3" s="154"/>
      <c r="H3" s="154"/>
      <c r="I3" s="154"/>
      <c r="J3" s="154"/>
      <c r="K3" s="154"/>
      <c r="L3" s="154"/>
      <c r="M3" s="154"/>
      <c r="N3" s="155"/>
      <c r="P3" s="1">
        <f>P2+0.01</f>
        <v>0.01</v>
      </c>
      <c r="Q3" s="183">
        <f t="shared" ref="Q3:Q22" si="0">(0.5*COS(P3*2))</f>
        <v>0.49990000333328888</v>
      </c>
    </row>
    <row r="4" spans="1:17" x14ac:dyDescent="0.25">
      <c r="A4" s="146" t="s">
        <v>6</v>
      </c>
      <c r="B4" s="142"/>
      <c r="C4" s="153"/>
      <c r="D4" s="154"/>
      <c r="E4" s="154"/>
      <c r="F4" s="154"/>
      <c r="G4" s="154"/>
      <c r="H4" s="154"/>
      <c r="I4" s="154"/>
      <c r="J4" s="154"/>
      <c r="K4" s="154"/>
      <c r="L4" s="154"/>
      <c r="M4" s="154"/>
      <c r="N4" s="155"/>
      <c r="P4" s="183">
        <f t="shared" ref="P4:P22" si="1">P3+0.01</f>
        <v>0.02</v>
      </c>
      <c r="Q4" s="183">
        <f t="shared" si="0"/>
        <v>0.49960005333048896</v>
      </c>
    </row>
    <row r="5" spans="1:17" ht="15.75" thickBot="1" x14ac:dyDescent="0.3">
      <c r="A5" s="147" t="s">
        <v>17</v>
      </c>
      <c r="B5" s="142"/>
      <c r="C5" s="153"/>
      <c r="D5" s="154"/>
      <c r="E5" s="154"/>
      <c r="F5" s="154"/>
      <c r="G5" s="154"/>
      <c r="H5" s="154"/>
      <c r="I5" s="154"/>
      <c r="J5" s="154"/>
      <c r="K5" s="154"/>
      <c r="L5" s="154"/>
      <c r="M5" s="154"/>
      <c r="N5" s="155"/>
      <c r="P5" s="183">
        <f t="shared" si="1"/>
        <v>0.03</v>
      </c>
      <c r="Q5" s="183">
        <f t="shared" si="0"/>
        <v>0.49910026996760209</v>
      </c>
    </row>
    <row r="6" spans="1:17" ht="15.75" thickTop="1" x14ac:dyDescent="0.25">
      <c r="C6" s="153"/>
      <c r="D6" s="154"/>
      <c r="E6" s="154"/>
      <c r="F6" s="154"/>
      <c r="G6" s="154"/>
      <c r="H6" s="154"/>
      <c r="I6" s="154"/>
      <c r="J6" s="154"/>
      <c r="K6" s="154"/>
      <c r="L6" s="154"/>
      <c r="M6" s="154" t="s">
        <v>84</v>
      </c>
      <c r="N6" s="155"/>
      <c r="P6" s="183">
        <f t="shared" si="1"/>
        <v>0.04</v>
      </c>
      <c r="Q6" s="183">
        <f t="shared" si="0"/>
        <v>0.49840085315130972</v>
      </c>
    </row>
    <row r="7" spans="1:17" x14ac:dyDescent="0.25">
      <c r="C7" s="153"/>
      <c r="D7" s="154"/>
      <c r="E7" s="154"/>
      <c r="F7" s="154"/>
      <c r="G7" s="154"/>
      <c r="H7" s="154"/>
      <c r="I7" s="154"/>
      <c r="J7" s="154"/>
      <c r="K7" s="154"/>
      <c r="L7" s="177"/>
      <c r="M7" s="178"/>
      <c r="N7" s="179"/>
      <c r="P7" s="183">
        <f t="shared" si="1"/>
        <v>0.05</v>
      </c>
      <c r="Q7" s="183">
        <f t="shared" si="0"/>
        <v>0.49750208263901291</v>
      </c>
    </row>
    <row r="8" spans="1:17" ht="15.75" thickBot="1" x14ac:dyDescent="0.3">
      <c r="C8" s="156"/>
      <c r="D8" s="157"/>
      <c r="E8" s="157"/>
      <c r="F8" s="157"/>
      <c r="G8" s="157"/>
      <c r="H8" s="157"/>
      <c r="I8" s="157"/>
      <c r="J8" s="157"/>
      <c r="K8" s="157"/>
      <c r="L8" s="180"/>
      <c r="M8" s="157"/>
      <c r="N8" s="158"/>
      <c r="P8" s="183">
        <f t="shared" si="1"/>
        <v>6.0000000000000005E-2</v>
      </c>
      <c r="Q8" s="183">
        <f t="shared" si="0"/>
        <v>0.49640431792693313</v>
      </c>
    </row>
    <row r="9" spans="1:17" ht="16.5" thickTop="1" thickBot="1" x14ac:dyDescent="0.3">
      <c r="P9" s="183">
        <f t="shared" si="1"/>
        <v>7.0000000000000007E-2</v>
      </c>
      <c r="Q9" s="183">
        <f t="shared" si="0"/>
        <v>0.49510799810631856</v>
      </c>
    </row>
    <row r="10" spans="1:17" ht="15.75" thickTop="1" x14ac:dyDescent="0.25">
      <c r="C10" s="221">
        <v>0.2</v>
      </c>
      <c r="D10" s="159">
        <f>SUM(0.5,-POWER(C10,2),(1/3)*POWER(C10,4))</f>
        <v>0.46053333333333329</v>
      </c>
      <c r="F10" s="162"/>
      <c r="G10" s="190"/>
      <c r="H10" s="190"/>
      <c r="I10" s="190"/>
      <c r="J10" s="163"/>
      <c r="L10" s="184" t="s">
        <v>90</v>
      </c>
      <c r="M10" s="185">
        <f>TRUNC(0.5*COS(0.4),8)</f>
        <v>0.46053049000000001</v>
      </c>
      <c r="N10" s="186"/>
      <c r="P10" s="183">
        <f t="shared" si="1"/>
        <v>0.08</v>
      </c>
      <c r="Q10" s="183">
        <f t="shared" si="0"/>
        <v>0.49361364168781346</v>
      </c>
    </row>
    <row r="11" spans="1:17" ht="15.75" thickBot="1" x14ac:dyDescent="0.3">
      <c r="C11" s="160" t="s">
        <v>80</v>
      </c>
      <c r="D11" s="161">
        <f>TRUNC(D10,8)</f>
        <v>0.46053333000000002</v>
      </c>
      <c r="F11" s="165"/>
      <c r="G11" s="191"/>
      <c r="H11" s="191"/>
      <c r="I11" s="191"/>
      <c r="J11" s="164"/>
      <c r="L11" s="187" t="s">
        <v>91</v>
      </c>
      <c r="M11" s="192">
        <f>D11</f>
        <v>0.46053333000000002</v>
      </c>
      <c r="N11" s="189"/>
      <c r="P11" s="183">
        <f t="shared" si="1"/>
        <v>0.09</v>
      </c>
      <c r="Q11" s="183">
        <f t="shared" si="0"/>
        <v>0.49192184639406072</v>
      </c>
    </row>
    <row r="12" spans="1:17" ht="15.75" thickTop="1" x14ac:dyDescent="0.25">
      <c r="F12" s="165"/>
      <c r="G12" s="191"/>
      <c r="H12" s="191"/>
      <c r="I12" s="191"/>
      <c r="J12" s="164"/>
      <c r="L12" s="187" t="s">
        <v>92</v>
      </c>
      <c r="M12" s="192">
        <f>M11-M10</f>
        <v>2.8400000000039505E-6</v>
      </c>
      <c r="N12" s="189"/>
      <c r="P12" s="183">
        <f t="shared" si="1"/>
        <v>9.9999999999999992E-2</v>
      </c>
      <c r="Q12" s="183">
        <f t="shared" si="0"/>
        <v>0.49003328892062081</v>
      </c>
    </row>
    <row r="13" spans="1:17" x14ac:dyDescent="0.25">
      <c r="F13" s="165"/>
      <c r="G13" s="191"/>
      <c r="H13" s="191"/>
      <c r="I13" s="191"/>
      <c r="J13" s="164"/>
      <c r="L13" s="187" t="s">
        <v>93</v>
      </c>
      <c r="M13" s="236">
        <f>TRUNC(G22,8)</f>
        <v>2.8399999999999999E-6</v>
      </c>
      <c r="N13" s="189"/>
      <c r="P13" s="183">
        <f t="shared" si="1"/>
        <v>0.10999999999999999</v>
      </c>
      <c r="Q13" s="183">
        <f t="shared" si="0"/>
        <v>0.48794872466530276</v>
      </c>
    </row>
    <row r="14" spans="1:17" x14ac:dyDescent="0.25">
      <c r="F14" s="165"/>
      <c r="G14" s="191"/>
      <c r="H14" s="191"/>
      <c r="I14" s="191"/>
      <c r="J14" s="164"/>
      <c r="L14" s="187" t="s">
        <v>94</v>
      </c>
      <c r="M14" s="188">
        <f>M12/M13</f>
        <v>1.0000000000013911</v>
      </c>
      <c r="N14" s="194">
        <f>M14</f>
        <v>1.0000000000013911</v>
      </c>
      <c r="P14" s="183">
        <f>P13+0.01</f>
        <v>0.11999999999999998</v>
      </c>
      <c r="Q14" s="183">
        <f t="shared" si="0"/>
        <v>0.48566898742601483</v>
      </c>
    </row>
    <row r="15" spans="1:17" x14ac:dyDescent="0.25">
      <c r="A15" s="176"/>
      <c r="F15" s="165"/>
      <c r="G15" s="191"/>
      <c r="H15" s="191"/>
      <c r="I15" s="191"/>
      <c r="J15" s="164"/>
      <c r="L15" s="187"/>
      <c r="M15" s="188"/>
      <c r="N15" s="189"/>
      <c r="P15" s="183">
        <f t="shared" si="1"/>
        <v>0.12999999999999998</v>
      </c>
      <c r="Q15" s="183">
        <f t="shared" si="0"/>
        <v>0.48319498906725661</v>
      </c>
    </row>
    <row r="16" spans="1:17" x14ac:dyDescent="0.25">
      <c r="F16" s="165"/>
      <c r="G16" s="191"/>
      <c r="H16" s="191"/>
      <c r="I16" s="191"/>
      <c r="J16" s="164"/>
      <c r="L16" s="187"/>
      <c r="M16" s="188"/>
      <c r="N16" s="189"/>
      <c r="P16" s="183">
        <f t="shared" si="1"/>
        <v>0.13999999999999999</v>
      </c>
      <c r="Q16" s="183">
        <f t="shared" si="0"/>
        <v>0.4805277191553855</v>
      </c>
    </row>
    <row r="17" spans="6:17" x14ac:dyDescent="0.25">
      <c r="F17" s="165"/>
      <c r="G17" s="191"/>
      <c r="H17" s="191"/>
      <c r="I17" s="191" t="s">
        <v>87</v>
      </c>
      <c r="J17" s="164"/>
      <c r="L17" s="187"/>
      <c r="M17" s="188"/>
      <c r="N17" s="189"/>
      <c r="P17" s="183">
        <f t="shared" si="1"/>
        <v>0.15</v>
      </c>
      <c r="Q17" s="183">
        <f t="shared" si="0"/>
        <v>0.47766824456280299</v>
      </c>
    </row>
    <row r="18" spans="6:17" x14ac:dyDescent="0.25">
      <c r="F18" s="165"/>
      <c r="G18" s="191"/>
      <c r="H18" s="191"/>
      <c r="I18" s="191"/>
      <c r="J18" s="164"/>
      <c r="L18" s="187"/>
      <c r="M18" s="188"/>
      <c r="N18" s="189"/>
      <c r="P18" s="183">
        <f t="shared" si="1"/>
        <v>0.16</v>
      </c>
      <c r="Q18" s="183">
        <f t="shared" si="0"/>
        <v>0.47461770904122041</v>
      </c>
    </row>
    <row r="19" spans="6:17" ht="15.75" thickBot="1" x14ac:dyDescent="0.3">
      <c r="F19" s="165"/>
      <c r="G19" s="191"/>
      <c r="H19" s="191"/>
      <c r="I19" s="191"/>
      <c r="J19" s="164"/>
      <c r="L19" s="187"/>
      <c r="M19" s="188"/>
      <c r="N19" s="189"/>
      <c r="P19" s="183">
        <f t="shared" si="1"/>
        <v>0.17</v>
      </c>
      <c r="Q19" s="183">
        <f t="shared" si="0"/>
        <v>0.4713773327641731</v>
      </c>
    </row>
    <row r="20" spans="6:17" ht="15.75" thickTop="1" x14ac:dyDescent="0.25">
      <c r="F20" s="165"/>
      <c r="G20" s="195"/>
      <c r="H20" s="195"/>
      <c r="I20" s="195"/>
      <c r="J20" s="164"/>
      <c r="L20" s="219"/>
      <c r="M20" s="219"/>
      <c r="N20" s="219"/>
      <c r="P20" s="183">
        <f t="shared" si="1"/>
        <v>0.18000000000000002</v>
      </c>
      <c r="Q20" s="183">
        <f t="shared" si="0"/>
        <v>0.4679484118389674</v>
      </c>
    </row>
    <row r="21" spans="6:17" x14ac:dyDescent="0.25">
      <c r="F21" s="165"/>
      <c r="G21" s="195"/>
      <c r="H21" s="195"/>
      <c r="I21" s="195"/>
      <c r="J21" s="164"/>
      <c r="L21" s="220"/>
      <c r="M21" s="220"/>
      <c r="N21" s="220"/>
      <c r="P21" s="183">
        <f>P20+0.01</f>
        <v>0.19000000000000003</v>
      </c>
      <c r="Q21" s="183">
        <f t="shared" si="0"/>
        <v>0.46433231778825512</v>
      </c>
    </row>
    <row r="22" spans="6:17" x14ac:dyDescent="0.25">
      <c r="F22" s="165" t="s">
        <v>89</v>
      </c>
      <c r="G22" s="191">
        <f>ABS(-(32/720)*POWER(0.2,6))</f>
        <v>2.8444444444444463E-6</v>
      </c>
      <c r="H22" s="196"/>
      <c r="I22" s="191"/>
      <c r="J22" s="164"/>
      <c r="L22" s="220"/>
      <c r="M22" s="220"/>
      <c r="N22" s="220"/>
      <c r="P22" s="183">
        <f t="shared" si="1"/>
        <v>0.20000000000000004</v>
      </c>
      <c r="Q22" s="183">
        <f t="shared" si="0"/>
        <v>0.46053049700144255</v>
      </c>
    </row>
    <row r="23" spans="6:17" x14ac:dyDescent="0.25">
      <c r="F23" s="165"/>
      <c r="G23" s="191"/>
      <c r="H23" s="191"/>
      <c r="I23" s="193"/>
      <c r="J23" s="164"/>
      <c r="L23" s="220"/>
      <c r="M23" s="220"/>
      <c r="N23" s="220"/>
    </row>
    <row r="24" spans="6:17" ht="15.75" thickBot="1" x14ac:dyDescent="0.3">
      <c r="F24" s="206">
        <f>TRUNC(D11-G22,8)</f>
        <v>0.46053048000000002</v>
      </c>
      <c r="G24" s="67" t="s">
        <v>95</v>
      </c>
      <c r="H24" s="63" t="s">
        <v>96</v>
      </c>
      <c r="I24" s="67" t="s">
        <v>95</v>
      </c>
      <c r="J24" s="207">
        <f>TRUNC(D11+G22,8)</f>
        <v>0.46053617000000002</v>
      </c>
      <c r="K24" s="234"/>
    </row>
    <row r="25" spans="6:17" ht="15.75" thickTop="1" x14ac:dyDescent="0.25">
      <c r="F25" s="219"/>
      <c r="G25" s="219"/>
      <c r="H25" s="219"/>
      <c r="I25" s="219"/>
      <c r="J25" s="219"/>
    </row>
    <row r="26" spans="6:17" x14ac:dyDescent="0.25">
      <c r="F26" s="220"/>
      <c r="G26" s="220"/>
      <c r="H26" s="220"/>
      <c r="I26" s="220"/>
      <c r="J26" s="220"/>
    </row>
    <row r="27" spans="6:17" x14ac:dyDescent="0.25">
      <c r="F27" s="220"/>
      <c r="G27" s="220"/>
      <c r="H27" s="220"/>
      <c r="I27" s="220"/>
      <c r="J27" s="220"/>
    </row>
    <row r="28" spans="6:17" x14ac:dyDescent="0.25">
      <c r="F28" s="220"/>
      <c r="G28" s="220"/>
      <c r="H28" s="220"/>
      <c r="I28" s="220"/>
      <c r="J28" s="220"/>
    </row>
    <row r="29" spans="6:17" x14ac:dyDescent="0.25">
      <c r="F29" s="220"/>
      <c r="G29" s="220"/>
      <c r="H29" s="220"/>
      <c r="I29" s="220"/>
      <c r="J29" s="220"/>
    </row>
    <row r="30" spans="6:17" x14ac:dyDescent="0.25">
      <c r="F30" s="220"/>
      <c r="G30" s="220"/>
      <c r="H30" s="220"/>
      <c r="I30" s="220"/>
      <c r="J30" s="220"/>
    </row>
    <row r="31" spans="6:17" x14ac:dyDescent="0.25">
      <c r="F31" s="220"/>
      <c r="G31" s="220"/>
      <c r="H31" s="220"/>
      <c r="I31" s="220"/>
      <c r="J31" s="220"/>
    </row>
    <row r="32" spans="6:17" x14ac:dyDescent="0.25">
      <c r="F32" s="220"/>
      <c r="G32" s="220"/>
      <c r="H32" s="220"/>
      <c r="I32" s="220"/>
      <c r="J32" s="220"/>
    </row>
    <row r="33" spans="6:10" x14ac:dyDescent="0.25">
      <c r="F33" s="220"/>
      <c r="G33" s="220"/>
      <c r="H33" s="220"/>
      <c r="I33" s="220"/>
      <c r="J33" s="220"/>
    </row>
    <row r="34" spans="6:10" x14ac:dyDescent="0.25">
      <c r="F34" s="220"/>
      <c r="G34" s="220"/>
      <c r="H34" s="220"/>
      <c r="I34" s="220"/>
      <c r="J34" s="220"/>
    </row>
    <row r="35" spans="6:10" x14ac:dyDescent="0.25">
      <c r="F35" s="220"/>
      <c r="G35" s="220"/>
      <c r="H35" s="220"/>
      <c r="I35" s="220"/>
      <c r="J35" s="220"/>
    </row>
    <row r="36" spans="6:10" x14ac:dyDescent="0.25">
      <c r="F36" s="220"/>
      <c r="G36" s="220"/>
      <c r="H36" s="220"/>
      <c r="I36" s="220"/>
      <c r="J36" s="220"/>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zoomScaleNormal="100" workbookViewId="0">
      <selection activeCell="C3" sqref="C3"/>
    </sheetView>
  </sheetViews>
  <sheetFormatPr defaultColWidth="9.28515625" defaultRowHeight="15" x14ac:dyDescent="0.25"/>
  <cols>
    <col min="1" max="1" width="9.28515625" style="2"/>
    <col min="2" max="2" width="9.28515625" style="36"/>
    <col min="3" max="8" width="9.28515625" style="2"/>
    <col min="9" max="9" width="9.28515625" style="2" customWidth="1"/>
    <col min="10" max="11" width="9.28515625" style="3" customWidth="1"/>
    <col min="12" max="12" width="9.28515625" style="2" customWidth="1"/>
    <col min="13" max="16384" width="9.28515625" style="2"/>
  </cols>
  <sheetData>
    <row r="1" spans="1:16" ht="16.5" thickTop="1" thickBot="1" x14ac:dyDescent="0.3">
      <c r="A1" s="70" t="s">
        <v>13</v>
      </c>
      <c r="B1" s="38"/>
    </row>
    <row r="2" spans="1:16" ht="16.5" thickTop="1" thickBot="1" x14ac:dyDescent="0.3">
      <c r="A2" s="72" t="s">
        <v>4</v>
      </c>
      <c r="B2" s="100"/>
      <c r="C2" s="4" t="s">
        <v>11</v>
      </c>
      <c r="D2" s="39" t="s">
        <v>8</v>
      </c>
      <c r="E2" s="39" t="s">
        <v>7</v>
      </c>
      <c r="F2" s="39" t="s">
        <v>9</v>
      </c>
      <c r="G2" s="5" t="s">
        <v>10</v>
      </c>
      <c r="H2" s="3"/>
      <c r="I2" s="3"/>
      <c r="J2" s="2"/>
      <c r="K2" s="2"/>
    </row>
    <row r="3" spans="1:16" x14ac:dyDescent="0.25">
      <c r="A3" s="73" t="s">
        <v>5</v>
      </c>
      <c r="B3" s="100"/>
      <c r="C3" s="7">
        <v>1</v>
      </c>
      <c r="D3" s="40">
        <v>1.75</v>
      </c>
      <c r="E3" s="41">
        <v>2.25</v>
      </c>
      <c r="F3" s="41">
        <f>SUM(E3,D3)/2</f>
        <v>2</v>
      </c>
      <c r="G3" s="42">
        <f>((F3^3)/4)-1-SIN(F3)</f>
        <v>9.0702573174318291E-2</v>
      </c>
      <c r="H3" s="3"/>
      <c r="I3" s="3"/>
      <c r="J3" s="2"/>
      <c r="K3" s="2"/>
    </row>
    <row r="4" spans="1:16" x14ac:dyDescent="0.25">
      <c r="A4" s="74" t="s">
        <v>6</v>
      </c>
      <c r="B4" s="100"/>
      <c r="C4" s="7">
        <f>C3+1</f>
        <v>2</v>
      </c>
      <c r="D4" s="43">
        <f>IF(G3&gt;0,D3,F3)</f>
        <v>1.75</v>
      </c>
      <c r="E4" s="44">
        <f>IF(G3&gt;0,F3,E3)</f>
        <v>2</v>
      </c>
      <c r="F4" s="44">
        <f>SUM(E4,D4)/2</f>
        <v>1.875</v>
      </c>
      <c r="G4" s="45">
        <f t="shared" ref="G4:G7" si="0">((F4^3)/4)-1-SIN(F4)</f>
        <v>-0.30613656285969382</v>
      </c>
      <c r="H4" s="3"/>
      <c r="I4" s="3"/>
      <c r="J4" s="2"/>
      <c r="K4" s="2"/>
      <c r="P4" s="222"/>
    </row>
    <row r="5" spans="1:16" x14ac:dyDescent="0.25">
      <c r="A5" s="75" t="s">
        <v>17</v>
      </c>
      <c r="B5" s="100"/>
      <c r="C5" s="7">
        <f t="shared" ref="C5:C6" si="1">C4+1</f>
        <v>3</v>
      </c>
      <c r="D5" s="43">
        <f>IF(G4&gt;0,D4,F4)</f>
        <v>1.875</v>
      </c>
      <c r="E5" s="44">
        <f>IF(G4&gt;0,F4,E4)</f>
        <v>2</v>
      </c>
      <c r="F5" s="44">
        <f t="shared" ref="F5:F6" si="2">SUM(E5,D5)/2</f>
        <v>1.9375</v>
      </c>
      <c r="G5" s="45">
        <f t="shared" si="0"/>
        <v>-0.1152159410186262</v>
      </c>
      <c r="H5" s="3"/>
      <c r="I5" s="3"/>
      <c r="J5" s="2"/>
      <c r="K5" s="2"/>
    </row>
    <row r="6" spans="1:16" ht="15.75" thickBot="1" x14ac:dyDescent="0.3">
      <c r="A6" s="76" t="s">
        <v>18</v>
      </c>
      <c r="B6" s="101"/>
      <c r="C6" s="7">
        <f t="shared" si="1"/>
        <v>4</v>
      </c>
      <c r="D6" s="43">
        <f>IF(G5&gt;0,D5,F5)</f>
        <v>1.9375</v>
      </c>
      <c r="E6" s="44">
        <f>IF(G5&gt;0,F5,E5)</f>
        <v>2</v>
      </c>
      <c r="F6" s="44">
        <f t="shared" si="2"/>
        <v>1.96875</v>
      </c>
      <c r="G6" s="45">
        <f t="shared" si="0"/>
        <v>-1.4148727830259E-2</v>
      </c>
      <c r="H6" s="3"/>
      <c r="I6" s="3"/>
      <c r="J6" s="2"/>
      <c r="K6" s="2"/>
    </row>
    <row r="7" spans="1:16" ht="16.5" thickTop="1" thickBot="1" x14ac:dyDescent="0.3">
      <c r="C7" s="10">
        <f>C6+1</f>
        <v>5</v>
      </c>
      <c r="D7" s="46">
        <f>IF(G6&gt;0,D6,F6)</f>
        <v>1.96875</v>
      </c>
      <c r="E7" s="47">
        <f>IF(G6&gt;0,F6,E6)</f>
        <v>2</v>
      </c>
      <c r="F7" s="47">
        <f t="shared" ref="F7" si="3">SUM(E7,D7)/2</f>
        <v>1.984375</v>
      </c>
      <c r="G7" s="48">
        <f t="shared" si="0"/>
        <v>3.7801796655058229E-2</v>
      </c>
      <c r="H7" s="245"/>
      <c r="I7" s="229"/>
      <c r="J7" s="2"/>
      <c r="K7" s="2"/>
    </row>
    <row r="8" spans="1:16" ht="14.25" customHeight="1" thickTop="1" thickBot="1" x14ac:dyDescent="0.3">
      <c r="C8" s="228"/>
      <c r="D8" s="228"/>
      <c r="E8" s="228"/>
      <c r="F8" s="228"/>
      <c r="G8" s="228"/>
      <c r="H8" s="229"/>
      <c r="I8" s="229"/>
    </row>
    <row r="9" spans="1:16" ht="15" customHeight="1" thickTop="1" x14ac:dyDescent="0.25">
      <c r="B9" s="229"/>
      <c r="C9" s="229"/>
      <c r="D9" s="229"/>
      <c r="F9" s="86"/>
      <c r="G9" s="30"/>
      <c r="H9" s="30"/>
      <c r="I9" s="30"/>
      <c r="J9" s="88"/>
      <c r="K9" s="2"/>
    </row>
    <row r="10" spans="1:16" x14ac:dyDescent="0.25">
      <c r="B10" s="229"/>
      <c r="C10" s="229"/>
      <c r="D10" s="229"/>
      <c r="F10" s="33"/>
      <c r="G10" s="31"/>
      <c r="H10" s="31"/>
      <c r="I10" s="31"/>
      <c r="J10" s="32"/>
      <c r="K10" s="2"/>
    </row>
    <row r="11" spans="1:16" ht="15.75" thickBot="1" x14ac:dyDescent="0.3">
      <c r="B11" s="229"/>
      <c r="C11" s="229"/>
      <c r="D11" s="229"/>
      <c r="F11" s="255"/>
      <c r="G11" s="256"/>
      <c r="H11" s="35"/>
      <c r="I11" s="256"/>
      <c r="J11" s="257"/>
      <c r="K11" s="2"/>
    </row>
    <row r="12" spans="1:16" ht="16.5" thickTop="1" thickBot="1" x14ac:dyDescent="0.3">
      <c r="B12" s="230" t="s">
        <v>102</v>
      </c>
      <c r="C12" s="231">
        <f>LOG((E3-D3)/0.000001,2)</f>
        <v>18.931568569324174</v>
      </c>
      <c r="D12" s="229"/>
      <c r="E12" s="197" t="s">
        <v>21</v>
      </c>
      <c r="F12" s="136" t="s">
        <v>19</v>
      </c>
      <c r="G12" s="137" t="s">
        <v>20</v>
      </c>
      <c r="H12" s="138" t="s">
        <v>21</v>
      </c>
      <c r="I12" s="136" t="s">
        <v>19</v>
      </c>
      <c r="J12" s="136" t="s">
        <v>22</v>
      </c>
      <c r="K12" s="223" t="s">
        <v>23</v>
      </c>
      <c r="L12" s="227"/>
    </row>
    <row r="13" spans="1:16" ht="15.75" thickBot="1" x14ac:dyDescent="0.3">
      <c r="B13" s="232" t="s">
        <v>103</v>
      </c>
      <c r="C13" s="233">
        <f>ROUNDUP(C12,0)</f>
        <v>19</v>
      </c>
      <c r="D13" s="229"/>
      <c r="E13" s="198">
        <v>1</v>
      </c>
      <c r="F13" s="53">
        <v>2</v>
      </c>
      <c r="G13" s="52">
        <f>POWER((4*SIN(F13))+4,1/3)</f>
        <v>1.9692968800947126</v>
      </c>
      <c r="H13" s="53">
        <v>1</v>
      </c>
      <c r="I13" s="6">
        <v>2</v>
      </c>
      <c r="J13" s="6">
        <f>SIN(I13)-((I13^3)/4)+1</f>
        <v>-9.0702573174318291E-2</v>
      </c>
      <c r="K13" s="224">
        <f>COS(I13)-(3*(I13^2))/4</f>
        <v>-3.4161468365471426</v>
      </c>
      <c r="L13" s="226">
        <f>I13-(J13/K13)</f>
        <v>1.973448865779436</v>
      </c>
    </row>
    <row r="14" spans="1:16" ht="16.5" thickTop="1" thickBot="1" x14ac:dyDescent="0.3">
      <c r="B14" s="229"/>
      <c r="C14" s="229"/>
      <c r="D14" s="229"/>
      <c r="E14" s="199">
        <f>E13+1</f>
        <v>2</v>
      </c>
      <c r="F14" s="55">
        <f>G13</f>
        <v>1.9692968800947126</v>
      </c>
      <c r="G14" s="54">
        <f t="shared" ref="G14:G17" si="4">POWER((4*SIN(F14))+4,1/3)</f>
        <v>1.9735325728756814</v>
      </c>
      <c r="H14" s="55">
        <f>H13+1</f>
        <v>2</v>
      </c>
      <c r="I14" s="8">
        <f>I13-(J13/K13)</f>
        <v>1.973448865779436</v>
      </c>
      <c r="J14" s="8">
        <f>SIN(I14)-((I14^3)/4)+1</f>
        <v>-1.3745544346543959E-3</v>
      </c>
      <c r="K14" s="225">
        <f>COS(I14)-(3*(I14^2))/4</f>
        <v>-3.3127354390562704</v>
      </c>
      <c r="L14" s="9">
        <f t="shared" ref="L14:L17" si="5">I14-(J14/K14)</f>
        <v>1.9730339354416708</v>
      </c>
    </row>
    <row r="15" spans="1:16" ht="15.75" thickTop="1" x14ac:dyDescent="0.25">
      <c r="B15" s="246" t="s">
        <v>7</v>
      </c>
      <c r="C15" s="247">
        <f>E3</f>
        <v>2.25</v>
      </c>
      <c r="D15" s="229"/>
      <c r="E15" s="199">
        <f t="shared" ref="E15:E16" si="6">E14+1</f>
        <v>3</v>
      </c>
      <c r="F15" s="55">
        <f t="shared" ref="F15:F16" si="7">G14</f>
        <v>1.9735325728756814</v>
      </c>
      <c r="G15" s="54">
        <f t="shared" si="4"/>
        <v>1.9729669202217917</v>
      </c>
      <c r="H15" s="55">
        <f t="shared" ref="H15:H16" si="8">H14+1</f>
        <v>3</v>
      </c>
      <c r="I15" s="8">
        <f>I14-(J14/K14)</f>
        <v>1.9730339354416708</v>
      </c>
      <c r="J15" s="8">
        <f t="shared" ref="J15:J17" si="9">SIN(I15)-((I15^3)/4)+1</f>
        <v>-3.3400819843265594E-7</v>
      </c>
      <c r="K15" s="225">
        <f t="shared" ref="K15:K17" si="10">COS(I15)-(3*(I15^2))/4</f>
        <v>-3.3111255225490543</v>
      </c>
      <c r="L15" s="9">
        <f t="shared" si="5"/>
        <v>1.9730338345671505</v>
      </c>
    </row>
    <row r="16" spans="1:16" x14ac:dyDescent="0.25">
      <c r="B16" s="28" t="s">
        <v>8</v>
      </c>
      <c r="C16" s="13">
        <f>D3</f>
        <v>1.75</v>
      </c>
      <c r="D16" s="229"/>
      <c r="E16" s="199">
        <f t="shared" si="6"/>
        <v>4</v>
      </c>
      <c r="F16" s="55">
        <f t="shared" si="7"/>
        <v>1.9729669202217917</v>
      </c>
      <c r="G16" s="54">
        <f t="shared" si="4"/>
        <v>1.9730428059710325</v>
      </c>
      <c r="H16" s="55">
        <f t="shared" si="8"/>
        <v>4</v>
      </c>
      <c r="I16" s="8">
        <f>I15-(J15/K15)</f>
        <v>1.9730338345671505</v>
      </c>
      <c r="J16" s="8">
        <f t="shared" si="9"/>
        <v>-1.9095836023552692E-14</v>
      </c>
      <c r="K16" s="225">
        <f t="shared" si="10"/>
        <v>-3.3111251311823273</v>
      </c>
      <c r="L16" s="9">
        <f t="shared" si="5"/>
        <v>1.9730338345671448</v>
      </c>
    </row>
    <row r="17" spans="1:13" ht="15.75" thickBot="1" x14ac:dyDescent="0.3">
      <c r="B17" s="29" t="s">
        <v>101</v>
      </c>
      <c r="C17" s="15">
        <f>(C15-C16)/(2^C7)</f>
        <v>1.5625E-2</v>
      </c>
      <c r="D17" s="229"/>
      <c r="E17" s="239">
        <f>E16+1</f>
        <v>5</v>
      </c>
      <c r="F17" s="240">
        <f>G16</f>
        <v>1.9730428059710325</v>
      </c>
      <c r="G17" s="241">
        <f t="shared" si="4"/>
        <v>1.9730326316310438</v>
      </c>
      <c r="H17" s="240">
        <f>H16+1</f>
        <v>5</v>
      </c>
      <c r="I17" s="242">
        <f>I16-(J16/K16)</f>
        <v>1.9730338345671448</v>
      </c>
      <c r="J17" s="242">
        <f t="shared" si="9"/>
        <v>0</v>
      </c>
      <c r="K17" s="243">
        <f t="shared" si="10"/>
        <v>-3.3111251311823051</v>
      </c>
      <c r="L17" s="244">
        <f t="shared" si="5"/>
        <v>1.9730338345671448</v>
      </c>
    </row>
    <row r="18" spans="1:13" ht="16.5" thickTop="1" thickBot="1" x14ac:dyDescent="0.3">
      <c r="D18" s="229"/>
      <c r="E18" s="228"/>
      <c r="F18" s="228"/>
      <c r="G18" s="228"/>
      <c r="H18" s="228"/>
      <c r="I18" s="228"/>
      <c r="J18" s="228"/>
      <c r="K18" s="228"/>
      <c r="L18" s="228"/>
    </row>
    <row r="19" spans="1:13" ht="16.5" thickTop="1" thickBot="1" x14ac:dyDescent="0.3">
      <c r="A19" s="237"/>
      <c r="C19" s="201" t="s">
        <v>24</v>
      </c>
      <c r="D19" s="24" t="s">
        <v>30</v>
      </c>
      <c r="E19" s="24" t="s">
        <v>31</v>
      </c>
      <c r="F19" s="24" t="s">
        <v>25</v>
      </c>
      <c r="G19" s="25" t="s">
        <v>26</v>
      </c>
      <c r="H19" s="91"/>
      <c r="I19" s="91"/>
      <c r="J19" s="91"/>
      <c r="K19" s="91"/>
      <c r="L19" s="92"/>
      <c r="M19" s="3"/>
    </row>
    <row r="20" spans="1:13" x14ac:dyDescent="0.25">
      <c r="C20" s="200" t="s">
        <v>27</v>
      </c>
      <c r="D20" s="22">
        <f>F3</f>
        <v>2</v>
      </c>
      <c r="E20" s="22">
        <f>1.97303383-D20</f>
        <v>-2.69661699999999E-2</v>
      </c>
      <c r="F20" s="22">
        <f>VLOOKUP(5,C2:G7,4,FALSE)</f>
        <v>1.984375</v>
      </c>
      <c r="G20" s="23">
        <f>1.97303383-F20</f>
        <v>-1.13411699999999E-2</v>
      </c>
      <c r="H20" s="94"/>
      <c r="I20" s="94"/>
      <c r="J20" s="94"/>
      <c r="K20" s="94"/>
      <c r="L20" s="96"/>
      <c r="M20" s="237"/>
    </row>
    <row r="21" spans="1:13" x14ac:dyDescent="0.25">
      <c r="C21" s="16" t="s">
        <v>28</v>
      </c>
      <c r="D21" s="20">
        <f>F13</f>
        <v>2</v>
      </c>
      <c r="E21" s="20">
        <f>1.97303383-D21</f>
        <v>-2.69661699999999E-2</v>
      </c>
      <c r="F21" s="20">
        <f>VLOOKUP(5,E13:G17,3,FALSE)</f>
        <v>1.9730326316310438</v>
      </c>
      <c r="G21" s="17">
        <f t="shared" ref="G21" si="11">1.97303383-F21</f>
        <v>1.1983689562899968E-6</v>
      </c>
      <c r="H21" s="94"/>
      <c r="I21" s="94"/>
      <c r="J21" s="94"/>
      <c r="K21" s="94"/>
      <c r="L21" s="96"/>
    </row>
    <row r="22" spans="1:13" ht="15.75" thickBot="1" x14ac:dyDescent="0.3">
      <c r="C22" s="18" t="s">
        <v>29</v>
      </c>
      <c r="D22" s="21">
        <f>I13</f>
        <v>2</v>
      </c>
      <c r="E22" s="21">
        <f t="shared" ref="E22" si="12">1.97303383-D22</f>
        <v>-2.69661699999999E-2</v>
      </c>
      <c r="F22" s="21">
        <f>VLOOKUP(5,H13:L17,5,FALSE)</f>
        <v>1.9730338345671448</v>
      </c>
      <c r="G22" s="19">
        <f>1.97303383-F22</f>
        <v>-4.5671446624595546E-9</v>
      </c>
      <c r="H22" s="94"/>
      <c r="I22" s="94"/>
      <c r="J22" s="94"/>
      <c r="K22" s="94"/>
      <c r="L22" s="96"/>
    </row>
    <row r="23" spans="1:13" ht="15.75" thickTop="1" x14ac:dyDescent="0.25">
      <c r="C23" s="93"/>
      <c r="D23" s="94"/>
      <c r="E23" s="94"/>
      <c r="F23" s="94"/>
      <c r="G23" s="94"/>
      <c r="H23" s="94"/>
      <c r="I23" s="94"/>
      <c r="J23" s="94"/>
      <c r="K23" s="94"/>
      <c r="L23" s="96"/>
    </row>
    <row r="24" spans="1:13" x14ac:dyDescent="0.25">
      <c r="C24" s="93"/>
      <c r="D24" s="94"/>
      <c r="E24" s="94"/>
      <c r="F24" s="94"/>
      <c r="G24" s="94"/>
      <c r="H24" s="94"/>
      <c r="I24" s="94"/>
      <c r="J24" s="94"/>
      <c r="K24" s="94"/>
      <c r="L24" s="96"/>
    </row>
    <row r="25" spans="1:13" x14ac:dyDescent="0.25">
      <c r="C25" s="93"/>
      <c r="D25" s="94"/>
      <c r="E25" s="94"/>
      <c r="F25" s="94"/>
      <c r="G25" s="94"/>
      <c r="H25" s="94"/>
      <c r="I25" s="94"/>
      <c r="J25" s="94"/>
      <c r="K25" s="94"/>
      <c r="L25" s="96"/>
    </row>
    <row r="26" spans="1:13" x14ac:dyDescent="0.25">
      <c r="C26" s="93"/>
      <c r="D26" s="94"/>
      <c r="E26" s="94"/>
      <c r="F26" s="94"/>
      <c r="G26" s="94"/>
      <c r="H26" s="94"/>
      <c r="I26" s="94"/>
      <c r="J26" s="94"/>
      <c r="K26" s="94"/>
      <c r="L26" s="96"/>
    </row>
    <row r="27" spans="1:13" x14ac:dyDescent="0.25">
      <c r="C27" s="93"/>
      <c r="D27" s="94"/>
      <c r="E27" s="94"/>
      <c r="F27" s="94"/>
      <c r="G27" s="94"/>
      <c r="H27" s="94"/>
      <c r="I27" s="94"/>
      <c r="J27" s="94"/>
      <c r="K27" s="94"/>
      <c r="L27" s="96"/>
    </row>
    <row r="28" spans="1:13" x14ac:dyDescent="0.25">
      <c r="C28" s="93"/>
      <c r="D28" s="94"/>
      <c r="E28" s="94"/>
      <c r="F28" s="94"/>
      <c r="G28" s="94"/>
      <c r="H28" s="94"/>
      <c r="I28" s="94"/>
      <c r="J28" s="94"/>
      <c r="K28" s="94"/>
      <c r="L28" s="96"/>
    </row>
    <row r="29" spans="1:13" x14ac:dyDescent="0.25">
      <c r="C29" s="93"/>
      <c r="D29" s="94"/>
      <c r="E29" s="94"/>
      <c r="F29" s="94"/>
      <c r="G29" s="94"/>
      <c r="H29" s="94"/>
      <c r="I29" s="94"/>
      <c r="J29" s="94"/>
      <c r="K29" s="94"/>
      <c r="L29" s="96"/>
    </row>
    <row r="30" spans="1:13" x14ac:dyDescent="0.25">
      <c r="C30" s="93"/>
      <c r="D30" s="94"/>
      <c r="E30" s="94"/>
      <c r="F30" s="94"/>
      <c r="G30" s="94"/>
      <c r="H30" s="94"/>
      <c r="I30" s="94"/>
      <c r="J30" s="94"/>
      <c r="K30" s="94"/>
      <c r="L30" s="96"/>
    </row>
    <row r="31" spans="1:13" x14ac:dyDescent="0.25">
      <c r="C31" s="93"/>
      <c r="D31" s="94"/>
      <c r="E31" s="94"/>
      <c r="F31" s="94"/>
      <c r="G31" s="94"/>
      <c r="H31" s="94"/>
      <c r="I31" s="94"/>
      <c r="J31" s="94"/>
      <c r="K31" s="94"/>
      <c r="L31" s="96"/>
    </row>
    <row r="32" spans="1:13" x14ac:dyDescent="0.25">
      <c r="C32" s="93"/>
      <c r="D32" s="94"/>
      <c r="E32" s="94"/>
      <c r="F32" s="94"/>
      <c r="G32" s="94"/>
      <c r="H32" s="94"/>
      <c r="I32" s="94"/>
      <c r="J32" s="94"/>
      <c r="K32" s="94"/>
      <c r="L32" s="96"/>
    </row>
    <row r="33" spans="3:12" ht="15.75" thickBot="1" x14ac:dyDescent="0.3">
      <c r="C33" s="97"/>
      <c r="D33" s="98"/>
      <c r="E33" s="98"/>
      <c r="F33" s="98"/>
      <c r="G33" s="98"/>
      <c r="H33" s="98"/>
      <c r="I33" s="98"/>
      <c r="J33" s="98"/>
      <c r="K33" s="98"/>
      <c r="L33" s="99"/>
    </row>
    <row r="34" spans="3:12" ht="15.75" thickTop="1" x14ac:dyDescent="0.25"/>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48576"/>
  <sheetViews>
    <sheetView tabSelected="1" zoomScaleNormal="100" workbookViewId="0">
      <selection activeCell="G33" sqref="G33"/>
    </sheetView>
  </sheetViews>
  <sheetFormatPr defaultColWidth="9.28515625" defaultRowHeight="15" x14ac:dyDescent="0.25"/>
  <cols>
    <col min="1" max="13" width="9.28515625" style="37"/>
    <col min="14" max="14" width="9.28515625" style="3"/>
    <col min="15" max="16384" width="9.28515625" style="37"/>
  </cols>
  <sheetData>
    <row r="1" spans="1:28" ht="16.5" thickTop="1" thickBot="1" x14ac:dyDescent="0.3">
      <c r="A1" s="71" t="s">
        <v>14</v>
      </c>
      <c r="F1" s="3"/>
      <c r="G1" s="3"/>
      <c r="H1" s="3"/>
      <c r="I1" s="3"/>
      <c r="J1" s="3"/>
      <c r="K1" s="3"/>
      <c r="L1" s="3"/>
      <c r="M1" s="3"/>
      <c r="O1" s="103"/>
      <c r="P1" s="104" t="s">
        <v>42</v>
      </c>
      <c r="Q1" s="105" t="s">
        <v>43</v>
      </c>
    </row>
    <row r="2" spans="1:28" x14ac:dyDescent="0.25">
      <c r="A2" s="72" t="s">
        <v>4</v>
      </c>
      <c r="F2" s="3"/>
      <c r="G2" s="3"/>
      <c r="H2" s="3"/>
      <c r="I2" s="3"/>
      <c r="J2" s="3"/>
      <c r="K2" s="3"/>
      <c r="L2" s="3"/>
      <c r="M2" s="3"/>
      <c r="O2" s="106" t="s">
        <v>41</v>
      </c>
      <c r="P2" s="107">
        <v>2</v>
      </c>
      <c r="Q2" s="108">
        <v>4</v>
      </c>
    </row>
    <row r="3" spans="1:28" x14ac:dyDescent="0.25">
      <c r="A3" s="73" t="s">
        <v>5</v>
      </c>
      <c r="F3" s="3"/>
      <c r="G3" s="3"/>
      <c r="H3" s="3"/>
      <c r="I3" s="3"/>
      <c r="J3" s="3"/>
      <c r="K3" s="3"/>
      <c r="L3" s="3"/>
      <c r="M3" s="3"/>
      <c r="O3" s="106"/>
      <c r="P3" s="107">
        <v>2</v>
      </c>
      <c r="Q3" s="108">
        <v>8</v>
      </c>
    </row>
    <row r="4" spans="1:28" x14ac:dyDescent="0.25">
      <c r="A4" s="74" t="s">
        <v>6</v>
      </c>
      <c r="F4" s="3"/>
      <c r="G4" s="3"/>
      <c r="H4" s="3"/>
      <c r="I4" s="3"/>
      <c r="J4" s="3"/>
      <c r="K4" s="3"/>
      <c r="L4" s="3"/>
      <c r="M4" s="3"/>
      <c r="O4" s="106"/>
      <c r="P4" s="107">
        <v>5</v>
      </c>
      <c r="Q4" s="108">
        <v>6</v>
      </c>
    </row>
    <row r="5" spans="1:28" x14ac:dyDescent="0.25">
      <c r="A5" s="75" t="s">
        <v>17</v>
      </c>
      <c r="F5" s="3"/>
      <c r="G5" s="3"/>
      <c r="H5" s="3"/>
      <c r="I5" s="3"/>
      <c r="J5" s="3"/>
      <c r="K5" s="3"/>
      <c r="L5" s="3"/>
      <c r="M5" s="3"/>
      <c r="O5" s="109"/>
      <c r="P5" s="110"/>
      <c r="Q5" s="111"/>
      <c r="AA5" s="3"/>
      <c r="AB5" s="3"/>
    </row>
    <row r="6" spans="1:28" ht="15.75" thickBot="1" x14ac:dyDescent="0.3">
      <c r="A6" s="76" t="s">
        <v>18</v>
      </c>
      <c r="F6" s="3"/>
      <c r="G6" s="3"/>
      <c r="H6" s="3"/>
      <c r="I6" s="3"/>
      <c r="J6" s="3"/>
      <c r="K6" s="3"/>
      <c r="L6" s="3"/>
      <c r="M6" s="3"/>
      <c r="O6" s="106" t="s">
        <v>44</v>
      </c>
      <c r="P6" s="107">
        <v>5</v>
      </c>
      <c r="Q6" s="108">
        <v>6</v>
      </c>
    </row>
    <row r="7" spans="1:28" ht="15.75" thickTop="1" x14ac:dyDescent="0.25">
      <c r="F7" s="3"/>
      <c r="G7" s="3"/>
      <c r="H7" s="3"/>
      <c r="I7" s="3"/>
      <c r="J7" s="3"/>
      <c r="K7" s="3"/>
      <c r="L7" s="3"/>
      <c r="M7" s="3"/>
      <c r="O7" s="106"/>
      <c r="P7" s="107">
        <v>8</v>
      </c>
      <c r="Q7" s="108">
        <v>6</v>
      </c>
    </row>
    <row r="8" spans="1:28" x14ac:dyDescent="0.25">
      <c r="F8" s="3"/>
      <c r="G8" s="3"/>
      <c r="H8" s="3"/>
      <c r="I8" s="3"/>
      <c r="J8" s="3"/>
      <c r="K8" s="3"/>
      <c r="L8" s="3"/>
      <c r="M8" s="3"/>
      <c r="O8" s="106"/>
      <c r="P8" s="107">
        <v>8</v>
      </c>
      <c r="Q8" s="108">
        <v>8</v>
      </c>
    </row>
    <row r="9" spans="1:28" x14ac:dyDescent="0.25">
      <c r="F9" s="3"/>
      <c r="G9" s="3"/>
      <c r="H9" s="3"/>
      <c r="I9" s="3"/>
      <c r="J9" s="3"/>
      <c r="K9" s="3"/>
      <c r="L9" s="3"/>
      <c r="M9" s="3"/>
      <c r="O9" s="106"/>
      <c r="P9" s="107">
        <v>2</v>
      </c>
      <c r="Q9" s="108">
        <v>8</v>
      </c>
    </row>
    <row r="10" spans="1:28" x14ac:dyDescent="0.25">
      <c r="F10" s="3"/>
      <c r="G10" s="3"/>
      <c r="H10" s="3"/>
      <c r="I10" s="3"/>
      <c r="J10" s="3"/>
      <c r="K10" s="3"/>
      <c r="L10" s="3"/>
      <c r="M10" s="3"/>
      <c r="O10" s="109"/>
      <c r="P10" s="110"/>
      <c r="Q10" s="111"/>
    </row>
    <row r="11" spans="1:28" x14ac:dyDescent="0.25">
      <c r="F11" s="3"/>
      <c r="G11" s="3"/>
      <c r="H11" s="3"/>
      <c r="I11" s="3"/>
      <c r="J11" s="3"/>
      <c r="K11" s="3"/>
      <c r="L11" s="3"/>
      <c r="M11" s="3"/>
      <c r="O11" s="106" t="s">
        <v>45</v>
      </c>
      <c r="P11" s="107">
        <v>5</v>
      </c>
      <c r="Q11" s="108">
        <v>6</v>
      </c>
    </row>
    <row r="12" spans="1:28" x14ac:dyDescent="0.25">
      <c r="F12" s="3"/>
      <c r="G12" s="3"/>
      <c r="H12" s="3"/>
      <c r="I12" s="3"/>
      <c r="J12" s="3"/>
      <c r="K12" s="3"/>
      <c r="L12" s="3"/>
      <c r="M12" s="3"/>
      <c r="O12" s="106"/>
      <c r="P12" s="107">
        <v>8</v>
      </c>
      <c r="Q12" s="108">
        <v>6</v>
      </c>
    </row>
    <row r="13" spans="1:28" x14ac:dyDescent="0.25">
      <c r="F13" s="3"/>
      <c r="G13" s="3"/>
      <c r="H13" s="3"/>
      <c r="I13" s="3"/>
      <c r="J13" s="3"/>
      <c r="K13" s="3"/>
      <c r="L13" s="3"/>
      <c r="M13" s="3"/>
      <c r="O13" s="106"/>
      <c r="P13" s="107">
        <v>8</v>
      </c>
      <c r="Q13" s="108">
        <v>4</v>
      </c>
    </row>
    <row r="14" spans="1:28" x14ac:dyDescent="0.25">
      <c r="F14" s="3"/>
      <c r="G14" s="3"/>
      <c r="H14" s="3"/>
      <c r="I14" s="3"/>
      <c r="J14" s="3"/>
      <c r="K14" s="3"/>
      <c r="L14" s="3"/>
      <c r="M14" s="3"/>
      <c r="O14" s="106"/>
      <c r="P14" s="107">
        <v>2</v>
      </c>
      <c r="Q14" s="108">
        <v>4</v>
      </c>
    </row>
    <row r="15" spans="1:28" ht="15.75" thickBot="1" x14ac:dyDescent="0.3">
      <c r="F15" s="3"/>
      <c r="G15" s="3"/>
      <c r="H15" s="3"/>
      <c r="I15" s="3"/>
      <c r="J15" s="3"/>
      <c r="K15" s="3"/>
      <c r="L15" s="3"/>
      <c r="M15" s="3"/>
      <c r="O15" s="112"/>
      <c r="P15" s="113"/>
      <c r="Q15" s="114"/>
    </row>
    <row r="16" spans="1:28" ht="16.5" thickTop="1" thickBot="1" x14ac:dyDescent="0.3">
      <c r="C16" s="3"/>
      <c r="D16" s="3"/>
      <c r="E16" s="3"/>
      <c r="F16" s="3"/>
      <c r="G16" s="3"/>
      <c r="H16" s="3"/>
      <c r="I16" s="3"/>
      <c r="J16" s="3"/>
      <c r="K16" s="3"/>
      <c r="L16" s="3"/>
      <c r="M16" s="3"/>
    </row>
    <row r="17" spans="3:26" ht="15.75" thickTop="1" x14ac:dyDescent="0.25">
      <c r="C17" s="3"/>
      <c r="D17" s="3"/>
      <c r="E17" s="3"/>
      <c r="F17" s="3"/>
      <c r="G17" s="3"/>
      <c r="H17" s="3"/>
      <c r="I17" s="3"/>
      <c r="J17" s="3"/>
      <c r="K17" s="3"/>
      <c r="L17" s="3"/>
      <c r="M17" s="3"/>
      <c r="O17" s="77"/>
      <c r="P17" s="209"/>
      <c r="Q17" s="209"/>
      <c r="R17" s="209"/>
      <c r="S17" s="209"/>
      <c r="T17" s="209"/>
      <c r="U17" s="209"/>
      <c r="V17" s="135"/>
    </row>
    <row r="18" spans="3:26" x14ac:dyDescent="0.25">
      <c r="C18" s="3"/>
      <c r="D18" s="3"/>
      <c r="E18" s="3"/>
      <c r="F18" s="3"/>
      <c r="G18" s="3"/>
      <c r="H18" s="3"/>
      <c r="I18" s="3"/>
      <c r="J18" s="3"/>
      <c r="K18" s="3"/>
      <c r="L18" s="3"/>
      <c r="M18" s="3"/>
      <c r="O18" s="78" t="s">
        <v>19</v>
      </c>
      <c r="P18" s="79">
        <v>2</v>
      </c>
      <c r="Q18" s="79">
        <v>2</v>
      </c>
      <c r="R18" s="79">
        <v>5</v>
      </c>
      <c r="S18" s="79">
        <v>8</v>
      </c>
      <c r="T18" s="79">
        <v>8</v>
      </c>
      <c r="U18" s="79">
        <v>8</v>
      </c>
      <c r="V18" s="80"/>
    </row>
    <row r="19" spans="3:26" x14ac:dyDescent="0.25">
      <c r="C19" s="3"/>
      <c r="D19" s="3"/>
      <c r="E19" s="3"/>
      <c r="F19" s="3"/>
      <c r="G19" s="3"/>
      <c r="H19" s="3"/>
      <c r="I19" s="3"/>
      <c r="J19" s="3"/>
      <c r="K19" s="3"/>
      <c r="L19" s="3"/>
      <c r="M19" s="3"/>
      <c r="O19" s="78" t="s">
        <v>46</v>
      </c>
      <c r="P19" s="79">
        <v>4</v>
      </c>
      <c r="Q19" s="79">
        <v>8</v>
      </c>
      <c r="R19" s="79">
        <v>6</v>
      </c>
      <c r="S19" s="79">
        <v>6</v>
      </c>
      <c r="T19" s="79">
        <v>8</v>
      </c>
      <c r="U19" s="79">
        <v>4</v>
      </c>
      <c r="V19" s="80"/>
    </row>
    <row r="20" spans="3:26" ht="15.75" thickBot="1" x14ac:dyDescent="0.3">
      <c r="C20" s="3"/>
      <c r="D20" s="3"/>
      <c r="E20" s="3"/>
      <c r="F20" s="3"/>
      <c r="G20" s="3"/>
      <c r="H20" s="3"/>
      <c r="I20" s="3"/>
      <c r="J20" s="3"/>
      <c r="K20" s="3"/>
      <c r="L20" s="3"/>
      <c r="M20" s="3"/>
      <c r="O20" s="51" t="s">
        <v>47</v>
      </c>
      <c r="P20" s="81">
        <v>1</v>
      </c>
      <c r="Q20" s="81">
        <v>1</v>
      </c>
      <c r="R20" s="81">
        <v>1</v>
      </c>
      <c r="S20" s="81">
        <v>1</v>
      </c>
      <c r="T20" s="81">
        <v>1</v>
      </c>
      <c r="U20" s="81">
        <v>1</v>
      </c>
      <c r="V20" s="82"/>
    </row>
    <row r="21" spans="3:26" ht="16.5" thickTop="1" thickBot="1" x14ac:dyDescent="0.3">
      <c r="C21" s="3"/>
      <c r="D21" s="3"/>
      <c r="E21" s="3"/>
      <c r="F21" s="3"/>
      <c r="G21" s="3"/>
      <c r="H21" s="3"/>
      <c r="I21" s="3"/>
      <c r="J21" s="3"/>
      <c r="K21" s="3"/>
      <c r="L21" s="3"/>
      <c r="M21" s="3"/>
      <c r="O21" s="3"/>
      <c r="P21" s="3"/>
      <c r="Q21" s="3"/>
      <c r="R21" s="3"/>
      <c r="S21" s="3"/>
      <c r="T21" s="3"/>
      <c r="U21" s="3"/>
      <c r="V21" s="3"/>
      <c r="W21" s="3"/>
      <c r="X21" s="3"/>
      <c r="Y21" s="3"/>
      <c r="Z21" s="3"/>
    </row>
    <row r="22" spans="3:26" ht="15.75" thickTop="1" x14ac:dyDescent="0.25">
      <c r="C22" s="3"/>
      <c r="D22" s="3"/>
      <c r="E22" s="3"/>
      <c r="O22" s="83" t="s">
        <v>50</v>
      </c>
      <c r="P22" s="61" t="s">
        <v>49</v>
      </c>
      <c r="Q22" s="61"/>
      <c r="R22" s="61">
        <v>1</v>
      </c>
      <c r="S22" s="61">
        <v>0</v>
      </c>
      <c r="T22" s="61">
        <v>-12</v>
      </c>
      <c r="U22" s="61"/>
      <c r="V22" s="84"/>
    </row>
    <row r="23" spans="3:26" x14ac:dyDescent="0.25">
      <c r="C23" s="3"/>
      <c r="D23" s="3"/>
      <c r="E23" s="3"/>
      <c r="O23" s="66" t="s">
        <v>51</v>
      </c>
      <c r="P23" s="63" t="s">
        <v>52</v>
      </c>
      <c r="Q23" s="63"/>
      <c r="R23" s="63">
        <v>0</v>
      </c>
      <c r="S23" s="63">
        <v>1</v>
      </c>
      <c r="T23" s="63">
        <v>-3</v>
      </c>
      <c r="U23" s="63"/>
      <c r="V23" s="64"/>
    </row>
    <row r="24" spans="3:26" x14ac:dyDescent="0.25">
      <c r="C24" s="3"/>
      <c r="D24" s="3"/>
      <c r="E24" s="3"/>
      <c r="O24" s="66"/>
      <c r="P24" s="63"/>
      <c r="Q24" s="63"/>
      <c r="R24" s="63">
        <v>0</v>
      </c>
      <c r="S24" s="63">
        <v>0</v>
      </c>
      <c r="T24" s="63">
        <v>1</v>
      </c>
      <c r="U24" s="63"/>
      <c r="V24" s="64"/>
    </row>
    <row r="25" spans="3:26" x14ac:dyDescent="0.25">
      <c r="C25" s="3"/>
      <c r="D25" s="3"/>
      <c r="E25" s="3"/>
      <c r="O25" s="66"/>
      <c r="P25" s="63"/>
      <c r="Q25" s="63"/>
      <c r="R25" s="63"/>
      <c r="S25" s="63"/>
      <c r="T25" s="63"/>
      <c r="U25" s="63"/>
      <c r="V25" s="64"/>
    </row>
    <row r="26" spans="3:26" x14ac:dyDescent="0.25">
      <c r="C26" s="3"/>
      <c r="D26" s="3"/>
      <c r="E26" s="3"/>
      <c r="O26" s="66"/>
      <c r="P26" s="63">
        <f t="shared" ref="P26:U28" si="0">SUM($R22*P$18,$S22*P$19,$T22*P$20)</f>
        <v>-10</v>
      </c>
      <c r="Q26" s="63">
        <f t="shared" si="0"/>
        <v>-10</v>
      </c>
      <c r="R26" s="63">
        <f t="shared" si="0"/>
        <v>-7</v>
      </c>
      <c r="S26" s="63">
        <f t="shared" si="0"/>
        <v>-4</v>
      </c>
      <c r="T26" s="63">
        <f t="shared" si="0"/>
        <v>-4</v>
      </c>
      <c r="U26" s="63">
        <f t="shared" si="0"/>
        <v>-4</v>
      </c>
      <c r="V26" s="64"/>
    </row>
    <row r="27" spans="3:26" x14ac:dyDescent="0.25">
      <c r="C27" s="3"/>
      <c r="D27" s="3"/>
      <c r="E27" s="3"/>
      <c r="O27" s="66"/>
      <c r="P27" s="63">
        <f t="shared" si="0"/>
        <v>1</v>
      </c>
      <c r="Q27" s="63">
        <f t="shared" si="0"/>
        <v>5</v>
      </c>
      <c r="R27" s="63">
        <f t="shared" si="0"/>
        <v>3</v>
      </c>
      <c r="S27" s="63">
        <f t="shared" si="0"/>
        <v>3</v>
      </c>
      <c r="T27" s="63">
        <f t="shared" si="0"/>
        <v>5</v>
      </c>
      <c r="U27" s="63">
        <f t="shared" si="0"/>
        <v>1</v>
      </c>
      <c r="V27" s="64"/>
    </row>
    <row r="28" spans="3:26" ht="15.75" thickBot="1" x14ac:dyDescent="0.3">
      <c r="C28" s="3"/>
      <c r="D28" s="3"/>
      <c r="E28" s="3"/>
      <c r="O28" s="68"/>
      <c r="P28" s="69">
        <f t="shared" si="0"/>
        <v>1</v>
      </c>
      <c r="Q28" s="69">
        <f t="shared" si="0"/>
        <v>1</v>
      </c>
      <c r="R28" s="69">
        <f t="shared" si="0"/>
        <v>1</v>
      </c>
      <c r="S28" s="69">
        <f t="shared" si="0"/>
        <v>1</v>
      </c>
      <c r="T28" s="69">
        <f t="shared" si="0"/>
        <v>1</v>
      </c>
      <c r="U28" s="69">
        <f t="shared" si="0"/>
        <v>1</v>
      </c>
      <c r="V28" s="85"/>
    </row>
    <row r="29" spans="3:26" ht="16.5" thickTop="1" thickBot="1" x14ac:dyDescent="0.3">
      <c r="C29" s="3"/>
      <c r="D29" s="3"/>
      <c r="E29" s="3"/>
    </row>
    <row r="30" spans="3:26" ht="15.75" thickTop="1" x14ac:dyDescent="0.25">
      <c r="O30" s="86" t="s">
        <v>53</v>
      </c>
      <c r="P30" s="30" t="s">
        <v>54</v>
      </c>
      <c r="Q30" s="87" t="s">
        <v>55</v>
      </c>
      <c r="R30" s="30">
        <v>0</v>
      </c>
      <c r="S30" s="30">
        <v>-1</v>
      </c>
      <c r="T30" s="30">
        <v>0</v>
      </c>
      <c r="U30" s="30">
        <v>0</v>
      </c>
      <c r="V30" s="88"/>
    </row>
    <row r="31" spans="3:26" x14ac:dyDescent="0.25">
      <c r="O31" s="33"/>
      <c r="P31" s="89" t="s">
        <v>56</v>
      </c>
      <c r="Q31" s="31" t="s">
        <v>54</v>
      </c>
      <c r="R31" s="31">
        <v>0</v>
      </c>
      <c r="S31" s="31">
        <v>0</v>
      </c>
      <c r="T31" s="31">
        <v>-1</v>
      </c>
      <c r="U31" s="31">
        <v>0</v>
      </c>
      <c r="V31" s="32"/>
    </row>
    <row r="32" spans="3:26" x14ac:dyDescent="0.25">
      <c r="O32" s="33"/>
      <c r="P32" s="31">
        <v>0</v>
      </c>
      <c r="Q32" s="31">
        <v>0</v>
      </c>
      <c r="R32" s="31">
        <v>1</v>
      </c>
      <c r="S32" s="31">
        <v>0</v>
      </c>
      <c r="T32" s="31">
        <v>0</v>
      </c>
      <c r="U32" s="31">
        <v>1</v>
      </c>
      <c r="V32" s="32"/>
    </row>
    <row r="33" spans="12:22" x14ac:dyDescent="0.25">
      <c r="O33" s="33"/>
      <c r="P33" s="31"/>
      <c r="Q33" s="31"/>
      <c r="R33" s="31"/>
      <c r="S33" s="31"/>
      <c r="T33" s="31"/>
      <c r="U33" s="31"/>
      <c r="V33" s="32"/>
    </row>
    <row r="34" spans="12:22" x14ac:dyDescent="0.25">
      <c r="O34" s="33"/>
      <c r="P34" s="31">
        <f t="shared" ref="P34:U36" si="1">SUM($S30*P$26,$T30*P$27,$U30*P$28)</f>
        <v>10</v>
      </c>
      <c r="Q34" s="31">
        <f t="shared" si="1"/>
        <v>10</v>
      </c>
      <c r="R34" s="31">
        <f t="shared" si="1"/>
        <v>7</v>
      </c>
      <c r="S34" s="31">
        <f t="shared" si="1"/>
        <v>4</v>
      </c>
      <c r="T34" s="31">
        <f t="shared" si="1"/>
        <v>4</v>
      </c>
      <c r="U34" s="31">
        <f t="shared" si="1"/>
        <v>4</v>
      </c>
      <c r="V34" s="32"/>
    </row>
    <row r="35" spans="12:22" x14ac:dyDescent="0.25">
      <c r="O35" s="33"/>
      <c r="P35" s="31">
        <f t="shared" si="1"/>
        <v>-1</v>
      </c>
      <c r="Q35" s="31">
        <f t="shared" si="1"/>
        <v>-5</v>
      </c>
      <c r="R35" s="31">
        <f t="shared" si="1"/>
        <v>-3</v>
      </c>
      <c r="S35" s="31">
        <f t="shared" si="1"/>
        <v>-3</v>
      </c>
      <c r="T35" s="31">
        <f t="shared" si="1"/>
        <v>-5</v>
      </c>
      <c r="U35" s="31">
        <f t="shared" si="1"/>
        <v>-1</v>
      </c>
      <c r="V35" s="32"/>
    </row>
    <row r="36" spans="12:22" ht="15.75" thickBot="1" x14ac:dyDescent="0.3">
      <c r="O36" s="34"/>
      <c r="P36" s="35">
        <f t="shared" si="1"/>
        <v>1</v>
      </c>
      <c r="Q36" s="35">
        <f t="shared" si="1"/>
        <v>1</v>
      </c>
      <c r="R36" s="35">
        <f t="shared" si="1"/>
        <v>1</v>
      </c>
      <c r="S36" s="35">
        <f t="shared" si="1"/>
        <v>1</v>
      </c>
      <c r="T36" s="35">
        <f t="shared" si="1"/>
        <v>1</v>
      </c>
      <c r="U36" s="35">
        <f t="shared" si="1"/>
        <v>1</v>
      </c>
      <c r="V36" s="90"/>
    </row>
    <row r="37" spans="12:22" ht="16.5" thickTop="1" thickBot="1" x14ac:dyDescent="0.3"/>
    <row r="38" spans="12:22" ht="15.75" thickTop="1" x14ac:dyDescent="0.25">
      <c r="O38" s="166">
        <v>1</v>
      </c>
      <c r="P38" s="167">
        <v>0</v>
      </c>
      <c r="Q38" s="167">
        <v>-12</v>
      </c>
      <c r="R38" s="167"/>
      <c r="S38" s="167">
        <v>-1</v>
      </c>
      <c r="T38" s="167">
        <v>0</v>
      </c>
      <c r="U38" s="167">
        <v>0</v>
      </c>
      <c r="V38" s="168"/>
    </row>
    <row r="39" spans="12:22" x14ac:dyDescent="0.25">
      <c r="O39" s="169">
        <v>0</v>
      </c>
      <c r="P39" s="170">
        <v>1</v>
      </c>
      <c r="Q39" s="170">
        <v>-3</v>
      </c>
      <c r="R39" s="95" t="s">
        <v>59</v>
      </c>
      <c r="S39" s="170">
        <v>0</v>
      </c>
      <c r="T39" s="170">
        <v>-1</v>
      </c>
      <c r="U39" s="170">
        <v>0</v>
      </c>
      <c r="V39" s="171"/>
    </row>
    <row r="40" spans="12:22" x14ac:dyDescent="0.25">
      <c r="O40" s="169">
        <v>0</v>
      </c>
      <c r="P40" s="170">
        <v>0</v>
      </c>
      <c r="Q40" s="170">
        <v>1</v>
      </c>
      <c r="R40" s="170"/>
      <c r="S40" s="170">
        <v>0</v>
      </c>
      <c r="T40" s="170">
        <v>0</v>
      </c>
      <c r="U40" s="170">
        <v>1</v>
      </c>
      <c r="V40" s="171"/>
    </row>
    <row r="41" spans="12:22" x14ac:dyDescent="0.25">
      <c r="O41" s="169"/>
      <c r="P41" s="170" t="s">
        <v>48</v>
      </c>
      <c r="Q41" s="170"/>
      <c r="R41" s="170"/>
      <c r="S41" s="170"/>
      <c r="T41" s="170" t="s">
        <v>57</v>
      </c>
      <c r="U41" s="170"/>
      <c r="V41" s="171"/>
    </row>
    <row r="42" spans="12:22" x14ac:dyDescent="0.25">
      <c r="L42" s="258" t="s">
        <v>97</v>
      </c>
      <c r="M42" s="258"/>
      <c r="N42" s="259"/>
      <c r="O42" s="169"/>
      <c r="P42" s="170"/>
      <c r="Q42" s="170"/>
      <c r="R42" s="170"/>
      <c r="S42" s="170"/>
      <c r="T42" s="170"/>
      <c r="U42" s="170"/>
      <c r="V42" s="171"/>
    </row>
    <row r="43" spans="12:22" x14ac:dyDescent="0.25">
      <c r="O43" s="169"/>
      <c r="P43" s="170"/>
      <c r="Q43" s="170"/>
      <c r="R43" s="170">
        <f t="shared" ref="R43:T45" si="2">SUM(O$38*$S38,O$39*$T38,O$40*$U38)</f>
        <v>-1</v>
      </c>
      <c r="S43" s="170">
        <f t="shared" si="2"/>
        <v>0</v>
      </c>
      <c r="T43" s="170">
        <f t="shared" si="2"/>
        <v>12</v>
      </c>
      <c r="U43" s="170"/>
      <c r="V43" s="171"/>
    </row>
    <row r="44" spans="12:22" x14ac:dyDescent="0.25">
      <c r="O44" s="169"/>
      <c r="P44" s="170"/>
      <c r="Q44" s="172" t="s">
        <v>32</v>
      </c>
      <c r="R44" s="170">
        <f t="shared" si="2"/>
        <v>0</v>
      </c>
      <c r="S44" s="170">
        <f t="shared" si="2"/>
        <v>-1</v>
      </c>
      <c r="T44" s="170">
        <f t="shared" si="2"/>
        <v>3</v>
      </c>
      <c r="U44" s="170"/>
      <c r="V44" s="171"/>
    </row>
    <row r="45" spans="12:22" x14ac:dyDescent="0.25">
      <c r="O45" s="169"/>
      <c r="P45" s="170"/>
      <c r="Q45" s="170"/>
      <c r="R45" s="170">
        <f t="shared" si="2"/>
        <v>0</v>
      </c>
      <c r="S45" s="170">
        <f t="shared" si="2"/>
        <v>0</v>
      </c>
      <c r="T45" s="170">
        <f t="shared" si="2"/>
        <v>1</v>
      </c>
      <c r="U45" s="170"/>
      <c r="V45" s="171"/>
    </row>
    <row r="46" spans="12:22" x14ac:dyDescent="0.25">
      <c r="O46" s="169"/>
      <c r="P46" s="170"/>
      <c r="Q46" s="170"/>
      <c r="R46" s="170"/>
      <c r="S46" s="170" t="s">
        <v>58</v>
      </c>
      <c r="T46" s="170"/>
      <c r="U46" s="170"/>
      <c r="V46" s="171"/>
    </row>
    <row r="47" spans="12:22" x14ac:dyDescent="0.25">
      <c r="O47" s="169"/>
      <c r="P47" s="170"/>
      <c r="Q47" s="170"/>
      <c r="R47" s="170"/>
      <c r="S47" s="170"/>
      <c r="T47" s="170"/>
      <c r="U47" s="170"/>
      <c r="V47" s="171"/>
    </row>
    <row r="48" spans="12:22" x14ac:dyDescent="0.25">
      <c r="O48" s="169"/>
      <c r="P48" s="170">
        <f t="shared" ref="P48:U50" si="3">SUM($R43*P$18,P$19*$S43,P$20*$T43)</f>
        <v>10</v>
      </c>
      <c r="Q48" s="170">
        <f t="shared" si="3"/>
        <v>10</v>
      </c>
      <c r="R48" s="170">
        <f t="shared" si="3"/>
        <v>7</v>
      </c>
      <c r="S48" s="170">
        <f t="shared" si="3"/>
        <v>4</v>
      </c>
      <c r="T48" s="170">
        <f t="shared" si="3"/>
        <v>4</v>
      </c>
      <c r="U48" s="170">
        <f t="shared" si="3"/>
        <v>4</v>
      </c>
      <c r="V48" s="171"/>
    </row>
    <row r="49" spans="15:22" x14ac:dyDescent="0.25">
      <c r="O49" s="169"/>
      <c r="P49" s="170">
        <f t="shared" si="3"/>
        <v>-1</v>
      </c>
      <c r="Q49" s="170">
        <f t="shared" si="3"/>
        <v>-5</v>
      </c>
      <c r="R49" s="170">
        <f t="shared" si="3"/>
        <v>-3</v>
      </c>
      <c r="S49" s="170">
        <f t="shared" si="3"/>
        <v>-3</v>
      </c>
      <c r="T49" s="170">
        <f t="shared" si="3"/>
        <v>-5</v>
      </c>
      <c r="U49" s="170">
        <f t="shared" si="3"/>
        <v>-1</v>
      </c>
      <c r="V49" s="171"/>
    </row>
    <row r="50" spans="15:22" x14ac:dyDescent="0.25">
      <c r="O50" s="169"/>
      <c r="P50" s="170">
        <f t="shared" si="3"/>
        <v>1</v>
      </c>
      <c r="Q50" s="170">
        <f t="shared" si="3"/>
        <v>1</v>
      </c>
      <c r="R50" s="170">
        <f t="shared" si="3"/>
        <v>1</v>
      </c>
      <c r="S50" s="170">
        <f t="shared" si="3"/>
        <v>1</v>
      </c>
      <c r="T50" s="170">
        <f t="shared" si="3"/>
        <v>1</v>
      </c>
      <c r="U50" s="170">
        <f t="shared" si="3"/>
        <v>1</v>
      </c>
      <c r="V50" s="171"/>
    </row>
    <row r="51" spans="15:22" ht="15.75" thickBot="1" x14ac:dyDescent="0.3">
      <c r="O51" s="173"/>
      <c r="P51" s="174"/>
      <c r="Q51" s="174"/>
      <c r="R51" s="174"/>
      <c r="S51" s="174"/>
      <c r="T51" s="174"/>
      <c r="U51" s="174"/>
      <c r="V51" s="175"/>
    </row>
    <row r="52" spans="15:22" ht="15.75" thickTop="1" x14ac:dyDescent="0.25"/>
    <row r="1048576" spans="16384:16384" x14ac:dyDescent="0.25">
      <c r="XFD1048576" s="37" t="s">
        <v>73</v>
      </c>
    </row>
  </sheetData>
  <mergeCells count="1">
    <mergeCell ref="L42:N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zoomScale="145" zoomScaleNormal="145" workbookViewId="0"/>
  </sheetViews>
  <sheetFormatPr defaultColWidth="9.28515625" defaultRowHeight="15" x14ac:dyDescent="0.25"/>
  <cols>
    <col min="1" max="1" width="9.28515625" style="36"/>
    <col min="2" max="16384" width="9.28515625" style="2"/>
  </cols>
  <sheetData>
    <row r="1" spans="1:26" ht="16.5" thickTop="1" thickBot="1" x14ac:dyDescent="0.3">
      <c r="A1" s="70" t="s">
        <v>15</v>
      </c>
      <c r="H1" s="248"/>
      <c r="I1" s="248"/>
    </row>
    <row r="2" spans="1:26" ht="15.75" thickTop="1" x14ac:dyDescent="0.25">
      <c r="A2" s="203" t="s">
        <v>4</v>
      </c>
      <c r="C2" s="4" t="s">
        <v>33</v>
      </c>
      <c r="D2" s="56" t="s">
        <v>19</v>
      </c>
      <c r="E2" s="56" t="s">
        <v>22</v>
      </c>
      <c r="F2" s="56" t="s">
        <v>34</v>
      </c>
      <c r="G2" s="56" t="s">
        <v>108</v>
      </c>
      <c r="H2" s="56" t="s">
        <v>109</v>
      </c>
      <c r="I2" s="57" t="s">
        <v>110</v>
      </c>
      <c r="K2" s="11" t="s">
        <v>33</v>
      </c>
      <c r="L2" s="26" t="s">
        <v>19</v>
      </c>
      <c r="M2" s="26" t="s">
        <v>22</v>
      </c>
      <c r="N2" s="26" t="s">
        <v>34</v>
      </c>
      <c r="O2" s="26" t="s">
        <v>108</v>
      </c>
      <c r="P2" s="26" t="s">
        <v>109</v>
      </c>
      <c r="Q2" s="27" t="s">
        <v>110</v>
      </c>
      <c r="R2" s="229"/>
      <c r="S2" s="229"/>
      <c r="U2" s="86" t="s">
        <v>74</v>
      </c>
      <c r="V2" s="30" t="s">
        <v>75</v>
      </c>
      <c r="W2" s="30" t="s">
        <v>76</v>
      </c>
      <c r="X2" s="30" t="s">
        <v>77</v>
      </c>
      <c r="Y2" s="30" t="s">
        <v>78</v>
      </c>
      <c r="Z2" s="88" t="s">
        <v>79</v>
      </c>
    </row>
    <row r="3" spans="1:26" x14ac:dyDescent="0.25">
      <c r="A3" s="145" t="s">
        <v>5</v>
      </c>
      <c r="C3" s="58">
        <v>0</v>
      </c>
      <c r="D3" s="44">
        <v>0</v>
      </c>
      <c r="E3" s="44">
        <f>2*EXP(D3)+POWER(D3,3)</f>
        <v>2</v>
      </c>
      <c r="F3" s="44">
        <v>1</v>
      </c>
      <c r="G3" s="44">
        <f>E3*F3</f>
        <v>2</v>
      </c>
      <c r="H3" s="44"/>
      <c r="I3" s="45"/>
      <c r="K3" s="28">
        <v>0</v>
      </c>
      <c r="L3" s="12">
        <v>0</v>
      </c>
      <c r="M3" s="12">
        <f>2*EXP(L3)+POWER(L3,3)</f>
        <v>2</v>
      </c>
      <c r="N3" s="12">
        <v>1</v>
      </c>
      <c r="O3" s="12">
        <f>M3*N3</f>
        <v>2</v>
      </c>
      <c r="P3" s="12"/>
      <c r="Q3" s="13"/>
      <c r="R3" s="229"/>
      <c r="S3" s="229"/>
      <c r="U3" s="33">
        <f>G13</f>
        <v>9.5445347916737688</v>
      </c>
      <c r="V3" s="31">
        <f>M21</f>
        <v>9.5444692358250851</v>
      </c>
      <c r="W3" s="31">
        <f>G23</f>
        <v>9.5444648487902306</v>
      </c>
      <c r="X3" s="31">
        <f>W3-U3</f>
        <v>-6.9942883538232081E-5</v>
      </c>
      <c r="Y3" s="31">
        <f>W3-V3</f>
        <v>-4.3870348545027582E-6</v>
      </c>
      <c r="Z3" s="32">
        <v>0.1</v>
      </c>
    </row>
    <row r="4" spans="1:26" x14ac:dyDescent="0.25">
      <c r="A4" s="146" t="s">
        <v>6</v>
      </c>
      <c r="C4" s="58">
        <f>C3+1</f>
        <v>1</v>
      </c>
      <c r="D4" s="44">
        <f>D3+0.2</f>
        <v>0.2</v>
      </c>
      <c r="E4" s="44">
        <f t="shared" ref="E4:E11" si="0">2*EXP(D4)+POWER(D4,3)</f>
        <v>2.4508055163203397</v>
      </c>
      <c r="F4" s="44">
        <v>4</v>
      </c>
      <c r="G4" s="44"/>
      <c r="H4" s="44">
        <f>E4*F4</f>
        <v>9.8032220652813589</v>
      </c>
      <c r="I4" s="45"/>
      <c r="K4" s="28">
        <f t="shared" ref="K4:K11" si="1">K3+1</f>
        <v>1</v>
      </c>
      <c r="L4" s="12">
        <f t="shared" ref="L4:L11" si="2">L3+0.1</f>
        <v>0.1</v>
      </c>
      <c r="M4" s="12">
        <f t="shared" ref="M4:M19" si="3">2*EXP(L4)+POWER(L4,3)</f>
        <v>2.2113418361512953</v>
      </c>
      <c r="N4" s="12">
        <v>4</v>
      </c>
      <c r="O4" s="12"/>
      <c r="P4" s="12">
        <f>M4*N4</f>
        <v>8.8453673446051813</v>
      </c>
      <c r="Q4" s="13"/>
      <c r="R4" s="229"/>
      <c r="S4" s="229"/>
      <c r="U4" s="33"/>
      <c r="V4" s="31"/>
      <c r="W4" s="31"/>
      <c r="X4" s="31"/>
      <c r="Y4" s="31"/>
      <c r="Z4" s="32"/>
    </row>
    <row r="5" spans="1:26" ht="15.75" thickBot="1" x14ac:dyDescent="0.3">
      <c r="A5" s="147" t="s">
        <v>17</v>
      </c>
      <c r="C5" s="58">
        <f t="shared" ref="C5:C11" si="4">C4+1</f>
        <v>2</v>
      </c>
      <c r="D5" s="44">
        <f t="shared" ref="D5:D11" si="5">D4+0.2</f>
        <v>0.4</v>
      </c>
      <c r="E5" s="44">
        <f t="shared" si="0"/>
        <v>3.0476493952825408</v>
      </c>
      <c r="F5" s="44">
        <v>2</v>
      </c>
      <c r="G5" s="44"/>
      <c r="H5" s="44"/>
      <c r="I5" s="45">
        <f>E5*F5</f>
        <v>6.0952987905650815</v>
      </c>
      <c r="K5" s="28">
        <f t="shared" si="1"/>
        <v>2</v>
      </c>
      <c r="L5" s="12">
        <f t="shared" si="2"/>
        <v>0.2</v>
      </c>
      <c r="M5" s="12">
        <f t="shared" si="3"/>
        <v>2.4508055163203397</v>
      </c>
      <c r="N5" s="12">
        <v>2</v>
      </c>
      <c r="O5" s="12"/>
      <c r="P5" s="12"/>
      <c r="Q5" s="13">
        <f>M5*N5</f>
        <v>4.9016110326406794</v>
      </c>
      <c r="R5" s="229"/>
      <c r="S5" s="229"/>
      <c r="U5" s="33"/>
      <c r="V5" s="31"/>
      <c r="W5" s="31"/>
      <c r="X5" s="31"/>
      <c r="Y5" s="31"/>
      <c r="Z5" s="32"/>
    </row>
    <row r="6" spans="1:26" ht="15.75" thickTop="1" x14ac:dyDescent="0.25">
      <c r="C6" s="58">
        <f t="shared" si="4"/>
        <v>3</v>
      </c>
      <c r="D6" s="44">
        <f t="shared" si="5"/>
        <v>0.60000000000000009</v>
      </c>
      <c r="E6" s="44">
        <f t="shared" si="0"/>
        <v>3.8602376007810184</v>
      </c>
      <c r="F6" s="44">
        <v>4</v>
      </c>
      <c r="G6" s="44"/>
      <c r="H6" s="44">
        <f>E6*F6</f>
        <v>15.440950403124074</v>
      </c>
      <c r="I6" s="45"/>
      <c r="K6" s="28">
        <f t="shared" si="1"/>
        <v>3</v>
      </c>
      <c r="L6" s="12">
        <f t="shared" si="2"/>
        <v>0.30000000000000004</v>
      </c>
      <c r="M6" s="12">
        <f t="shared" si="3"/>
        <v>2.7267176151520065</v>
      </c>
      <c r="N6" s="12">
        <v>4</v>
      </c>
      <c r="O6" s="12"/>
      <c r="P6" s="12">
        <f>M6*N6</f>
        <v>10.906870460608026</v>
      </c>
      <c r="Q6" s="13"/>
      <c r="R6" s="229"/>
      <c r="S6" s="229"/>
      <c r="U6" s="33"/>
      <c r="V6" s="31"/>
      <c r="W6" s="31"/>
      <c r="X6" s="31"/>
      <c r="Y6" s="31"/>
      <c r="Z6" s="32"/>
    </row>
    <row r="7" spans="1:26" x14ac:dyDescent="0.25">
      <c r="C7" s="58">
        <f t="shared" si="4"/>
        <v>4</v>
      </c>
      <c r="D7" s="44">
        <f t="shared" si="5"/>
        <v>0.8</v>
      </c>
      <c r="E7" s="44">
        <f>2*EXP(D7)+POWER(D7,3)</f>
        <v>4.9630818569849362</v>
      </c>
      <c r="F7" s="44">
        <v>2</v>
      </c>
      <c r="G7" s="44"/>
      <c r="H7" s="44"/>
      <c r="I7" s="45">
        <f>E7*F7</f>
        <v>9.9261637139698724</v>
      </c>
      <c r="K7" s="28">
        <f t="shared" si="1"/>
        <v>4</v>
      </c>
      <c r="L7" s="12">
        <f t="shared" si="2"/>
        <v>0.4</v>
      </c>
      <c r="M7" s="12">
        <f t="shared" si="3"/>
        <v>3.0476493952825408</v>
      </c>
      <c r="N7" s="12">
        <v>2</v>
      </c>
      <c r="O7" s="12"/>
      <c r="P7" s="12"/>
      <c r="Q7" s="13">
        <f>M7*N7</f>
        <v>6.0952987905650815</v>
      </c>
      <c r="R7" s="229"/>
      <c r="S7" s="229"/>
      <c r="U7" s="33"/>
      <c r="V7" s="31"/>
      <c r="W7" s="31"/>
      <c r="X7" s="31"/>
      <c r="Y7" s="31"/>
      <c r="Z7" s="32"/>
    </row>
    <row r="8" spans="1:26" x14ac:dyDescent="0.25">
      <c r="C8" s="58">
        <f t="shared" si="4"/>
        <v>5</v>
      </c>
      <c r="D8" s="44">
        <f t="shared" si="5"/>
        <v>1</v>
      </c>
      <c r="E8" s="44">
        <f t="shared" si="0"/>
        <v>6.4365636569180902</v>
      </c>
      <c r="F8" s="44">
        <v>4</v>
      </c>
      <c r="G8" s="44"/>
      <c r="H8" s="44">
        <f>E8*F8</f>
        <v>25.746254627672361</v>
      </c>
      <c r="I8" s="45"/>
      <c r="K8" s="28">
        <f t="shared" si="1"/>
        <v>5</v>
      </c>
      <c r="L8" s="12">
        <f t="shared" si="2"/>
        <v>0.5</v>
      </c>
      <c r="M8" s="12">
        <f t="shared" si="3"/>
        <v>3.4224425414002564</v>
      </c>
      <c r="N8" s="12">
        <v>4</v>
      </c>
      <c r="O8" s="12"/>
      <c r="P8" s="12">
        <f>M8*N8</f>
        <v>13.689770165601026</v>
      </c>
      <c r="Q8" s="13"/>
      <c r="R8" s="229"/>
      <c r="S8" s="229"/>
      <c r="U8" s="33"/>
      <c r="V8" s="31"/>
      <c r="W8" s="31"/>
      <c r="X8" s="31"/>
      <c r="Y8" s="31"/>
      <c r="Z8" s="32"/>
    </row>
    <row r="9" spans="1:26" ht="15.75" thickBot="1" x14ac:dyDescent="0.3">
      <c r="C9" s="58">
        <f t="shared" si="4"/>
        <v>6</v>
      </c>
      <c r="D9" s="44">
        <f t="shared" si="5"/>
        <v>1.2</v>
      </c>
      <c r="E9" s="44">
        <f t="shared" si="0"/>
        <v>8.3682338454730942</v>
      </c>
      <c r="F9" s="44">
        <v>2</v>
      </c>
      <c r="G9" s="44"/>
      <c r="H9" s="44"/>
      <c r="I9" s="45">
        <f>E9*F9</f>
        <v>16.736467690946188</v>
      </c>
      <c r="K9" s="28">
        <f t="shared" si="1"/>
        <v>6</v>
      </c>
      <c r="L9" s="12">
        <f t="shared" si="2"/>
        <v>0.6</v>
      </c>
      <c r="M9" s="12">
        <f t="shared" si="3"/>
        <v>3.860237600781018</v>
      </c>
      <c r="N9" s="12">
        <v>2</v>
      </c>
      <c r="O9" s="12"/>
      <c r="P9" s="12"/>
      <c r="Q9" s="13">
        <f>M9*N9</f>
        <v>7.7204752015620359</v>
      </c>
      <c r="R9" s="229"/>
      <c r="S9" s="229"/>
      <c r="U9" s="34"/>
      <c r="V9" s="35"/>
      <c r="W9" s="35"/>
      <c r="X9" s="35"/>
      <c r="Y9" s="35"/>
      <c r="Z9" s="90"/>
    </row>
    <row r="10" spans="1:26" ht="15.75" thickTop="1" x14ac:dyDescent="0.25">
      <c r="C10" s="58">
        <f t="shared" si="4"/>
        <v>7</v>
      </c>
      <c r="D10" s="44">
        <f t="shared" si="5"/>
        <v>1.4</v>
      </c>
      <c r="E10" s="44">
        <f t="shared" si="0"/>
        <v>10.854399933689349</v>
      </c>
      <c r="F10" s="44">
        <v>4</v>
      </c>
      <c r="G10" s="44"/>
      <c r="H10" s="44">
        <f>E10*F10</f>
        <v>43.417599734757395</v>
      </c>
      <c r="I10" s="45"/>
      <c r="K10" s="28">
        <f t="shared" si="1"/>
        <v>7</v>
      </c>
      <c r="L10" s="12">
        <f t="shared" si="2"/>
        <v>0.7</v>
      </c>
      <c r="M10" s="12">
        <f t="shared" si="3"/>
        <v>4.3705054149409532</v>
      </c>
      <c r="N10" s="12">
        <v>4</v>
      </c>
      <c r="O10" s="12"/>
      <c r="P10" s="12">
        <f>M10*N10</f>
        <v>17.482021659763813</v>
      </c>
      <c r="Q10" s="13"/>
      <c r="R10" s="229"/>
      <c r="S10" s="229"/>
    </row>
    <row r="11" spans="1:26" ht="15.75" thickBot="1" x14ac:dyDescent="0.3">
      <c r="C11" s="59">
        <f t="shared" si="4"/>
        <v>8</v>
      </c>
      <c r="D11" s="49">
        <f t="shared" si="5"/>
        <v>1.5999999999999999</v>
      </c>
      <c r="E11" s="49">
        <f t="shared" si="0"/>
        <v>14.002064848790226</v>
      </c>
      <c r="F11" s="49">
        <v>1</v>
      </c>
      <c r="G11" s="49">
        <f t="shared" ref="G11" si="6">E11*F11</f>
        <v>14.002064848790226</v>
      </c>
      <c r="H11" s="49"/>
      <c r="I11" s="50"/>
      <c r="K11" s="28">
        <f t="shared" si="1"/>
        <v>8</v>
      </c>
      <c r="L11" s="12">
        <f t="shared" si="2"/>
        <v>0.79999999999999993</v>
      </c>
      <c r="M11" s="12">
        <f t="shared" si="3"/>
        <v>4.9630818569849344</v>
      </c>
      <c r="N11" s="12">
        <v>2</v>
      </c>
      <c r="O11" s="12"/>
      <c r="P11" s="12"/>
      <c r="Q11" s="13">
        <f>M11*N11</f>
        <v>9.9261637139698689</v>
      </c>
      <c r="R11" s="229"/>
      <c r="S11" s="229"/>
    </row>
    <row r="12" spans="1:26" ht="15.75" thickTop="1" x14ac:dyDescent="0.25">
      <c r="F12" s="251" t="s">
        <v>35</v>
      </c>
      <c r="G12" s="252">
        <f>SUM(G3:I11)</f>
        <v>143.16802187510655</v>
      </c>
      <c r="H12" s="229"/>
      <c r="I12" s="229"/>
      <c r="K12" s="28">
        <f t="shared" ref="K12:K19" si="7">K11+1</f>
        <v>9</v>
      </c>
      <c r="L12" s="12">
        <f t="shared" ref="L12:L19" si="8">L11+0.1</f>
        <v>0.89999999999999991</v>
      </c>
      <c r="M12" s="12">
        <f t="shared" si="3"/>
        <v>5.6482062223138989</v>
      </c>
      <c r="N12" s="12">
        <v>4</v>
      </c>
      <c r="O12" s="12"/>
      <c r="P12" s="12">
        <f>M12*N12</f>
        <v>22.592824889255596</v>
      </c>
      <c r="Q12" s="13"/>
      <c r="R12" s="229"/>
      <c r="S12" s="229"/>
    </row>
    <row r="13" spans="1:26" ht="15.75" thickBot="1" x14ac:dyDescent="0.3">
      <c r="F13" s="59" t="s">
        <v>40</v>
      </c>
      <c r="G13" s="50">
        <f>G12*(0.2/3)</f>
        <v>9.5445347916737688</v>
      </c>
      <c r="H13" s="229"/>
      <c r="I13" s="229"/>
      <c r="K13" s="28">
        <f t="shared" si="7"/>
        <v>10</v>
      </c>
      <c r="L13" s="12">
        <f t="shared" si="8"/>
        <v>0.99999999999999989</v>
      </c>
      <c r="M13" s="12">
        <f t="shared" si="3"/>
        <v>6.4365636569180902</v>
      </c>
      <c r="N13" s="12">
        <v>2</v>
      </c>
      <c r="O13" s="12"/>
      <c r="P13" s="12"/>
      <c r="Q13" s="13">
        <f>M13*N13</f>
        <v>12.87312731383618</v>
      </c>
      <c r="R13" s="229"/>
      <c r="S13" s="229"/>
    </row>
    <row r="14" spans="1:26" ht="16.5" thickTop="1" thickBot="1" x14ac:dyDescent="0.3">
      <c r="H14" s="3"/>
      <c r="I14" s="3"/>
      <c r="K14" s="28">
        <f t="shared" si="7"/>
        <v>11</v>
      </c>
      <c r="L14" s="12">
        <f t="shared" si="8"/>
        <v>1.0999999999999999</v>
      </c>
      <c r="M14" s="12">
        <f t="shared" si="3"/>
        <v>7.3393320478928645</v>
      </c>
      <c r="N14" s="12">
        <v>4</v>
      </c>
      <c r="O14" s="12"/>
      <c r="P14" s="12">
        <f>M14*N14</f>
        <v>29.357328191571458</v>
      </c>
      <c r="Q14" s="13"/>
      <c r="R14" s="229"/>
      <c r="S14" s="229"/>
    </row>
    <row r="15" spans="1:26" ht="15.75" thickTop="1" x14ac:dyDescent="0.25">
      <c r="C15" s="60"/>
      <c r="D15" s="61"/>
      <c r="E15" s="181"/>
      <c r="F15" s="61"/>
      <c r="G15" s="84"/>
      <c r="H15" s="229"/>
      <c r="I15" s="229"/>
      <c r="K15" s="28">
        <f t="shared" si="7"/>
        <v>12</v>
      </c>
      <c r="L15" s="12">
        <f t="shared" si="8"/>
        <v>1.2</v>
      </c>
      <c r="M15" s="12">
        <f t="shared" si="3"/>
        <v>8.3682338454730942</v>
      </c>
      <c r="N15" s="12">
        <v>2</v>
      </c>
      <c r="O15" s="12"/>
      <c r="P15" s="12"/>
      <c r="Q15" s="13">
        <f>M15*N15</f>
        <v>16.736467690946188</v>
      </c>
      <c r="R15" s="229"/>
      <c r="S15" s="229"/>
    </row>
    <row r="16" spans="1:26" x14ac:dyDescent="0.25">
      <c r="C16" s="62"/>
      <c r="D16" s="63"/>
      <c r="E16" s="63" t="s">
        <v>32</v>
      </c>
      <c r="F16" s="63"/>
      <c r="G16" s="64"/>
      <c r="H16" s="229"/>
      <c r="I16" s="229"/>
      <c r="K16" s="28">
        <f t="shared" si="7"/>
        <v>13</v>
      </c>
      <c r="L16" s="12">
        <f>L15+0.1</f>
        <v>1.3</v>
      </c>
      <c r="M16" s="12">
        <f t="shared" si="3"/>
        <v>9.5355933352384898</v>
      </c>
      <c r="N16" s="12">
        <v>4</v>
      </c>
      <c r="O16" s="12"/>
      <c r="P16" s="12">
        <f>M16*N16</f>
        <v>38.142373340953959</v>
      </c>
      <c r="Q16" s="13"/>
      <c r="R16" s="229"/>
      <c r="S16" s="229"/>
    </row>
    <row r="17" spans="3:19" x14ac:dyDescent="0.25">
      <c r="C17" s="65"/>
      <c r="D17" s="63"/>
      <c r="E17" s="182"/>
      <c r="F17" s="63"/>
      <c r="G17" s="64"/>
      <c r="H17" s="229"/>
      <c r="I17" s="229"/>
      <c r="K17" s="28">
        <f t="shared" si="7"/>
        <v>14</v>
      </c>
      <c r="L17" s="12">
        <f t="shared" si="8"/>
        <v>1.4000000000000001</v>
      </c>
      <c r="M17" s="12">
        <f t="shared" si="3"/>
        <v>10.854399933689351</v>
      </c>
      <c r="N17" s="12">
        <v>2</v>
      </c>
      <c r="O17" s="12"/>
      <c r="P17" s="12"/>
      <c r="Q17" s="13">
        <f>M17*N17</f>
        <v>21.708799867378701</v>
      </c>
      <c r="R17" s="229"/>
      <c r="S17" s="229"/>
    </row>
    <row r="18" spans="3:19" x14ac:dyDescent="0.25">
      <c r="C18" s="66"/>
      <c r="D18" s="63"/>
      <c r="E18" s="63"/>
      <c r="F18" s="63"/>
      <c r="G18" s="64"/>
      <c r="H18" s="229"/>
      <c r="I18" s="229"/>
      <c r="K18" s="28">
        <f t="shared" si="7"/>
        <v>15</v>
      </c>
      <c r="L18" s="12">
        <f t="shared" si="8"/>
        <v>1.5000000000000002</v>
      </c>
      <c r="M18" s="12">
        <f t="shared" si="3"/>
        <v>12.338378140676133</v>
      </c>
      <c r="N18" s="12">
        <v>4</v>
      </c>
      <c r="O18" s="12"/>
      <c r="P18" s="12">
        <f>M18*N18</f>
        <v>49.35351256270453</v>
      </c>
      <c r="Q18" s="13"/>
      <c r="R18" s="229"/>
      <c r="S18" s="229"/>
    </row>
    <row r="19" spans="3:19" ht="15.75" thickBot="1" x14ac:dyDescent="0.3">
      <c r="C19" s="66" t="s">
        <v>19</v>
      </c>
      <c r="D19" s="67" t="s">
        <v>88</v>
      </c>
      <c r="E19" s="63" t="s">
        <v>37</v>
      </c>
      <c r="F19" s="63"/>
      <c r="G19" s="64"/>
      <c r="H19" s="229"/>
      <c r="I19" s="229"/>
      <c r="K19" s="29">
        <f t="shared" si="7"/>
        <v>16</v>
      </c>
      <c r="L19" s="14">
        <f t="shared" si="8"/>
        <v>1.6000000000000003</v>
      </c>
      <c r="M19" s="14">
        <f t="shared" si="3"/>
        <v>14.002064848790235</v>
      </c>
      <c r="N19" s="14">
        <v>1</v>
      </c>
      <c r="O19" s="14">
        <f t="shared" ref="O19" si="9">M19*N19</f>
        <v>14.002064848790235</v>
      </c>
      <c r="P19" s="14"/>
      <c r="Q19" s="15"/>
      <c r="R19" s="229"/>
      <c r="S19" s="229"/>
    </row>
    <row r="20" spans="3:19" ht="15.75" thickTop="1" x14ac:dyDescent="0.25">
      <c r="C20" s="66">
        <v>1.6</v>
      </c>
      <c r="D20" s="63" t="s">
        <v>36</v>
      </c>
      <c r="E20" s="63">
        <f>2*EXP(C20)+POWER(C20,4)/4</f>
        <v>11.544464848790231</v>
      </c>
      <c r="F20" s="63"/>
      <c r="G20" s="64"/>
      <c r="L20" s="249" t="s">
        <v>35</v>
      </c>
      <c r="M20" s="250">
        <f>SUM(O3:Q19)</f>
        <v>286.33407707475254</v>
      </c>
      <c r="N20" s="229"/>
      <c r="O20" s="229"/>
      <c r="P20" s="229"/>
      <c r="Q20" s="229"/>
    </row>
    <row r="21" spans="3:19" ht="15.75" thickBot="1" x14ac:dyDescent="0.3">
      <c r="C21" s="66">
        <v>0</v>
      </c>
      <c r="D21" s="63" t="s">
        <v>38</v>
      </c>
      <c r="E21" s="63">
        <f>2*EXP(C21)+POWER(C21,4)/4</f>
        <v>2</v>
      </c>
      <c r="F21" s="63"/>
      <c r="G21" s="64"/>
      <c r="L21" s="29" t="s">
        <v>40</v>
      </c>
      <c r="M21" s="15">
        <f>M20*(0.1/3)</f>
        <v>9.5444692358250851</v>
      </c>
      <c r="N21" s="229"/>
      <c r="O21" s="229"/>
      <c r="P21" s="229"/>
      <c r="Q21" s="229"/>
    </row>
    <row r="22" spans="3:19" ht="15.75" thickTop="1" x14ac:dyDescent="0.25">
      <c r="C22" s="66"/>
      <c r="D22" s="63"/>
      <c r="E22" s="63"/>
      <c r="F22" s="63"/>
      <c r="G22" s="64"/>
      <c r="N22" s="248"/>
      <c r="O22" s="248"/>
      <c r="P22" s="248"/>
      <c r="Q22" s="248"/>
      <c r="R22" s="248"/>
    </row>
    <row r="23" spans="3:19" ht="15.75" thickBot="1" x14ac:dyDescent="0.3">
      <c r="C23" s="68">
        <f>E20</f>
        <v>11.544464848790231</v>
      </c>
      <c r="D23" s="69" t="s">
        <v>39</v>
      </c>
      <c r="E23" s="69">
        <f>E21</f>
        <v>2</v>
      </c>
      <c r="F23" s="69" t="s">
        <v>32</v>
      </c>
      <c r="G23" s="85">
        <f>C23-E23</f>
        <v>9.5444648487902306</v>
      </c>
      <c r="N23" s="248"/>
      <c r="O23" s="248"/>
      <c r="P23" s="248"/>
      <c r="Q23" s="248"/>
      <c r="R23" s="248"/>
    </row>
    <row r="24" spans="3:19" ht="15.75" thickTop="1" x14ac:dyDescent="0.25"/>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zoomScale="130" zoomScaleNormal="130" workbookViewId="0">
      <selection activeCell="M24" sqref="M24"/>
    </sheetView>
  </sheetViews>
  <sheetFormatPr defaultColWidth="9.28515625" defaultRowHeight="15" x14ac:dyDescent="0.25"/>
  <cols>
    <col min="1" max="16384" width="9.28515625" style="37"/>
  </cols>
  <sheetData>
    <row r="1" spans="1:25" ht="16.5" thickTop="1" thickBot="1" x14ac:dyDescent="0.3">
      <c r="A1" s="143" t="s">
        <v>16</v>
      </c>
      <c r="C1" s="103" t="s">
        <v>33</v>
      </c>
      <c r="D1" s="104" t="s">
        <v>19</v>
      </c>
      <c r="E1" s="104" t="s">
        <v>22</v>
      </c>
      <c r="F1" s="104"/>
      <c r="G1" s="104"/>
      <c r="H1" s="104"/>
      <c r="I1" s="104"/>
      <c r="J1" s="104"/>
      <c r="K1" s="104"/>
      <c r="L1" s="104"/>
      <c r="M1" s="105"/>
      <c r="O1" s="77" t="s">
        <v>98</v>
      </c>
      <c r="P1" s="209"/>
      <c r="Q1" s="209"/>
      <c r="R1" s="209"/>
      <c r="S1" s="209"/>
      <c r="T1" s="209"/>
      <c r="U1" s="209"/>
      <c r="V1" s="209"/>
      <c r="W1" s="209"/>
      <c r="X1" s="209"/>
      <c r="Y1" s="135"/>
    </row>
    <row r="2" spans="1:25" x14ac:dyDescent="0.25">
      <c r="A2" s="203"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25">
      <c r="A3" s="145"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25">
      <c r="A4" s="146"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75" thickBot="1" x14ac:dyDescent="0.3">
      <c r="A5" s="147" t="s">
        <v>17</v>
      </c>
      <c r="B5" s="202"/>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75" thickTop="1" x14ac:dyDescent="0.25">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25">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25">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25">
      <c r="C9" s="106"/>
      <c r="D9" s="107"/>
      <c r="E9" s="107"/>
      <c r="F9" s="107"/>
      <c r="G9" s="107"/>
      <c r="H9" s="107"/>
      <c r="I9" s="107"/>
      <c r="J9" s="107"/>
      <c r="K9" s="107"/>
      <c r="L9" s="107"/>
      <c r="M9" s="108"/>
      <c r="O9" s="78"/>
      <c r="P9" s="79"/>
      <c r="Q9" s="79"/>
      <c r="R9" s="79"/>
      <c r="S9" s="79"/>
      <c r="T9" s="79"/>
      <c r="U9" s="79"/>
      <c r="V9" s="79"/>
      <c r="W9" s="79"/>
      <c r="X9" s="79"/>
      <c r="Y9" s="80"/>
    </row>
    <row r="10" spans="1:25" x14ac:dyDescent="0.25">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25">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25">
      <c r="C12" s="106"/>
      <c r="D12" s="107"/>
      <c r="E12" s="107"/>
      <c r="F12" s="107"/>
      <c r="G12" s="107"/>
      <c r="H12" s="107"/>
      <c r="I12" s="107"/>
      <c r="J12" s="107"/>
      <c r="K12" s="107"/>
      <c r="L12" s="107"/>
      <c r="M12" s="108"/>
      <c r="O12" s="210"/>
      <c r="P12" s="79">
        <v>0.9</v>
      </c>
      <c r="Q12" s="211">
        <f>SUM(Q2,(P12-P2)*R3,(P12-P2)*(P12-P4)*S4,(P12-P2)*(P12-P4)*(P12-P6)*T5)</f>
        <v>-0.10478906249999997</v>
      </c>
      <c r="R12" s="79"/>
      <c r="S12" s="79"/>
      <c r="T12" s="79"/>
      <c r="U12" s="79"/>
      <c r="V12" s="79"/>
      <c r="W12" s="79"/>
      <c r="X12" s="79"/>
      <c r="Y12" s="80"/>
    </row>
    <row r="13" spans="1:25" ht="15.75" thickBot="1" x14ac:dyDescent="0.3">
      <c r="C13" s="106"/>
      <c r="D13" s="107"/>
      <c r="E13" s="107"/>
      <c r="F13" s="107"/>
      <c r="G13" s="107"/>
      <c r="H13" s="107"/>
      <c r="I13" s="107"/>
      <c r="J13" s="107"/>
      <c r="K13" s="107"/>
      <c r="L13" s="107"/>
      <c r="M13" s="108"/>
      <c r="O13" s="51"/>
      <c r="P13" s="81"/>
      <c r="Q13" s="81"/>
      <c r="R13" s="81"/>
      <c r="S13" s="81"/>
      <c r="T13" s="81"/>
      <c r="U13" s="81"/>
      <c r="V13" s="81"/>
      <c r="W13" s="81"/>
      <c r="X13" s="81"/>
      <c r="Y13" s="82"/>
    </row>
    <row r="14" spans="1:25" ht="15.75" thickTop="1" x14ac:dyDescent="0.25">
      <c r="C14" s="106"/>
      <c r="D14" s="107"/>
      <c r="E14" s="107"/>
      <c r="F14" s="107"/>
      <c r="G14" s="107"/>
      <c r="H14" s="107"/>
      <c r="I14" s="107"/>
      <c r="J14" s="107"/>
      <c r="K14" s="107"/>
      <c r="L14" s="107"/>
      <c r="M14" s="108"/>
    </row>
    <row r="15" spans="1:25" ht="15.75" thickBot="1" x14ac:dyDescent="0.3">
      <c r="C15" s="106"/>
      <c r="D15" s="107"/>
      <c r="E15" s="107"/>
      <c r="F15" s="107"/>
      <c r="G15" s="107"/>
      <c r="H15" s="107"/>
      <c r="I15" s="107"/>
      <c r="J15" s="107"/>
      <c r="K15" s="107"/>
      <c r="L15" s="107"/>
      <c r="M15" s="108"/>
    </row>
    <row r="16" spans="1:25" ht="15.75" thickTop="1" x14ac:dyDescent="0.25">
      <c r="C16" s="106"/>
      <c r="D16" s="107"/>
      <c r="E16" s="107"/>
      <c r="F16" s="107"/>
      <c r="G16" s="107"/>
      <c r="H16" s="107"/>
      <c r="I16" s="107"/>
      <c r="J16" s="107"/>
      <c r="K16" s="107"/>
      <c r="L16" s="107"/>
      <c r="M16" s="108"/>
      <c r="O16" s="213" t="s">
        <v>104</v>
      </c>
      <c r="P16" s="214" t="s">
        <v>105</v>
      </c>
      <c r="Q16" s="214" t="s">
        <v>99</v>
      </c>
      <c r="R16" s="214" t="s">
        <v>106</v>
      </c>
      <c r="S16" s="215" t="s">
        <v>107</v>
      </c>
    </row>
    <row r="17" spans="3:22" ht="15.75" thickBot="1" x14ac:dyDescent="0.3">
      <c r="C17" s="106"/>
      <c r="D17" s="107"/>
      <c r="E17" s="107"/>
      <c r="F17" s="107"/>
      <c r="G17" s="107"/>
      <c r="H17" s="107"/>
      <c r="I17" s="107"/>
      <c r="J17" s="107"/>
      <c r="K17" s="107"/>
      <c r="L17" s="107"/>
      <c r="M17" s="108"/>
      <c r="O17" s="216">
        <f>D31</f>
        <v>-0.10697916666666707</v>
      </c>
      <c r="P17" s="217">
        <f>Q12</f>
        <v>-0.10478906249999997</v>
      </c>
      <c r="Q17" s="217">
        <f>LN(0.9)</f>
        <v>-0.10536051565782628</v>
      </c>
      <c r="R17" s="217">
        <f>ABS(Q17-O17)</f>
        <v>1.6186510088407879E-3</v>
      </c>
      <c r="S17" s="218">
        <f>ABS(Q17-P17)</f>
        <v>5.7145315782630712E-4</v>
      </c>
      <c r="V17" s="238"/>
    </row>
    <row r="18" spans="3:22" ht="15.75" thickTop="1" x14ac:dyDescent="0.25">
      <c r="C18" s="106"/>
      <c r="D18" s="107"/>
      <c r="E18" s="107"/>
      <c r="F18" s="107"/>
      <c r="G18" s="107"/>
      <c r="H18" s="107"/>
      <c r="I18" s="107"/>
      <c r="J18" s="107"/>
      <c r="K18" s="107"/>
      <c r="L18" s="107"/>
      <c r="M18" s="108"/>
    </row>
    <row r="19" spans="3:22" x14ac:dyDescent="0.25">
      <c r="C19" s="106"/>
      <c r="D19" s="107"/>
      <c r="E19" s="107"/>
      <c r="F19" s="107"/>
      <c r="G19" s="107"/>
      <c r="H19" s="107"/>
      <c r="I19" s="107"/>
      <c r="J19" s="107"/>
      <c r="K19" s="107"/>
      <c r="L19" s="107"/>
      <c r="M19" s="108"/>
    </row>
    <row r="20" spans="3:22" x14ac:dyDescent="0.25">
      <c r="C20" s="106"/>
      <c r="D20" s="107"/>
      <c r="E20" s="107"/>
      <c r="F20" s="107"/>
      <c r="G20" s="107"/>
      <c r="H20" s="107"/>
      <c r="I20" s="107"/>
      <c r="J20" s="107"/>
      <c r="K20" s="107"/>
      <c r="L20" s="107"/>
      <c r="M20" s="108"/>
    </row>
    <row r="21" spans="3:22" x14ac:dyDescent="0.25">
      <c r="C21" s="106"/>
      <c r="D21" s="107"/>
      <c r="E21" s="107"/>
      <c r="F21" s="107"/>
      <c r="G21" s="107"/>
      <c r="H21" s="107"/>
      <c r="I21" s="107"/>
      <c r="J21" s="107"/>
      <c r="K21" s="107"/>
      <c r="L21" s="107"/>
      <c r="M21" s="108"/>
    </row>
    <row r="22" spans="3:22" x14ac:dyDescent="0.25">
      <c r="C22" s="106"/>
      <c r="D22" s="107"/>
      <c r="E22" s="107"/>
      <c r="F22" s="107"/>
      <c r="G22" s="107"/>
      <c r="H22" s="107"/>
      <c r="I22" s="107"/>
      <c r="J22" s="107"/>
      <c r="K22" s="107"/>
      <c r="L22" s="107"/>
      <c r="M22" s="108"/>
    </row>
    <row r="23" spans="3:22" x14ac:dyDescent="0.25">
      <c r="C23" s="106"/>
      <c r="D23" s="107"/>
      <c r="E23" s="107"/>
      <c r="F23" s="107"/>
      <c r="G23" s="107"/>
      <c r="H23" s="107"/>
      <c r="I23" s="107"/>
      <c r="J23" s="107"/>
      <c r="K23" s="107"/>
      <c r="L23" s="107"/>
      <c r="M23" s="108"/>
    </row>
    <row r="24" spans="3:22" x14ac:dyDescent="0.25">
      <c r="C24" s="106"/>
      <c r="D24" s="107"/>
      <c r="E24" s="107"/>
      <c r="F24" s="107"/>
      <c r="G24" s="107"/>
      <c r="H24" s="107"/>
      <c r="I24" s="107"/>
      <c r="J24" s="107"/>
      <c r="K24" s="107"/>
      <c r="L24" s="107"/>
      <c r="M24" s="108"/>
    </row>
    <row r="25" spans="3:22" x14ac:dyDescent="0.25">
      <c r="C25" s="106"/>
      <c r="D25" s="107"/>
      <c r="E25" s="107"/>
      <c r="F25" s="107"/>
      <c r="G25" s="107"/>
      <c r="H25" s="107"/>
      <c r="I25" s="107"/>
      <c r="J25" s="107"/>
      <c r="K25" s="107"/>
      <c r="L25" s="107"/>
      <c r="M25" s="108"/>
    </row>
    <row r="26" spans="3:22" x14ac:dyDescent="0.25">
      <c r="C26" s="106"/>
      <c r="D26" s="107"/>
      <c r="E26" s="107"/>
      <c r="F26" s="107"/>
      <c r="G26" s="107"/>
      <c r="H26" s="107"/>
      <c r="I26" s="107"/>
      <c r="J26" s="107"/>
      <c r="K26" s="107"/>
      <c r="L26" s="107"/>
      <c r="M26" s="108"/>
    </row>
    <row r="27" spans="3:22" x14ac:dyDescent="0.25">
      <c r="C27" s="106"/>
      <c r="D27" s="107"/>
      <c r="E27" s="107"/>
      <c r="F27" s="107"/>
      <c r="G27" s="107"/>
      <c r="H27" s="107"/>
      <c r="I27" s="107"/>
      <c r="J27" s="107"/>
      <c r="K27" s="107"/>
      <c r="L27" s="107"/>
      <c r="M27" s="108"/>
    </row>
    <row r="28" spans="3:22" x14ac:dyDescent="0.25">
      <c r="C28" s="106"/>
      <c r="D28" s="107"/>
      <c r="E28" s="107"/>
      <c r="F28" s="107"/>
      <c r="G28" s="107"/>
      <c r="H28" s="107"/>
      <c r="I28" s="107"/>
      <c r="J28" s="107"/>
      <c r="K28" s="260" t="s">
        <v>100</v>
      </c>
      <c r="L28" s="258"/>
      <c r="M28" s="261"/>
    </row>
    <row r="29" spans="3:22" x14ac:dyDescent="0.25">
      <c r="C29" s="106"/>
      <c r="D29" s="107"/>
      <c r="E29" s="107"/>
      <c r="F29" s="107"/>
      <c r="G29" s="107"/>
      <c r="H29" s="107"/>
      <c r="I29" s="107"/>
      <c r="J29" s="107"/>
      <c r="K29" s="107">
        <f>-0.2231/0.12</f>
        <v>-1.8591666666666666</v>
      </c>
      <c r="L29" s="107">
        <f>K29*(-2.4)</f>
        <v>4.4619999999999997</v>
      </c>
      <c r="M29" s="108">
        <f>K29*1.4</f>
        <v>-2.6028333333333333</v>
      </c>
    </row>
    <row r="30" spans="3:22" x14ac:dyDescent="0.25">
      <c r="C30" s="106"/>
      <c r="D30" s="107"/>
      <c r="E30" s="107"/>
      <c r="F30" s="107"/>
      <c r="G30" s="107"/>
      <c r="H30" s="107"/>
      <c r="I30" s="107"/>
      <c r="J30" s="107"/>
      <c r="K30" s="107">
        <f>0.3365/0.24</f>
        <v>1.4020833333333336</v>
      </c>
      <c r="L30" s="107">
        <f>K30*-1.8</f>
        <v>-2.5237500000000006</v>
      </c>
      <c r="M30" s="108">
        <f>K30*0.8</f>
        <v>1.1216666666666668</v>
      </c>
    </row>
    <row r="31" spans="3:22" ht="15.75" thickBot="1" x14ac:dyDescent="0.3">
      <c r="C31" s="212">
        <v>0.9</v>
      </c>
      <c r="D31" s="204">
        <f>SUM(K31*(C31^2),L31*C31,M31)</f>
        <v>-0.10697916666666707</v>
      </c>
      <c r="E31" s="204"/>
      <c r="F31" s="204"/>
      <c r="G31" s="204"/>
      <c r="H31" s="204"/>
      <c r="I31" s="204"/>
      <c r="J31" s="204"/>
      <c r="K31" s="204">
        <f>K30+K29</f>
        <v>-0.45708333333333306</v>
      </c>
      <c r="L31" s="204">
        <f t="shared" ref="L31:M31" si="0">L30+L29</f>
        <v>1.9382499999999991</v>
      </c>
      <c r="M31" s="205">
        <f t="shared" si="0"/>
        <v>-1.4811666666666665</v>
      </c>
    </row>
    <row r="32" spans="3:22" ht="15.75" thickTop="1" x14ac:dyDescent="0.25"/>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O.L.Sheard U1664298</cp:lastModifiedBy>
  <dcterms:created xsi:type="dcterms:W3CDTF">2018-01-29T16:17:11Z</dcterms:created>
  <dcterms:modified xsi:type="dcterms:W3CDTF">2018-04-24T12:52:07Z</dcterms:modified>
</cp:coreProperties>
</file>