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736" windowHeight="9636" activeTab="1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M13" i="4" s="1"/>
  <c r="D10" i="4"/>
  <c r="M11" i="4" s="1"/>
  <c r="M10" i="4"/>
  <c r="Q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3" i="4"/>
  <c r="C14" i="3"/>
  <c r="C13" i="3"/>
  <c r="M12" i="4" l="1"/>
  <c r="M14" i="4"/>
  <c r="K29" i="6" l="1"/>
  <c r="L29" i="6" s="1"/>
  <c r="K30" i="6"/>
  <c r="L30" i="6"/>
  <c r="L31" i="6" s="1"/>
  <c r="M30" i="6"/>
  <c r="K31" i="6"/>
  <c r="Q17" i="6"/>
  <c r="R7" i="6"/>
  <c r="R5" i="6"/>
  <c r="R3" i="6"/>
  <c r="S6" i="6" l="1"/>
  <c r="D31" i="6"/>
  <c r="M29" i="6"/>
  <c r="M31" i="6"/>
  <c r="S4" i="6"/>
  <c r="T5" i="6" s="1"/>
  <c r="Q12" i="6" s="1"/>
  <c r="P17" i="6" s="1"/>
  <c r="S17" i="6" s="1"/>
  <c r="O17" i="6" l="1"/>
  <c r="R17" i="6" s="1"/>
  <c r="D11" i="4" l="1"/>
  <c r="P3" i="4"/>
  <c r="P4" i="4" s="1"/>
  <c r="F24" i="4" l="1"/>
  <c r="J24" i="4"/>
  <c r="P5" i="4"/>
  <c r="E3" i="5"/>
  <c r="P6" i="4" l="1"/>
  <c r="N14" i="4"/>
  <c r="P7" i="4" l="1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G23" i="5"/>
  <c r="Q3" i="5" s="1"/>
  <c r="D5" i="5"/>
  <c r="J13" i="5"/>
  <c r="K12" i="5"/>
  <c r="M12" i="5" s="1"/>
  <c r="K5" i="5"/>
  <c r="M5" i="5" s="1"/>
  <c r="K4" i="5"/>
  <c r="M4" i="5" s="1"/>
  <c r="H15" i="3"/>
  <c r="J14" i="3"/>
  <c r="K14" i="3"/>
  <c r="G14" i="3"/>
  <c r="E15" i="3"/>
  <c r="L14" i="3" l="1"/>
  <c r="D24" i="3" s="1"/>
  <c r="I15" i="3"/>
  <c r="K15" i="3" s="1"/>
  <c r="E16" i="3"/>
  <c r="E17" i="3" s="1"/>
  <c r="E18" i="3" s="1"/>
  <c r="E19" i="3" s="1"/>
  <c r="F15" i="3"/>
  <c r="G15" i="3" s="1"/>
  <c r="F16" i="3" s="1"/>
  <c r="G16" i="3" s="1"/>
  <c r="F17" i="3" s="1"/>
  <c r="G17" i="3" s="1"/>
  <c r="F18" i="3" s="1"/>
  <c r="G18" i="3" s="1"/>
  <c r="F19" i="3" s="1"/>
  <c r="D23" i="3"/>
  <c r="E23" i="3" s="1"/>
  <c r="H16" i="3"/>
  <c r="H17" i="3" s="1"/>
  <c r="H18" i="3" s="1"/>
  <c r="H19" i="3" s="1"/>
  <c r="P10" i="4"/>
  <c r="E5" i="5"/>
  <c r="G5" i="5" s="1"/>
  <c r="D6" i="5"/>
  <c r="J14" i="5"/>
  <c r="K13" i="5"/>
  <c r="M13" i="5" s="1"/>
  <c r="K6" i="5"/>
  <c r="M6" i="5" s="1"/>
  <c r="C4" i="3"/>
  <c r="F3" i="3"/>
  <c r="G3" i="3" l="1"/>
  <c r="D22" i="3"/>
  <c r="E22" i="3" s="1"/>
  <c r="F23" i="3"/>
  <c r="G23" i="3" s="1"/>
  <c r="C5" i="3"/>
  <c r="C6" i="3" s="1"/>
  <c r="C7" i="3" s="1"/>
  <c r="C8" i="3" s="1"/>
  <c r="P11" i="4"/>
  <c r="E24" i="3"/>
  <c r="J15" i="3"/>
  <c r="I16" i="3" s="1"/>
  <c r="D7" i="5"/>
  <c r="E6" i="5"/>
  <c r="G6" i="5" s="1"/>
  <c r="J15" i="5"/>
  <c r="K14" i="5"/>
  <c r="M14" i="5" s="1"/>
  <c r="K7" i="5"/>
  <c r="M7" i="5" s="1"/>
  <c r="G19" i="3"/>
  <c r="H3" i="3"/>
  <c r="I3" i="3" s="1"/>
  <c r="L15" i="3" l="1"/>
  <c r="K16" i="3"/>
  <c r="P12" i="4"/>
  <c r="D8" i="5"/>
  <c r="E7" i="5"/>
  <c r="G7" i="5" s="1"/>
  <c r="J16" i="5"/>
  <c r="K15" i="5"/>
  <c r="M15" i="5" s="1"/>
  <c r="J16" i="3"/>
  <c r="K8" i="5"/>
  <c r="M8" i="5" s="1"/>
  <c r="D4" i="3"/>
  <c r="E4" i="3"/>
  <c r="I17" i="3" l="1"/>
  <c r="L16" i="3"/>
  <c r="J17" i="3"/>
  <c r="P13" i="4"/>
  <c r="F4" i="3"/>
  <c r="H4" i="3" s="1"/>
  <c r="D9" i="5"/>
  <c r="E8" i="5"/>
  <c r="G8" i="5" s="1"/>
  <c r="J17" i="5"/>
  <c r="K16" i="5"/>
  <c r="M16" i="5" s="1"/>
  <c r="K17" i="3"/>
  <c r="K9" i="5"/>
  <c r="M9" i="5" s="1"/>
  <c r="I18" i="3" l="1"/>
  <c r="L17" i="3"/>
  <c r="G4" i="3"/>
  <c r="I4" i="3" s="1"/>
  <c r="D5" i="3" s="1"/>
  <c r="P14" i="4"/>
  <c r="D10" i="5"/>
  <c r="E9" i="5"/>
  <c r="G9" i="5" s="1"/>
  <c r="J18" i="5"/>
  <c r="K17" i="5"/>
  <c r="M17" i="5" s="1"/>
  <c r="K18" i="3"/>
  <c r="J18" i="3"/>
  <c r="L18" i="3" s="1"/>
  <c r="K10" i="5"/>
  <c r="M10" i="5" s="1"/>
  <c r="K11" i="5"/>
  <c r="M11" i="5" s="1"/>
  <c r="E5" i="3"/>
  <c r="F5" i="3" s="1"/>
  <c r="H5" i="3" s="1"/>
  <c r="P15" i="4" l="1"/>
  <c r="D11" i="5"/>
  <c r="E11" i="5" s="1"/>
  <c r="G11" i="5" s="1"/>
  <c r="E10" i="5"/>
  <c r="G10" i="5" s="1"/>
  <c r="J19" i="5"/>
  <c r="K19" i="5" s="1"/>
  <c r="M19" i="5" s="1"/>
  <c r="K18" i="5"/>
  <c r="M18" i="5" s="1"/>
  <c r="I19" i="3"/>
  <c r="G5" i="3"/>
  <c r="I5" i="3" s="1"/>
  <c r="P16" i="4" l="1"/>
  <c r="G12" i="5"/>
  <c r="G13" i="5" s="1"/>
  <c r="O3" i="5" s="1"/>
  <c r="R3" i="5" s="1"/>
  <c r="M20" i="5"/>
  <c r="M21" i="5" s="1"/>
  <c r="P3" i="5" s="1"/>
  <c r="S3" i="5" s="1"/>
  <c r="K19" i="3"/>
  <c r="J19" i="3"/>
  <c r="L19" i="3" s="1"/>
  <c r="F24" i="3" s="1"/>
  <c r="G24" i="3" s="1"/>
  <c r="D6" i="3"/>
  <c r="E6" i="3"/>
  <c r="P17" i="4" l="1"/>
  <c r="F6" i="3"/>
  <c r="H6" i="3" s="1"/>
  <c r="P18" i="4" l="1"/>
  <c r="G6" i="3"/>
  <c r="I6" i="3" s="1"/>
  <c r="P19" i="4" l="1"/>
  <c r="D7" i="3"/>
  <c r="E7" i="3"/>
  <c r="P20" i="4" l="1"/>
  <c r="F7" i="3"/>
  <c r="G7" i="3" l="1"/>
  <c r="F22" i="3"/>
  <c r="P21" i="4"/>
  <c r="H7" i="3"/>
  <c r="I7" i="3" s="1"/>
  <c r="P22" i="4" l="1"/>
  <c r="E8" i="3"/>
  <c r="C17" i="3" s="1"/>
  <c r="D8" i="3"/>
  <c r="C18" i="3" s="1"/>
  <c r="C19" i="3" l="1"/>
  <c r="F8" i="3"/>
  <c r="G22" i="3"/>
  <c r="H8" i="3" l="1"/>
  <c r="C16" i="3"/>
  <c r="G8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V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<sst xmlns="http://schemas.openxmlformats.org/spreadsheetml/2006/main" count="181" uniqueCount="112">
  <si>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</si>
  <si>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</si>
  <si>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</si>
  <si>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</si>
  <si>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</si>
  <si>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</si>
  <si>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</si>
  <si>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</si>
  <si>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</si>
  <si>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</si>
  <si>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</si>
  <si>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</si>
  <si>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</si>
  <si>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</si>
  <si>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</si>
  <si>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</si>
  <si>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</si>
  <si>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</si>
  <si>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</si>
  <si>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</si>
  <si>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</si>
  <si>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x</t>
  </si>
  <si>
    <t>g(x)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</si>
  <si>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</si>
  <si>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</si>
  <si>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</si>
  <si>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</si>
  <si>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</si>
  <si>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</si>
  <si>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</si>
  <si>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</si>
  <si>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</si>
  <si>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</si>
  <si>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</si>
  <si>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</si>
  <si>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</si>
  <si>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</si>
  <si>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</si>
  <si>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</si>
  <si>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</si>
  <si>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</si>
  <si>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</si>
  <si>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</si>
  <si>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</si>
  <si>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</si>
  <si>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</si>
  <si>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</si>
  <si>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</si>
  <si>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</si>
  <si>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</si>
  <si>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</si>
  <si>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</si>
  <si>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</si>
  <si>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</si>
  <si>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</si>
  <si>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</si>
  <si>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</si>
  <si>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</si>
  <si>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</si>
  <si>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</si>
  <si>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</si>
  <si>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</si>
  <si>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</si>
  <si>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</si>
  <si>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</si>
  <si>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Student:</t>
  </si>
  <si>
    <t>University ID:</t>
  </si>
  <si>
    <t>Course Code:</t>
  </si>
  <si>
    <t>Course Title:</t>
  </si>
  <si>
    <t>Assignment:</t>
  </si>
  <si>
    <t>f(x) =</t>
  </si>
  <si>
    <t>0.5cos(2x)</t>
  </si>
  <si>
    <t>f'(x) =</t>
  </si>
  <si>
    <t>-sin(2x)</t>
  </si>
  <si>
    <t>f''(x) =</t>
  </si>
  <si>
    <t>f'''(x) =</t>
  </si>
  <si>
    <t>8cos(2x)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</si>
  <si>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</si>
  <si>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</si>
  <si>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</si>
  <si>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</si>
  <si>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</si>
  <si>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</si>
  <si>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</si>
  <si>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</si>
  <si>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</si>
  <si>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</si>
  <si>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</si>
  <si>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</si>
  <si>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</si>
  <si>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</si>
  <si>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</si>
  <si>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</si>
  <si>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</si>
  <si>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</si>
  <si>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</si>
  <si>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</si>
  <si>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</si>
  <si>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</si>
  <si>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</si>
  <si>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</si>
  <si>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</si>
  <si>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</si>
  <si>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</si>
  <si>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</si>
  <si>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</si>
  <si>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</si>
  <si>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</si>
  <si>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</si>
  <si>
    <t>Max Error</t>
  </si>
  <si>
    <t>Error&lt;1x10^-6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</si>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</sst>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3" borderId="14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3" xfId="0" applyFill="1" applyBorder="1" applyAlignment="1">
      <alignment horizontal="center" vertical="center" shrinkToFit="1"/>
    </xf>
    <xf numFmtId="0" fontId="0" fillId="7" borderId="6" xfId="0" applyFill="1" applyBorder="1" applyAlignment="1">
      <alignment horizontal="center" vertical="center" shrinkToFit="1"/>
    </xf>
    <xf numFmtId="0" fontId="0" fillId="7" borderId="9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6" borderId="36" xfId="0" applyFill="1" applyBorder="1" applyAlignment="1">
      <alignment horizontal="center" vertical="center" shrinkToFit="1"/>
    </xf>
    <xf numFmtId="0" fontId="0" fillId="6" borderId="37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42" xfId="0" applyFill="1" applyBorder="1" applyAlignment="1">
      <alignment horizontal="center" vertical="center" shrinkToFit="1"/>
    </xf>
    <xf numFmtId="0" fontId="0" fillId="2" borderId="41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3" borderId="36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left" vertical="center" shrinkToFit="1"/>
    </xf>
    <xf numFmtId="0" fontId="0" fillId="4" borderId="39" xfId="0" applyFill="1" applyBorder="1" applyAlignment="1">
      <alignment horizontal="center" vertical="center" shrinkToFit="1"/>
    </xf>
    <xf numFmtId="0" fontId="4" fillId="4" borderId="41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42" xfId="0" applyFill="1" applyBorder="1" applyAlignment="1">
      <alignment horizontal="center" vertical="center" shrinkToFit="1"/>
    </xf>
    <xf numFmtId="0" fontId="0" fillId="4" borderId="41" xfId="0" applyFill="1" applyBorder="1" applyAlignment="1">
      <alignment horizontal="left" vertical="center" shrinkToFit="1"/>
    </xf>
    <xf numFmtId="0" fontId="0" fillId="4" borderId="41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43" xfId="0" applyFill="1" applyBorder="1" applyAlignment="1">
      <alignment horizontal="center" vertical="center" shrinkToFit="1"/>
    </xf>
    <xf numFmtId="0" fontId="0" fillId="0" borderId="44" xfId="0" applyBorder="1" applyAlignment="1">
      <alignment shrinkToFit="1"/>
    </xf>
    <xf numFmtId="0" fontId="0" fillId="0" borderId="44" xfId="0" applyBorder="1" applyAlignment="1">
      <alignment horizontal="center" vertical="center" shrinkToFit="1"/>
    </xf>
    <xf numFmtId="0" fontId="1" fillId="3" borderId="45" xfId="0" applyFont="1" applyFill="1" applyBorder="1" applyAlignment="1">
      <alignment horizontal="center" vertical="center" shrinkToFit="1"/>
    </xf>
    <xf numFmtId="0" fontId="0" fillId="6" borderId="46" xfId="0" applyFill="1" applyBorder="1" applyAlignment="1">
      <alignment horizontal="center" vertical="center" shrinkToFit="1"/>
    </xf>
    <xf numFmtId="0" fontId="0" fillId="4" borderId="46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7" borderId="47" xfId="0" applyFill="1" applyBorder="1" applyAlignment="1">
      <alignment horizontal="center" vertical="center" shrinkToFit="1"/>
    </xf>
    <xf numFmtId="0" fontId="0" fillId="6" borderId="38" xfId="0" applyFill="1" applyBorder="1" applyAlignment="1">
      <alignment horizontal="center" vertical="center" shrinkToFit="1"/>
    </xf>
    <xf numFmtId="0" fontId="0" fillId="6" borderId="41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40" xfId="0" applyFill="1" applyBorder="1" applyAlignment="1">
      <alignment horizontal="center" vertical="center" shrinkToFit="1"/>
    </xf>
    <xf numFmtId="0" fontId="0" fillId="4" borderId="48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9" xfId="0" quotePrefix="1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0" fillId="7" borderId="39" xfId="0" applyFill="1" applyBorder="1" applyAlignment="1">
      <alignment horizontal="center" vertical="center" shrinkToFit="1"/>
    </xf>
    <xf numFmtId="0" fontId="0" fillId="7" borderId="40" xfId="0" applyFill="1" applyBorder="1" applyAlignment="1">
      <alignment horizontal="center" vertical="center" shrinkToFit="1"/>
    </xf>
    <xf numFmtId="0" fontId="0" fillId="7" borderId="41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42" xfId="0" applyFill="1" applyBorder="1" applyAlignment="1">
      <alignment horizontal="center" vertical="center" shrinkToFit="1"/>
    </xf>
    <xf numFmtId="0" fontId="0" fillId="7" borderId="17" xfId="0" applyFill="1" applyBorder="1" applyAlignment="1">
      <alignment horizontal="center" vertical="center" shrinkToFit="1"/>
    </xf>
    <xf numFmtId="0" fontId="0" fillId="7" borderId="43" xfId="0" applyFill="1" applyBorder="1" applyAlignment="1">
      <alignment horizontal="center" vertical="center" shrinkToFit="1"/>
    </xf>
    <xf numFmtId="0" fontId="0" fillId="7" borderId="48" xfId="0" applyFill="1" applyBorder="1" applyAlignment="1">
      <alignment horizontal="center" vertical="center" shrinkToFit="1"/>
    </xf>
    <xf numFmtId="0" fontId="0" fillId="0" borderId="42" xfId="0" applyFill="1" applyBorder="1" applyAlignment="1">
      <alignment shrinkToFit="1"/>
    </xf>
    <xf numFmtId="0" fontId="1" fillId="0" borderId="42" xfId="0" applyFont="1" applyFill="1" applyBorder="1" applyAlignment="1">
      <alignment shrinkToFit="1"/>
    </xf>
    <xf numFmtId="0" fontId="0" fillId="8" borderId="0" xfId="0" applyFill="1" applyAlignment="1">
      <alignment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1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5" fillId="3" borderId="41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42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43" xfId="0" applyFont="1" applyFill="1" applyBorder="1" applyAlignment="1">
      <alignment horizontal="center" vertical="center" shrinkToFit="1"/>
    </xf>
    <xf numFmtId="0" fontId="5" fillId="3" borderId="48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1" fillId="3" borderId="8" xfId="0" applyFont="1" applyFill="1" applyBorder="1" applyAlignment="1">
      <alignment horizontal="center" shrinkToFit="1"/>
    </xf>
    <xf numFmtId="0" fontId="0" fillId="3" borderId="9" xfId="0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5" borderId="5" xfId="0" applyFill="1" applyBorder="1" applyAlignment="1">
      <alignment horizontal="center" shrinkToFit="1"/>
    </xf>
    <xf numFmtId="0" fontId="1" fillId="7" borderId="6" xfId="0" applyFont="1" applyFill="1" applyBorder="1" applyAlignment="1">
      <alignment horizontal="center" shrinkToFit="1"/>
    </xf>
    <xf numFmtId="0" fontId="0" fillId="7" borderId="6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6" borderId="4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44" xfId="0" applyBorder="1" applyAlignment="1">
      <alignment horizontal="center" shrinkToFit="1"/>
    </xf>
    <xf numFmtId="0" fontId="1" fillId="3" borderId="45" xfId="0" applyFont="1" applyFill="1" applyBorder="1" applyAlignment="1">
      <alignment horizontal="center" shrinkToFit="1"/>
    </xf>
    <xf numFmtId="0" fontId="0" fillId="6" borderId="46" xfId="0" applyFill="1" applyBorder="1" applyAlignment="1">
      <alignment horizontal="center" shrinkToFit="1"/>
    </xf>
    <xf numFmtId="0" fontId="0" fillId="4" borderId="46" xfId="0" applyFill="1" applyBorder="1" applyAlignment="1">
      <alignment horizontal="center" shrinkToFit="1"/>
    </xf>
    <xf numFmtId="0" fontId="0" fillId="2" borderId="47" xfId="0" applyFill="1" applyBorder="1" applyAlignment="1">
      <alignment horizontal="center" shrinkToFit="1"/>
    </xf>
    <xf numFmtId="0" fontId="0" fillId="3" borderId="38" xfId="0" applyFill="1" applyBorder="1" applyAlignment="1">
      <alignment horizontal="right" shrinkToFit="1"/>
    </xf>
    <xf numFmtId="0" fontId="0" fillId="3" borderId="39" xfId="0" applyFill="1" applyBorder="1" applyAlignment="1">
      <alignment shrinkToFit="1"/>
    </xf>
    <xf numFmtId="0" fontId="0" fillId="3" borderId="39" xfId="0" applyFill="1" applyBorder="1" applyAlignment="1">
      <alignment horizontal="right" shrinkToFit="1"/>
    </xf>
    <xf numFmtId="0" fontId="0" fillId="3" borderId="39" xfId="0" quotePrefix="1" applyFill="1" applyBorder="1" applyAlignment="1">
      <alignment shrinkToFit="1"/>
    </xf>
    <xf numFmtId="0" fontId="0" fillId="3" borderId="40" xfId="0" quotePrefix="1" applyFill="1" applyBorder="1" applyAlignment="1">
      <alignment shrinkToFit="1"/>
    </xf>
    <xf numFmtId="0" fontId="0" fillId="3" borderId="41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42" xfId="0" applyFill="1" applyBorder="1" applyAlignment="1">
      <alignment shrinkToFit="1"/>
    </xf>
    <xf numFmtId="0" fontId="0" fillId="3" borderId="17" xfId="0" applyFill="1" applyBorder="1" applyAlignment="1">
      <alignment shrinkToFit="1"/>
    </xf>
    <xf numFmtId="0" fontId="0" fillId="3" borderId="43" xfId="0" applyFill="1" applyBorder="1" applyAlignment="1">
      <alignment shrinkToFit="1"/>
    </xf>
    <xf numFmtId="0" fontId="0" fillId="3" borderId="48" xfId="0" applyFill="1" applyBorder="1" applyAlignment="1">
      <alignment shrinkToFit="1"/>
    </xf>
    <xf numFmtId="0" fontId="0" fillId="6" borderId="40" xfId="0" applyFill="1" applyBorder="1" applyAlignment="1">
      <alignment shrinkToFit="1"/>
    </xf>
    <xf numFmtId="0" fontId="0" fillId="6" borderId="17" xfId="0" applyFill="1" applyBorder="1" applyAlignment="1">
      <alignment shrinkToFit="1"/>
    </xf>
    <xf numFmtId="164" fontId="0" fillId="6" borderId="48" xfId="0" applyNumberFormat="1" applyFill="1" applyBorder="1" applyAlignment="1">
      <alignment shrinkToFit="1"/>
    </xf>
    <xf numFmtId="0" fontId="0" fillId="4" borderId="38" xfId="0" applyFill="1" applyBorder="1" applyAlignment="1">
      <alignment shrinkToFit="1"/>
    </xf>
    <xf numFmtId="0" fontId="0" fillId="4" borderId="40" xfId="0" applyFill="1" applyBorder="1" applyAlignment="1">
      <alignment shrinkToFit="1"/>
    </xf>
    <xf numFmtId="0" fontId="0" fillId="4" borderId="42" xfId="0" applyFill="1" applyBorder="1" applyAlignment="1">
      <alignment shrinkToFit="1"/>
    </xf>
    <xf numFmtId="0" fontId="0" fillId="4" borderId="41" xfId="0" applyFill="1" applyBorder="1" applyAlignment="1">
      <alignment shrinkToFit="1"/>
    </xf>
    <xf numFmtId="0" fontId="0" fillId="7" borderId="38" xfId="0" applyFont="1" applyFill="1" applyBorder="1" applyAlignment="1">
      <alignment horizontal="center" vertical="center" shrinkToFit="1"/>
    </xf>
    <xf numFmtId="0" fontId="0" fillId="7" borderId="39" xfId="0" applyFont="1" applyFill="1" applyBorder="1" applyAlignment="1">
      <alignment horizontal="center" vertical="center" shrinkToFit="1"/>
    </xf>
    <xf numFmtId="0" fontId="0" fillId="7" borderId="40" xfId="0" applyFont="1" applyFill="1" applyBorder="1" applyAlignment="1">
      <alignment horizontal="center" vertical="center" shrinkToFit="1"/>
    </xf>
    <xf numFmtId="0" fontId="0" fillId="7" borderId="41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42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17" xfId="0" applyFont="1" applyFill="1" applyBorder="1" applyAlignment="1">
      <alignment horizontal="center" vertical="center" shrinkToFit="1"/>
    </xf>
    <xf numFmtId="0" fontId="0" fillId="7" borderId="43" xfId="0" applyFont="1" applyFill="1" applyBorder="1" applyAlignment="1">
      <alignment horizontal="center" vertical="center" shrinkToFit="1"/>
    </xf>
    <xf numFmtId="0" fontId="0" fillId="7" borderId="48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59" xfId="0" applyFill="1" applyBorder="1" applyAlignment="1">
      <alignment shrinkToFit="1"/>
    </xf>
    <xf numFmtId="0" fontId="0" fillId="4" borderId="39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38" xfId="0" applyFill="1" applyBorder="1" applyAlignment="1">
      <alignment shrinkToFit="1"/>
    </xf>
    <xf numFmtId="0" fontId="0" fillId="2" borderId="39" xfId="0" applyFill="1" applyBorder="1" applyAlignment="1">
      <alignment shrinkToFit="1"/>
    </xf>
    <xf numFmtId="0" fontId="0" fillId="2" borderId="40" xfId="0" applyFill="1" applyBorder="1" applyAlignment="1">
      <alignment shrinkToFit="1"/>
    </xf>
    <xf numFmtId="0" fontId="0" fillId="2" borderId="41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42" xfId="0" applyFill="1" applyBorder="1" applyAlignment="1">
      <alignment shrinkToFit="1"/>
    </xf>
    <xf numFmtId="0" fontId="0" fillId="4" borderId="39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42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45" xfId="0" applyFill="1" applyBorder="1" applyAlignment="1">
      <alignment horizontal="center" shrinkToFit="1"/>
    </xf>
    <xf numFmtId="0" fontId="0" fillId="3" borderId="43" xfId="0" applyFill="1" applyBorder="1" applyAlignment="1">
      <alignment horizontal="center" vertical="center" shrinkToFit="1"/>
    </xf>
    <xf numFmtId="0" fontId="0" fillId="3" borderId="48" xfId="0" applyFill="1" applyBorder="1" applyAlignment="1">
      <alignment horizontal="center" vertical="center" shrinkToFit="1"/>
    </xf>
    <xf numFmtId="164" fontId="0" fillId="4" borderId="41" xfId="0" applyNumberFormat="1" applyFill="1" applyBorder="1" applyAlignment="1">
      <alignment horizontal="center" vertical="center" shrinkToFit="1"/>
    </xf>
    <xf numFmtId="164" fontId="0" fillId="4" borderId="42" xfId="0" applyNumberFormat="1" applyFill="1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39" xfId="0" applyFill="1" applyBorder="1" applyAlignment="1">
      <alignment horizontal="center" vertical="center" shrinkToFit="1"/>
    </xf>
    <xf numFmtId="0" fontId="0" fillId="6" borderId="41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1" fillId="3" borderId="17" xfId="0" applyFont="1" applyFill="1" applyBorder="1" applyAlignment="1">
      <alignment horizontal="center" vertical="center" shrinkToFit="1"/>
    </xf>
    <xf numFmtId="0" fontId="0" fillId="9" borderId="38" xfId="0" applyFill="1" applyBorder="1" applyAlignment="1">
      <alignment horizontal="center" vertical="center" shrinkToFit="1"/>
    </xf>
    <xf numFmtId="0" fontId="0" fillId="9" borderId="39" xfId="0" applyFill="1" applyBorder="1" applyAlignment="1">
      <alignment horizontal="center" vertical="center" shrinkToFit="1"/>
    </xf>
    <xf numFmtId="0" fontId="0" fillId="9" borderId="40" xfId="0" applyFill="1" applyBorder="1" applyAlignment="1">
      <alignment horizontal="center" vertical="center" shrinkToFit="1"/>
    </xf>
    <xf numFmtId="0" fontId="0" fillId="9" borderId="17" xfId="0" applyFill="1" applyBorder="1" applyAlignment="1">
      <alignment horizontal="center" vertical="center" shrinkToFit="1"/>
    </xf>
    <xf numFmtId="0" fontId="0" fillId="9" borderId="43" xfId="0" applyFill="1" applyBorder="1" applyAlignment="1">
      <alignment horizontal="center" vertical="center" shrinkToFit="1"/>
    </xf>
    <xf numFmtId="0" fontId="0" fillId="9" borderId="48" xfId="0" applyFill="1" applyBorder="1" applyAlignment="1">
      <alignment horizontal="center" vertical="center" shrinkToFit="1"/>
    </xf>
    <xf numFmtId="0" fontId="0" fillId="0" borderId="39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6" borderId="38" xfId="0" applyFill="1" applyBorder="1" applyAlignment="1">
      <alignment horizontal="center" shrinkToFit="1"/>
    </xf>
    <xf numFmtId="0" fontId="0" fillId="0" borderId="0" xfId="0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64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32" xfId="0" applyFill="1" applyBorder="1" applyAlignment="1">
      <alignment horizontal="center" vertical="center" shrinkToFit="1"/>
    </xf>
    <xf numFmtId="0" fontId="0" fillId="6" borderId="3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1" fontId="0" fillId="4" borderId="7" xfId="0" applyNumberFormat="1" applyFill="1" applyBorder="1" applyAlignment="1">
      <alignment horizontal="center" vertical="center" shrinkToFit="1"/>
    </xf>
    <xf numFmtId="16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-32</c:v>
                </c:pt>
                <c:pt idx="1">
                  <c:v>-31.993600213330488</c:v>
                </c:pt>
                <c:pt idx="2">
                  <c:v>-31.974403413151293</c:v>
                </c:pt>
                <c:pt idx="3">
                  <c:v>-31.942417277926534</c:v>
                </c:pt>
                <c:pt idx="4">
                  <c:v>-31.897654601683822</c:v>
                </c:pt>
                <c:pt idx="5">
                  <c:v>-31.840133288896826</c:v>
                </c:pt>
                <c:pt idx="6">
                  <c:v>-31.76987634732372</c:v>
                </c:pt>
                <c:pt idx="7">
                  <c:v>-31.686911878804388</c:v>
                </c:pt>
                <c:pt idx="8">
                  <c:v>-31.591273068020062</c:v>
                </c:pt>
                <c:pt idx="9">
                  <c:v>-31.482998169219886</c:v>
                </c:pt>
                <c:pt idx="10">
                  <c:v>-31.362130490919732</c:v>
                </c:pt>
                <c:pt idx="11">
                  <c:v>-31.228718378579376</c:v>
                </c:pt>
                <c:pt idx="12">
                  <c:v>-31.082815195264949</c:v>
                </c:pt>
                <c:pt idx="13">
                  <c:v>-30.924479300304423</c:v>
                </c:pt>
                <c:pt idx="14">
                  <c:v>-30.753774025944672</c:v>
                </c:pt>
                <c:pt idx="15">
                  <c:v>-30.570767652019391</c:v>
                </c:pt>
                <c:pt idx="16">
                  <c:v>-30.375533378638107</c:v>
                </c:pt>
                <c:pt idx="17">
                  <c:v>-30.168149296907078</c:v>
                </c:pt>
                <c:pt idx="18">
                  <c:v>-29.948698357693914</c:v>
                </c:pt>
                <c:pt idx="19">
                  <c:v>-29.717268338448328</c:v>
                </c:pt>
                <c:pt idx="20">
                  <c:v>-29.473951808092323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721369" cy="3272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224046" y="3396679"/>
              <a:ext cx="1721369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(2(0.2))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224046" y="3396679"/>
              <a:ext cx="1721369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32cos(2(0.2))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19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040880" y="2635194"/>
          <a:ext cx="1928523" cy="961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When rounded to 8 decimal places (Due to the format for answering b)) the Actual Error is exactly 100% of the Upper Bound as shown above.</a:t>
          </a:r>
        </a:p>
      </xdr:txBody>
    </xdr:sp>
    <xdr:clientData/>
  </xdr:twoCellAnchor>
  <xdr:twoCellAnchor>
    <xdr:from>
      <xdr:col>7</xdr:col>
      <xdr:colOff>449579</xdr:colOff>
      <xdr:row>17</xdr:row>
      <xdr:rowOff>72228</xdr:rowOff>
    </xdr:from>
    <xdr:to>
      <xdr:col>10</xdr:col>
      <xdr:colOff>74540</xdr:colOff>
      <xdr:row>23</xdr:row>
      <xdr:rowOff>73883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930139" y="3265008"/>
          <a:ext cx="1545201" cy="1114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function</a:t>
          </a:r>
          <a:r>
            <a:rPr lang="en-GB" sz="1100" baseline="0"/>
            <a:t> is at a maxima at 0.2 as between the points 0 and 0.2 the gradient is +ve</a:t>
          </a:r>
        </a:p>
        <a:p>
          <a:endParaRPr lang="en-GB" sz="1100"/>
        </a:p>
      </xdr:txBody>
    </xdr:sp>
    <xdr:clientData/>
  </xdr:twoCellAnchor>
  <xdr:twoCellAnchor>
    <xdr:from>
      <xdr:col>17</xdr:col>
      <xdr:colOff>48368</xdr:colOff>
      <xdr:row>0</xdr:row>
      <xdr:rowOff>178571</xdr:rowOff>
    </xdr:from>
    <xdr:to>
      <xdr:col>26</xdr:col>
      <xdr:colOff>150080</xdr:colOff>
      <xdr:row>22</xdr:row>
      <xdr:rowOff>26172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83820</xdr:colOff>
      <xdr:row>9</xdr:row>
      <xdr:rowOff>22860</xdr:rowOff>
    </xdr:from>
    <xdr:ext cx="561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 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29303</xdr:colOff>
      <xdr:row>24</xdr:row>
      <xdr:rowOff>26448</xdr:rowOff>
    </xdr:from>
    <xdr:to>
      <xdr:col>11</xdr:col>
      <xdr:colOff>588064</xdr:colOff>
      <xdr:row>34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  <xdr:oneCellAnchor>
    <xdr:from>
      <xdr:col>5</xdr:col>
      <xdr:colOff>22860</xdr:colOff>
      <xdr:row>10</xdr:row>
      <xdr:rowOff>160020</xdr:rowOff>
    </xdr:from>
    <xdr:ext cx="1460977" cy="20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(4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+4)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𝑔(𝑥)=∛(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(4 sin⁡(𝑥)+4))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9</xdr:row>
      <xdr:rowOff>0</xdr:rowOff>
    </xdr:from>
    <xdr:ext cx="1431354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𝑓(𝑥)=sin⁡(𝑥)−𝑥^3/4+1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9</xdr:row>
      <xdr:rowOff>0</xdr:rowOff>
    </xdr:from>
    <xdr:ext cx="131471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𝑓′(𝑥)=cos⁡(𝑥)−〖3𝑥〗^2/4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144780</xdr:colOff>
      <xdr:row>12</xdr:row>
      <xdr:rowOff>7620</xdr:rowOff>
    </xdr:from>
    <xdr:ext cx="321691" cy="192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600" b="0" i="0">
                  <a:latin typeface="Cambria Math" panose="02040503050406030204" pitchFamily="18" charset="0"/>
                </a:rPr>
                <a:t>𝑥−(𝑓(𝑥))/(𝑓′(𝑥))</a:t>
              </a:r>
              <a:endParaRPr lang="en-GB" sz="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070205" y="7603436"/>
          <a:ext cx="2782674" cy="9028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9194691" y="6719846"/>
          <a:ext cx="2782674" cy="908473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013636" y="6726420"/>
          <a:ext cx="2782674" cy="908473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423502" y="5224666"/>
          <a:ext cx="2782674" cy="908473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3011983" y="5227978"/>
          <a:ext cx="2782674" cy="908473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463256" y="3729489"/>
          <a:ext cx="2782674" cy="908473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318926" y="2937008"/>
          <a:ext cx="7629985" cy="90019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322239" y="5917090"/>
          <a:ext cx="7629985" cy="902179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317268" y="4418610"/>
          <a:ext cx="7629985" cy="902178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313002" y="8533290"/>
          <a:ext cx="7629985" cy="8830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−14)+(0.3365)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71230</xdr:colOff>
      <xdr:row>30</xdr:row>
      <xdr:rowOff>14244</xdr:rowOff>
    </xdr:from>
    <xdr:ext cx="5598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      )≈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zoomScaleNormal="100" workbookViewId="0">
      <selection activeCell="D22" sqref="D22"/>
    </sheetView>
  </sheetViews>
  <sheetFormatPr defaultColWidth="9.33203125" defaultRowHeight="14.4" x14ac:dyDescent="0.3"/>
  <cols>
    <col min="1" max="16384" width="9.33203125" style="1"/>
  </cols>
  <sheetData>
    <row r="1" spans="1:23" x14ac:dyDescent="0.3">
      <c r="A1" s="108"/>
      <c r="B1" s="108"/>
      <c r="C1" s="108"/>
      <c r="D1" s="241" t="s">
        <v>65</v>
      </c>
      <c r="E1" s="241"/>
      <c r="F1" s="240" t="s">
        <v>0</v>
      </c>
      <c r="G1" s="240"/>
      <c r="H1" s="240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219"/>
      <c r="T1" s="219"/>
      <c r="U1" s="219"/>
      <c r="V1" s="219"/>
      <c r="W1" s="219"/>
    </row>
    <row r="2" spans="1:23" x14ac:dyDescent="0.3">
      <c r="A2" s="108"/>
      <c r="B2" s="108"/>
      <c r="C2" s="108"/>
      <c r="D2" s="241" t="s">
        <v>66</v>
      </c>
      <c r="E2" s="241"/>
      <c r="F2" s="240" t="s">
        <v>1</v>
      </c>
      <c r="G2" s="240"/>
      <c r="H2" s="240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219"/>
      <c r="T2" s="219"/>
      <c r="U2" s="219"/>
      <c r="V2" s="219"/>
      <c r="W2" s="219"/>
    </row>
    <row r="3" spans="1:23" x14ac:dyDescent="0.3">
      <c r="A3" s="108"/>
      <c r="B3" s="108"/>
      <c r="C3" s="108"/>
      <c r="D3" s="241" t="s">
        <v>67</v>
      </c>
      <c r="E3" s="241"/>
      <c r="F3" s="240" t="s">
        <v>2</v>
      </c>
      <c r="G3" s="240"/>
      <c r="H3" s="240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219"/>
      <c r="T3" s="219"/>
      <c r="U3" s="219"/>
      <c r="V3" s="219"/>
      <c r="W3" s="219"/>
    </row>
    <row r="4" spans="1:23" x14ac:dyDescent="0.3">
      <c r="A4" s="108"/>
      <c r="B4" s="108"/>
      <c r="C4" s="108"/>
      <c r="D4" s="241" t="s">
        <v>68</v>
      </c>
      <c r="E4" s="241"/>
      <c r="F4" s="240" t="s">
        <v>3</v>
      </c>
      <c r="G4" s="240"/>
      <c r="H4" s="240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19"/>
      <c r="T4" s="219"/>
      <c r="U4" s="219"/>
      <c r="V4" s="219"/>
      <c r="W4" s="219"/>
    </row>
    <row r="5" spans="1:23" x14ac:dyDescent="0.3">
      <c r="A5" s="108"/>
      <c r="B5" s="108"/>
      <c r="C5" s="108"/>
      <c r="D5" s="241" t="s">
        <v>69</v>
      </c>
      <c r="E5" s="241"/>
      <c r="F5" s="240" t="s">
        <v>64</v>
      </c>
      <c r="G5" s="240"/>
      <c r="H5" s="240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219"/>
      <c r="T5" s="219"/>
      <c r="U5" s="219"/>
      <c r="V5" s="219"/>
      <c r="W5" s="219"/>
    </row>
    <row r="6" spans="1:23" x14ac:dyDescent="0.3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219"/>
      <c r="T6" s="219"/>
      <c r="U6" s="219"/>
      <c r="V6" s="219"/>
      <c r="W6" s="219"/>
    </row>
    <row r="7" spans="1:23" ht="15" thickBot="1" x14ac:dyDescent="0.3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219"/>
      <c r="T7" s="219"/>
      <c r="U7" s="219"/>
      <c r="V7" s="219"/>
      <c r="W7" s="219"/>
    </row>
    <row r="8" spans="1:23" ht="15.6" thickTop="1" thickBot="1" x14ac:dyDescent="0.35">
      <c r="A8" s="108"/>
      <c r="B8" s="108"/>
      <c r="C8" s="108"/>
      <c r="D8" s="121" t="s">
        <v>14</v>
      </c>
      <c r="E8" s="122" t="s">
        <v>15</v>
      </c>
      <c r="F8" s="122" t="s">
        <v>16</v>
      </c>
      <c r="G8" s="122" t="s">
        <v>17</v>
      </c>
      <c r="H8" s="123" t="s">
        <v>18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219"/>
      <c r="T8" s="219"/>
      <c r="U8" s="219"/>
      <c r="V8" s="219"/>
      <c r="W8" s="219"/>
    </row>
    <row r="9" spans="1:23" x14ac:dyDescent="0.3">
      <c r="A9" s="108"/>
      <c r="B9" s="108"/>
      <c r="C9" s="108"/>
      <c r="D9" s="124" t="s">
        <v>4</v>
      </c>
      <c r="E9" s="125" t="s">
        <v>4</v>
      </c>
      <c r="F9" s="125" t="s">
        <v>4</v>
      </c>
      <c r="G9" s="125" t="s">
        <v>4</v>
      </c>
      <c r="H9" s="126" t="s">
        <v>4</v>
      </c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219"/>
      <c r="T9" s="219"/>
      <c r="U9" s="219"/>
      <c r="V9" s="219"/>
      <c r="W9" s="219"/>
    </row>
    <row r="10" spans="1:23" x14ac:dyDescent="0.3">
      <c r="A10" s="108"/>
      <c r="B10" s="108"/>
      <c r="C10" s="108"/>
      <c r="D10" s="127" t="s">
        <v>5</v>
      </c>
      <c r="E10" s="128" t="s">
        <v>5</v>
      </c>
      <c r="F10" s="128" t="s">
        <v>5</v>
      </c>
      <c r="G10" s="128" t="s">
        <v>5</v>
      </c>
      <c r="H10" s="129" t="s">
        <v>5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219"/>
      <c r="T10" s="219"/>
      <c r="U10" s="219"/>
      <c r="V10" s="219"/>
      <c r="W10" s="219"/>
    </row>
    <row r="11" spans="1:23" x14ac:dyDescent="0.3">
      <c r="A11" s="108"/>
      <c r="B11" s="108"/>
      <c r="C11" s="108"/>
      <c r="D11" s="130" t="s">
        <v>6</v>
      </c>
      <c r="E11" s="131" t="s">
        <v>6</v>
      </c>
      <c r="F11" s="131" t="s">
        <v>6</v>
      </c>
      <c r="G11" s="131" t="s">
        <v>6</v>
      </c>
      <c r="H11" s="132" t="s">
        <v>6</v>
      </c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219"/>
      <c r="T11" s="219"/>
      <c r="U11" s="219"/>
      <c r="V11" s="219"/>
      <c r="W11" s="219"/>
    </row>
    <row r="12" spans="1:23" x14ac:dyDescent="0.3">
      <c r="A12" s="108"/>
      <c r="B12" s="108"/>
      <c r="C12" s="108"/>
      <c r="D12" s="133" t="s">
        <v>19</v>
      </c>
      <c r="E12" s="134" t="s">
        <v>19</v>
      </c>
      <c r="F12" s="134" t="s">
        <v>19</v>
      </c>
      <c r="G12" s="134" t="s">
        <v>19</v>
      </c>
      <c r="H12" s="135" t="s">
        <v>19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219"/>
      <c r="T12" s="219"/>
      <c r="U12" s="219"/>
      <c r="V12" s="219"/>
      <c r="W12" s="219"/>
    </row>
    <row r="13" spans="1:23" ht="15" thickBot="1" x14ac:dyDescent="0.35">
      <c r="A13" s="108"/>
      <c r="B13" s="108"/>
      <c r="C13" s="108"/>
      <c r="D13" s="136"/>
      <c r="E13" s="137" t="s">
        <v>20</v>
      </c>
      <c r="F13" s="138" t="s">
        <v>20</v>
      </c>
      <c r="G13" s="139"/>
      <c r="H13" s="140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219"/>
      <c r="T13" s="219"/>
      <c r="U13" s="219"/>
      <c r="V13" s="219"/>
      <c r="W13" s="219"/>
    </row>
    <row r="14" spans="1:23" ht="15" thickTop="1" x14ac:dyDescent="0.3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219"/>
      <c r="T14" s="219"/>
      <c r="U14" s="219"/>
      <c r="V14" s="219"/>
      <c r="W14" s="219"/>
    </row>
    <row r="15" spans="1:23" x14ac:dyDescent="0.3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219"/>
      <c r="T15" s="219"/>
      <c r="U15" s="219"/>
      <c r="V15" s="219"/>
      <c r="W15" s="219"/>
    </row>
    <row r="16" spans="1:23" x14ac:dyDescent="0.3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219"/>
      <c r="T16" s="219"/>
      <c r="U16" s="219"/>
      <c r="V16" s="219"/>
      <c r="W16" s="219"/>
    </row>
    <row r="17" spans="1:23" x14ac:dyDescent="0.3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219"/>
      <c r="T17" s="219"/>
      <c r="U17" s="219"/>
      <c r="V17" s="219"/>
      <c r="W17" s="219"/>
    </row>
    <row r="18" spans="1:23" x14ac:dyDescent="0.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219"/>
      <c r="T18" s="219"/>
      <c r="U18" s="219"/>
      <c r="V18" s="219"/>
      <c r="W18" s="219"/>
    </row>
    <row r="19" spans="1:23" x14ac:dyDescent="0.3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219"/>
      <c r="T19" s="219"/>
      <c r="U19" s="219"/>
      <c r="V19" s="219"/>
      <c r="W19" s="219"/>
    </row>
    <row r="20" spans="1:23" x14ac:dyDescent="0.3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219"/>
      <c r="T20" s="219"/>
      <c r="U20" s="219"/>
      <c r="V20" s="219"/>
      <c r="W20" s="219"/>
    </row>
    <row r="21" spans="1:23" x14ac:dyDescent="0.3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219"/>
      <c r="T21" s="219"/>
      <c r="U21" s="219"/>
      <c r="V21" s="219"/>
      <c r="W21" s="219"/>
    </row>
    <row r="22" spans="1:23" x14ac:dyDescent="0.3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219"/>
      <c r="T22" s="219"/>
      <c r="U22" s="219"/>
      <c r="V22" s="219"/>
      <c r="W22" s="219"/>
    </row>
    <row r="23" spans="1:23" x14ac:dyDescent="0.3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219"/>
      <c r="T23" s="219"/>
      <c r="U23" s="219"/>
      <c r="V23" s="219"/>
      <c r="W23" s="219"/>
    </row>
    <row r="24" spans="1:23" x14ac:dyDescent="0.3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</row>
    <row r="25" spans="1:23" x14ac:dyDescent="0.3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</row>
    <row r="26" spans="1:23" x14ac:dyDescent="0.3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</row>
    <row r="27" spans="1:23" x14ac:dyDescent="0.3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</row>
    <row r="28" spans="1:23" x14ac:dyDescent="0.3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</row>
    <row r="29" spans="1:23" x14ac:dyDescent="0.3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</row>
    <row r="30" spans="1:23" x14ac:dyDescent="0.3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</row>
    <row r="31" spans="1:23" x14ac:dyDescent="0.3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</row>
    <row r="32" spans="1:23" x14ac:dyDescent="0.3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</row>
    <row r="33" spans="1:23" x14ac:dyDescent="0.3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zoomScaleNormal="100" workbookViewId="0">
      <selection activeCell="G22" sqref="G22"/>
    </sheetView>
  </sheetViews>
  <sheetFormatPr defaultColWidth="9.33203125" defaultRowHeight="14.4" x14ac:dyDescent="0.3"/>
  <cols>
    <col min="1" max="1" width="9.33203125" style="1"/>
    <col min="2" max="2" width="9.33203125" style="149"/>
    <col min="3" max="16384" width="9.33203125" style="1"/>
  </cols>
  <sheetData>
    <row r="1" spans="1:17" ht="15.6" thickTop="1" thickBot="1" x14ac:dyDescent="0.35">
      <c r="A1" s="153" t="s">
        <v>14</v>
      </c>
      <c r="B1" s="150"/>
    </row>
    <row r="2" spans="1:17" ht="15" thickTop="1" x14ac:dyDescent="0.3">
      <c r="A2" s="154" t="s">
        <v>4</v>
      </c>
      <c r="B2" s="151"/>
      <c r="C2" s="158" t="s">
        <v>70</v>
      </c>
      <c r="D2" s="159" t="s">
        <v>71</v>
      </c>
      <c r="E2" s="160" t="s">
        <v>72</v>
      </c>
      <c r="F2" s="161" t="s">
        <v>73</v>
      </c>
      <c r="G2" s="160" t="s">
        <v>74</v>
      </c>
      <c r="H2" s="161" t="s">
        <v>89</v>
      </c>
      <c r="I2" s="160" t="s">
        <v>75</v>
      </c>
      <c r="J2" s="161" t="s">
        <v>90</v>
      </c>
      <c r="K2" s="160" t="s">
        <v>85</v>
      </c>
      <c r="L2" s="159" t="s">
        <v>76</v>
      </c>
      <c r="M2" s="160" t="s">
        <v>86</v>
      </c>
      <c r="N2" s="162" t="s">
        <v>87</v>
      </c>
      <c r="P2" s="1">
        <v>0</v>
      </c>
      <c r="Q2" s="193">
        <f>(-(32*COS(P2*2)))</f>
        <v>-32</v>
      </c>
    </row>
    <row r="3" spans="1:17" x14ac:dyDescent="0.3">
      <c r="A3" s="155" t="s">
        <v>5</v>
      </c>
      <c r="B3" s="152"/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P3" s="1">
        <f>P2+0.01</f>
        <v>0.01</v>
      </c>
      <c r="Q3" s="193">
        <f>(-(32*COS(P3*2)))</f>
        <v>-31.993600213330488</v>
      </c>
    </row>
    <row r="4" spans="1:17" x14ac:dyDescent="0.3">
      <c r="A4" s="156" t="s">
        <v>6</v>
      </c>
      <c r="B4" s="152"/>
      <c r="C4" s="163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5"/>
      <c r="P4" s="193">
        <f t="shared" ref="P4:P22" si="0">P3+0.01</f>
        <v>0.02</v>
      </c>
      <c r="Q4" s="193">
        <f t="shared" ref="Q4:Q22" si="1">(-(32*COS(P4*2)))</f>
        <v>-31.974403413151293</v>
      </c>
    </row>
    <row r="5" spans="1:17" ht="15" thickBot="1" x14ac:dyDescent="0.35">
      <c r="A5" s="157" t="s">
        <v>19</v>
      </c>
      <c r="B5" s="152"/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5"/>
      <c r="P5" s="193">
        <f t="shared" si="0"/>
        <v>0.03</v>
      </c>
      <c r="Q5" s="193">
        <f t="shared" si="1"/>
        <v>-31.942417277926534</v>
      </c>
    </row>
    <row r="6" spans="1:17" ht="15" thickTop="1" x14ac:dyDescent="0.3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 t="s">
        <v>88</v>
      </c>
      <c r="N6" s="165"/>
      <c r="P6" s="193">
        <f t="shared" si="0"/>
        <v>0.04</v>
      </c>
      <c r="Q6" s="193">
        <f t="shared" si="1"/>
        <v>-31.897654601683822</v>
      </c>
    </row>
    <row r="7" spans="1:17" x14ac:dyDescent="0.3">
      <c r="C7" s="163"/>
      <c r="D7" s="164"/>
      <c r="E7" s="164"/>
      <c r="F7" s="164"/>
      <c r="G7" s="164"/>
      <c r="H7" s="164"/>
      <c r="I7" s="164"/>
      <c r="J7" s="164"/>
      <c r="K7" s="164"/>
      <c r="L7" s="187"/>
      <c r="M7" s="188"/>
      <c r="N7" s="189"/>
      <c r="P7" s="193">
        <f t="shared" si="0"/>
        <v>0.05</v>
      </c>
      <c r="Q7" s="193">
        <f t="shared" si="1"/>
        <v>-31.840133288896826</v>
      </c>
    </row>
    <row r="8" spans="1:17" ht="15" thickBot="1" x14ac:dyDescent="0.35">
      <c r="C8" s="166"/>
      <c r="D8" s="167"/>
      <c r="E8" s="167"/>
      <c r="F8" s="167"/>
      <c r="G8" s="167"/>
      <c r="H8" s="167"/>
      <c r="I8" s="167"/>
      <c r="J8" s="167"/>
      <c r="K8" s="167"/>
      <c r="L8" s="190"/>
      <c r="M8" s="167"/>
      <c r="N8" s="168"/>
      <c r="P8" s="193">
        <f t="shared" si="0"/>
        <v>6.0000000000000005E-2</v>
      </c>
      <c r="Q8" s="193">
        <f t="shared" si="1"/>
        <v>-31.76987634732372</v>
      </c>
    </row>
    <row r="9" spans="1:17" ht="15.6" thickTop="1" thickBot="1" x14ac:dyDescent="0.35">
      <c r="P9" s="193">
        <f t="shared" si="0"/>
        <v>7.0000000000000007E-2</v>
      </c>
      <c r="Q9" s="193">
        <f t="shared" si="1"/>
        <v>-31.686911878804388</v>
      </c>
    </row>
    <row r="10" spans="1:17" ht="15" thickTop="1" x14ac:dyDescent="0.3">
      <c r="C10" s="232">
        <v>0.2</v>
      </c>
      <c r="D10" s="169">
        <f>SUM(0.5,-POWER(C10,2),(1/3)*POWER(C10,4))</f>
        <v>0.46053333333333329</v>
      </c>
      <c r="F10" s="172"/>
      <c r="G10" s="200"/>
      <c r="H10" s="200"/>
      <c r="I10" s="200"/>
      <c r="J10" s="173"/>
      <c r="L10" s="194" t="s">
        <v>94</v>
      </c>
      <c r="M10" s="195">
        <f>0.5*COS(0.4)</f>
        <v>0.46053049700144255</v>
      </c>
      <c r="N10" s="196"/>
      <c r="P10" s="193">
        <f t="shared" si="0"/>
        <v>0.08</v>
      </c>
      <c r="Q10" s="193">
        <f t="shared" si="1"/>
        <v>-31.591273068020062</v>
      </c>
    </row>
    <row r="11" spans="1:17" ht="15" thickBot="1" x14ac:dyDescent="0.35">
      <c r="C11" s="170" t="s">
        <v>84</v>
      </c>
      <c r="D11" s="171">
        <f>TRUNC(D10,8)</f>
        <v>0.46053333000000002</v>
      </c>
      <c r="F11" s="175"/>
      <c r="G11" s="201"/>
      <c r="H11" s="201"/>
      <c r="I11" s="201"/>
      <c r="J11" s="174"/>
      <c r="L11" s="197" t="s">
        <v>95</v>
      </c>
      <c r="M11" s="202">
        <f>D10</f>
        <v>0.46053333333333329</v>
      </c>
      <c r="N11" s="199"/>
      <c r="P11" s="193">
        <f t="shared" si="0"/>
        <v>0.09</v>
      </c>
      <c r="Q11" s="193">
        <f t="shared" si="1"/>
        <v>-31.482998169219886</v>
      </c>
    </row>
    <row r="12" spans="1:17" ht="15" thickTop="1" x14ac:dyDescent="0.3">
      <c r="F12" s="175"/>
      <c r="G12" s="201"/>
      <c r="H12" s="201"/>
      <c r="I12" s="201"/>
      <c r="J12" s="174"/>
      <c r="L12" s="197" t="s">
        <v>96</v>
      </c>
      <c r="M12" s="202">
        <f>M11-M10</f>
        <v>2.8363318907431712E-6</v>
      </c>
      <c r="N12" s="199"/>
      <c r="P12" s="193">
        <f t="shared" si="0"/>
        <v>9.9999999999999992E-2</v>
      </c>
      <c r="Q12" s="193">
        <f t="shared" si="1"/>
        <v>-31.362130490919732</v>
      </c>
    </row>
    <row r="13" spans="1:17" x14ac:dyDescent="0.3">
      <c r="F13" s="175"/>
      <c r="G13" s="201"/>
      <c r="H13" s="201"/>
      <c r="I13" s="201"/>
      <c r="J13" s="174"/>
      <c r="L13" s="197" t="s">
        <v>97</v>
      </c>
      <c r="M13" s="202">
        <f>G22</f>
        <v>2.6199068273859861E-6</v>
      </c>
      <c r="N13" s="199"/>
      <c r="P13" s="193">
        <f t="shared" si="0"/>
        <v>0.10999999999999999</v>
      </c>
      <c r="Q13" s="193">
        <f t="shared" si="1"/>
        <v>-31.228718378579376</v>
      </c>
    </row>
    <row r="14" spans="1:17" x14ac:dyDescent="0.3">
      <c r="F14" s="175"/>
      <c r="G14" s="201"/>
      <c r="H14" s="201"/>
      <c r="I14" s="201"/>
      <c r="J14" s="174"/>
      <c r="L14" s="197" t="s">
        <v>98</v>
      </c>
      <c r="M14" s="198">
        <f>M12/M13</f>
        <v>1.0826079237226629</v>
      </c>
      <c r="N14" s="204">
        <f>M14</f>
        <v>1.0826079237226629</v>
      </c>
      <c r="P14" s="193">
        <f>P13+0.01</f>
        <v>0.11999999999999998</v>
      </c>
      <c r="Q14" s="193">
        <f t="shared" si="1"/>
        <v>-31.082815195264949</v>
      </c>
    </row>
    <row r="15" spans="1:17" x14ac:dyDescent="0.3">
      <c r="A15" s="186"/>
      <c r="F15" s="175"/>
      <c r="G15" s="201"/>
      <c r="H15" s="201"/>
      <c r="I15" s="201"/>
      <c r="J15" s="174"/>
      <c r="L15" s="197"/>
      <c r="M15" s="198"/>
      <c r="N15" s="199"/>
      <c r="P15" s="193">
        <f t="shared" si="0"/>
        <v>0.12999999999999998</v>
      </c>
      <c r="Q15" s="193">
        <f t="shared" si="1"/>
        <v>-30.924479300304423</v>
      </c>
    </row>
    <row r="16" spans="1:17" x14ac:dyDescent="0.3">
      <c r="F16" s="175"/>
      <c r="G16" s="201"/>
      <c r="H16" s="201"/>
      <c r="I16" s="201"/>
      <c r="J16" s="174"/>
      <c r="L16" s="197"/>
      <c r="M16" s="198"/>
      <c r="N16" s="199"/>
      <c r="P16" s="193">
        <f t="shared" si="0"/>
        <v>0.13999999999999999</v>
      </c>
      <c r="Q16" s="193">
        <f t="shared" si="1"/>
        <v>-30.753774025944672</v>
      </c>
    </row>
    <row r="17" spans="6:17" x14ac:dyDescent="0.3">
      <c r="F17" s="175"/>
      <c r="G17" s="201"/>
      <c r="H17" s="201"/>
      <c r="I17" s="201" t="s">
        <v>91</v>
      </c>
      <c r="J17" s="174"/>
      <c r="L17" s="197"/>
      <c r="M17" s="198"/>
      <c r="N17" s="199"/>
      <c r="P17" s="193">
        <f t="shared" si="0"/>
        <v>0.15</v>
      </c>
      <c r="Q17" s="193">
        <f t="shared" si="1"/>
        <v>-30.570767652019391</v>
      </c>
    </row>
    <row r="18" spans="6:17" x14ac:dyDescent="0.3">
      <c r="F18" s="175"/>
      <c r="G18" s="201"/>
      <c r="H18" s="201"/>
      <c r="I18" s="201"/>
      <c r="J18" s="174"/>
      <c r="L18" s="197"/>
      <c r="M18" s="198"/>
      <c r="N18" s="199"/>
      <c r="P18" s="193">
        <f t="shared" si="0"/>
        <v>0.16</v>
      </c>
      <c r="Q18" s="193">
        <f t="shared" si="1"/>
        <v>-30.375533378638107</v>
      </c>
    </row>
    <row r="19" spans="6:17" ht="15" thickBot="1" x14ac:dyDescent="0.35">
      <c r="F19" s="175"/>
      <c r="G19" s="201"/>
      <c r="H19" s="201"/>
      <c r="I19" s="201"/>
      <c r="J19" s="174"/>
      <c r="L19" s="197"/>
      <c r="M19" s="198"/>
      <c r="N19" s="199"/>
      <c r="P19" s="193">
        <f t="shared" si="0"/>
        <v>0.17</v>
      </c>
      <c r="Q19" s="193">
        <f t="shared" si="1"/>
        <v>-30.168149296907078</v>
      </c>
    </row>
    <row r="20" spans="6:17" ht="15" thickTop="1" x14ac:dyDescent="0.3">
      <c r="F20" s="175"/>
      <c r="G20" s="205"/>
      <c r="H20" s="205"/>
      <c r="I20" s="205"/>
      <c r="J20" s="174"/>
      <c r="L20" s="230"/>
      <c r="M20" s="230"/>
      <c r="N20" s="230"/>
      <c r="P20" s="193">
        <f t="shared" si="0"/>
        <v>0.18000000000000002</v>
      </c>
      <c r="Q20" s="193">
        <f t="shared" si="1"/>
        <v>-29.948698357693914</v>
      </c>
    </row>
    <row r="21" spans="6:17" x14ac:dyDescent="0.3">
      <c r="F21" s="175"/>
      <c r="G21" s="205"/>
      <c r="H21" s="205"/>
      <c r="I21" s="205"/>
      <c r="J21" s="174"/>
      <c r="L21" s="231"/>
      <c r="M21" s="231"/>
      <c r="N21" s="231"/>
      <c r="P21" s="193">
        <f>P20+0.01</f>
        <v>0.19000000000000003</v>
      </c>
      <c r="Q21" s="193">
        <f t="shared" si="1"/>
        <v>-29.717268338448328</v>
      </c>
    </row>
    <row r="22" spans="6:17" x14ac:dyDescent="0.3">
      <c r="F22" s="175" t="s">
        <v>93</v>
      </c>
      <c r="G22" s="201">
        <f>ABS(-(32*COS(0.4)/720)*POWER(0.2,6))</f>
        <v>2.6199068273859861E-6</v>
      </c>
      <c r="H22" s="206"/>
      <c r="I22" s="201"/>
      <c r="J22" s="174"/>
      <c r="L22" s="231"/>
      <c r="M22" s="231"/>
      <c r="N22" s="231"/>
      <c r="P22" s="193">
        <f t="shared" si="0"/>
        <v>0.20000000000000004</v>
      </c>
      <c r="Q22" s="193">
        <f t="shared" si="1"/>
        <v>-29.473951808092323</v>
      </c>
    </row>
    <row r="23" spans="6:17" x14ac:dyDescent="0.3">
      <c r="F23" s="175"/>
      <c r="G23" s="201"/>
      <c r="H23" s="201"/>
      <c r="I23" s="203"/>
      <c r="J23" s="174"/>
      <c r="L23" s="231"/>
      <c r="M23" s="231"/>
      <c r="N23" s="231"/>
    </row>
    <row r="24" spans="6:17" ht="15" thickBot="1" x14ac:dyDescent="0.35">
      <c r="F24" s="217">
        <f>D11-G22</f>
        <v>0.46053071009317265</v>
      </c>
      <c r="G24" s="73" t="s">
        <v>99</v>
      </c>
      <c r="H24" s="69" t="s">
        <v>100</v>
      </c>
      <c r="I24" s="73" t="s">
        <v>99</v>
      </c>
      <c r="J24" s="218">
        <f>D11+G22</f>
        <v>0.46053594990682739</v>
      </c>
      <c r="K24" s="257"/>
    </row>
    <row r="25" spans="6:17" ht="15" thickTop="1" x14ac:dyDescent="0.3">
      <c r="F25" s="230"/>
      <c r="G25" s="230"/>
      <c r="H25" s="230"/>
      <c r="I25" s="230"/>
      <c r="J25" s="230"/>
    </row>
    <row r="26" spans="6:17" x14ac:dyDescent="0.3">
      <c r="F26" s="231"/>
      <c r="G26" s="231"/>
      <c r="H26" s="231"/>
      <c r="I26" s="231"/>
      <c r="J26" s="231"/>
    </row>
    <row r="27" spans="6:17" x14ac:dyDescent="0.3">
      <c r="F27" s="231"/>
      <c r="G27" s="231"/>
      <c r="H27" s="231"/>
      <c r="I27" s="231"/>
      <c r="J27" s="231"/>
    </row>
    <row r="28" spans="6:17" x14ac:dyDescent="0.3">
      <c r="F28" s="231"/>
      <c r="G28" s="231"/>
      <c r="H28" s="231"/>
      <c r="I28" s="231"/>
      <c r="J28" s="231"/>
    </row>
    <row r="29" spans="6:17" x14ac:dyDescent="0.3">
      <c r="F29" s="231"/>
      <c r="G29" s="231"/>
      <c r="H29" s="231"/>
      <c r="I29" s="231"/>
      <c r="J29" s="231"/>
    </row>
    <row r="30" spans="6:17" x14ac:dyDescent="0.3">
      <c r="F30" s="231"/>
      <c r="G30" s="231"/>
      <c r="H30" s="231"/>
      <c r="I30" s="231"/>
      <c r="J30" s="231"/>
    </row>
    <row r="31" spans="6:17" x14ac:dyDescent="0.3">
      <c r="F31" s="231"/>
      <c r="G31" s="231"/>
      <c r="H31" s="231"/>
      <c r="I31" s="231"/>
      <c r="J31" s="231"/>
    </row>
    <row r="32" spans="6:17" x14ac:dyDescent="0.3">
      <c r="F32" s="231"/>
      <c r="G32" s="231"/>
      <c r="H32" s="231"/>
      <c r="I32" s="231"/>
      <c r="J32" s="231"/>
    </row>
    <row r="33" spans="6:10" x14ac:dyDescent="0.3">
      <c r="F33" s="231"/>
      <c r="G33" s="231"/>
      <c r="H33" s="231"/>
      <c r="I33" s="231"/>
      <c r="J33" s="231"/>
    </row>
    <row r="34" spans="6:10" x14ac:dyDescent="0.3">
      <c r="F34" s="231"/>
      <c r="G34" s="231"/>
      <c r="H34" s="231"/>
      <c r="I34" s="231"/>
      <c r="J34" s="231"/>
    </row>
    <row r="35" spans="6:10" x14ac:dyDescent="0.3">
      <c r="F35" s="231"/>
      <c r="G35" s="231"/>
      <c r="H35" s="231"/>
      <c r="I35" s="231"/>
      <c r="J35" s="231"/>
    </row>
    <row r="36" spans="6:10" x14ac:dyDescent="0.3">
      <c r="F36" s="231"/>
      <c r="G36" s="231"/>
      <c r="H36" s="231"/>
      <c r="I36" s="231"/>
      <c r="J36" s="23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zoomScaleNormal="100" workbookViewId="0">
      <selection activeCell="O11" sqref="O11"/>
    </sheetView>
  </sheetViews>
  <sheetFormatPr defaultColWidth="9.33203125" defaultRowHeight="14.4" x14ac:dyDescent="0.3"/>
  <cols>
    <col min="1" max="1" width="9.33203125" style="2"/>
    <col min="2" max="2" width="9.33203125" style="38"/>
    <col min="3" max="8" width="9.33203125" style="2"/>
    <col min="9" max="9" width="9.33203125" style="2" customWidth="1"/>
    <col min="10" max="11" width="9.33203125" style="3" customWidth="1"/>
    <col min="12" max="12" width="9.33203125" style="2" customWidth="1"/>
    <col min="13" max="16384" width="9.33203125" style="2"/>
  </cols>
  <sheetData>
    <row r="1" spans="1:18" ht="15.6" thickTop="1" thickBot="1" x14ac:dyDescent="0.35">
      <c r="A1" s="76" t="s">
        <v>15</v>
      </c>
      <c r="B1" s="40"/>
    </row>
    <row r="2" spans="1:18" ht="15.6" thickTop="1" thickBot="1" x14ac:dyDescent="0.35">
      <c r="A2" s="78" t="s">
        <v>4</v>
      </c>
      <c r="B2" s="106"/>
      <c r="C2" s="4" t="s">
        <v>13</v>
      </c>
      <c r="D2" s="41" t="s">
        <v>8</v>
      </c>
      <c r="E2" s="41" t="s">
        <v>7</v>
      </c>
      <c r="F2" s="41" t="s">
        <v>9</v>
      </c>
      <c r="G2" s="41" t="s">
        <v>10</v>
      </c>
      <c r="H2" s="41" t="s">
        <v>11</v>
      </c>
      <c r="I2" s="5" t="s">
        <v>12</v>
      </c>
    </row>
    <row r="3" spans="1:18" x14ac:dyDescent="0.3">
      <c r="A3" s="79" t="s">
        <v>5</v>
      </c>
      <c r="B3" s="106"/>
      <c r="C3" s="7">
        <v>0</v>
      </c>
      <c r="D3" s="42">
        <v>1.75</v>
      </c>
      <c r="E3" s="43">
        <v>2.25</v>
      </c>
      <c r="F3" s="43">
        <f>SUM(E3,D3)/2</f>
        <v>2</v>
      </c>
      <c r="G3" s="43">
        <f>SIN(F3)</f>
        <v>0.90929742682568171</v>
      </c>
      <c r="H3" s="43">
        <f>((F3^3)/4)-1</f>
        <v>1</v>
      </c>
      <c r="I3" s="44">
        <f>H3-G3</f>
        <v>9.0702573174318291E-2</v>
      </c>
    </row>
    <row r="4" spans="1:18" x14ac:dyDescent="0.3">
      <c r="A4" s="80" t="s">
        <v>6</v>
      </c>
      <c r="B4" s="106"/>
      <c r="C4" s="7">
        <f>C3+1</f>
        <v>1</v>
      </c>
      <c r="D4" s="45">
        <f>IF(I3&gt;0,D3,F3)</f>
        <v>1.75</v>
      </c>
      <c r="E4" s="46">
        <f>IF(I3&gt;0,F3,E3)</f>
        <v>2</v>
      </c>
      <c r="F4" s="46">
        <f>SUM(E4,D4)/2</f>
        <v>1.875</v>
      </c>
      <c r="G4" s="46">
        <f>SIN(F4)</f>
        <v>0.95408578160969382</v>
      </c>
      <c r="H4" s="46">
        <f t="shared" ref="H4:H6" si="0">((F4^3)/4)-1</f>
        <v>0.64794921875</v>
      </c>
      <c r="I4" s="47">
        <f>H4-G4</f>
        <v>-0.30613656285969382</v>
      </c>
      <c r="R4" s="233"/>
    </row>
    <row r="5" spans="1:18" x14ac:dyDescent="0.3">
      <c r="A5" s="81" t="s">
        <v>19</v>
      </c>
      <c r="B5" s="106"/>
      <c r="C5" s="7">
        <f t="shared" ref="C5:C8" si="1">C4+1</f>
        <v>2</v>
      </c>
      <c r="D5" s="45">
        <f t="shared" ref="D5:D6" si="2">IF(I4&gt;0,D4,F4)</f>
        <v>1.875</v>
      </c>
      <c r="E5" s="46">
        <f t="shared" ref="E5:E6" si="3">IF(I4&gt;0,F4,E4)</f>
        <v>2</v>
      </c>
      <c r="F5" s="46">
        <f t="shared" ref="F5:F6" si="4">SUM(E5,D5)/2</f>
        <v>1.9375</v>
      </c>
      <c r="G5" s="46">
        <f t="shared" ref="G5:G8" si="5">SIN(F5)</f>
        <v>0.9335142808623762</v>
      </c>
      <c r="H5" s="46">
        <f t="shared" si="0"/>
        <v>0.81829833984375</v>
      </c>
      <c r="I5" s="47">
        <f t="shared" ref="I5:I6" si="6">H5-G5</f>
        <v>-0.1152159410186262</v>
      </c>
    </row>
    <row r="6" spans="1:18" ht="15" thickBot="1" x14ac:dyDescent="0.35">
      <c r="A6" s="82" t="s">
        <v>20</v>
      </c>
      <c r="B6" s="107"/>
      <c r="C6" s="7">
        <f t="shared" si="1"/>
        <v>3</v>
      </c>
      <c r="D6" s="45">
        <f t="shared" si="2"/>
        <v>1.9375</v>
      </c>
      <c r="E6" s="46">
        <f t="shared" si="3"/>
        <v>2</v>
      </c>
      <c r="F6" s="46">
        <f t="shared" si="4"/>
        <v>1.96875</v>
      </c>
      <c r="G6" s="46">
        <f t="shared" si="5"/>
        <v>0.92185594218572775</v>
      </c>
      <c r="H6" s="46">
        <f t="shared" si="0"/>
        <v>0.90770721435546875</v>
      </c>
      <c r="I6" s="47">
        <f t="shared" si="6"/>
        <v>-1.4148727830259E-2</v>
      </c>
    </row>
    <row r="7" spans="1:18" ht="15" thickTop="1" x14ac:dyDescent="0.3">
      <c r="C7" s="12">
        <f>C6+1</f>
        <v>4</v>
      </c>
      <c r="D7" s="48">
        <f>IF(I6&gt;0,D6,F6)</f>
        <v>1.96875</v>
      </c>
      <c r="E7" s="49">
        <f>IF(I6&gt;0,F6,E6)</f>
        <v>2</v>
      </c>
      <c r="F7" s="49">
        <f t="shared" ref="F7" si="7">SUM(E7,D7)/2</f>
        <v>1.984375</v>
      </c>
      <c r="G7" s="49">
        <f t="shared" si="5"/>
        <v>0.91568846060812537</v>
      </c>
      <c r="H7" s="49">
        <f t="shared" ref="H7" si="8">((F7^3)/4)-1</f>
        <v>0.95349025726318359</v>
      </c>
      <c r="I7" s="50">
        <f t="shared" ref="I7" si="9">H7-G7</f>
        <v>3.7801796655058229E-2</v>
      </c>
    </row>
    <row r="8" spans="1:18" ht="14.25" customHeight="1" thickBot="1" x14ac:dyDescent="0.35">
      <c r="C8" s="51">
        <f t="shared" si="1"/>
        <v>5</v>
      </c>
      <c r="D8" s="52">
        <f t="shared" ref="D8" si="10">IF(I7&gt;0,D7,F7)</f>
        <v>1.96875</v>
      </c>
      <c r="E8" s="53">
        <f t="shared" ref="E8" si="11">IF(I7&gt;0,F7,E7)</f>
        <v>1.984375</v>
      </c>
      <c r="F8" s="53">
        <f t="shared" ref="F8" si="12">SUM(E8,D8)/2</f>
        <v>1.9765625</v>
      </c>
      <c r="G8" s="53">
        <f t="shared" si="5"/>
        <v>0.91880024081244061</v>
      </c>
      <c r="H8" s="53">
        <f t="shared" ref="H8" si="13">((F8^3)/4)-1</f>
        <v>0.93050825595855713</v>
      </c>
      <c r="I8" s="54">
        <f t="shared" ref="I8" si="14">H8-G8</f>
        <v>1.1708015146116524E-2</v>
      </c>
    </row>
    <row r="9" spans="1:18" ht="15" customHeight="1" thickTop="1" thickBot="1" x14ac:dyDescent="0.35">
      <c r="C9" s="251"/>
      <c r="D9" s="251"/>
      <c r="E9" s="251"/>
      <c r="F9" s="251"/>
      <c r="G9" s="251"/>
      <c r="H9" s="251"/>
      <c r="I9" s="251"/>
    </row>
    <row r="10" spans="1:18" ht="15" thickTop="1" x14ac:dyDescent="0.3">
      <c r="B10" s="252"/>
      <c r="C10" s="252"/>
      <c r="D10" s="252"/>
      <c r="F10" s="92"/>
      <c r="G10" s="32"/>
      <c r="H10" s="32"/>
      <c r="I10" s="32"/>
      <c r="J10" s="94"/>
      <c r="K10" s="2"/>
    </row>
    <row r="11" spans="1:18" x14ac:dyDescent="0.3">
      <c r="B11" s="252"/>
      <c r="C11" s="252"/>
      <c r="D11" s="252"/>
      <c r="F11" s="35"/>
      <c r="G11" s="33"/>
      <c r="H11" s="33"/>
      <c r="I11" s="33"/>
      <c r="J11" s="34"/>
      <c r="K11" s="2"/>
    </row>
    <row r="12" spans="1:18" ht="15" thickBot="1" x14ac:dyDescent="0.35">
      <c r="B12" s="252"/>
      <c r="C12" s="252"/>
      <c r="D12" s="252"/>
      <c r="F12" s="242"/>
      <c r="G12" s="243"/>
      <c r="H12" s="37"/>
      <c r="I12" s="243"/>
      <c r="J12" s="244"/>
      <c r="K12" s="2"/>
    </row>
    <row r="13" spans="1:18" ht="15.6" thickTop="1" thickBot="1" x14ac:dyDescent="0.35">
      <c r="B13" s="253" t="s">
        <v>110</v>
      </c>
      <c r="C13" s="254">
        <f>LOG((E3-D3)/0.000001,2)</f>
        <v>18.931568569324174</v>
      </c>
      <c r="D13" s="252"/>
      <c r="E13" s="207" t="s">
        <v>23</v>
      </c>
      <c r="F13" s="142" t="s">
        <v>21</v>
      </c>
      <c r="G13" s="143" t="s">
        <v>22</v>
      </c>
      <c r="H13" s="144" t="s">
        <v>23</v>
      </c>
      <c r="I13" s="142" t="s">
        <v>21</v>
      </c>
      <c r="J13" s="142" t="s">
        <v>24</v>
      </c>
      <c r="K13" s="234" t="s">
        <v>25</v>
      </c>
      <c r="L13" s="239"/>
    </row>
    <row r="14" spans="1:18" ht="15" thickBot="1" x14ac:dyDescent="0.35">
      <c r="B14" s="255" t="s">
        <v>111</v>
      </c>
      <c r="C14" s="256">
        <f>C13</f>
        <v>18.931568569324174</v>
      </c>
      <c r="D14" s="252"/>
      <c r="E14" s="208">
        <v>0</v>
      </c>
      <c r="F14" s="57">
        <v>2</v>
      </c>
      <c r="G14" s="56">
        <f>POWER((4*SIN(F14))+4,1/3)</f>
        <v>1.9692968800947126</v>
      </c>
      <c r="H14" s="57">
        <v>0</v>
      </c>
      <c r="I14" s="6">
        <v>2</v>
      </c>
      <c r="J14" s="6">
        <f>SIN(I14)-((I14^3)/4)+1</f>
        <v>-9.0702573174318291E-2</v>
      </c>
      <c r="K14" s="235">
        <f>COS(I14)-(3*(I14^2))/4</f>
        <v>-3.4161468365471426</v>
      </c>
      <c r="L14" s="238">
        <f>I14-(J14/K14)</f>
        <v>1.973448865779436</v>
      </c>
    </row>
    <row r="15" spans="1:18" ht="15.6" thickTop="1" thickBot="1" x14ac:dyDescent="0.35">
      <c r="B15" s="252"/>
      <c r="C15" s="252"/>
      <c r="D15" s="252"/>
      <c r="E15" s="209">
        <f>E14+1</f>
        <v>1</v>
      </c>
      <c r="F15" s="59">
        <f>G14</f>
        <v>1.9692968800947126</v>
      </c>
      <c r="G15" s="58">
        <f t="shared" ref="G15:G19" si="15">POWER((4*SIN(F15))+4,1/3)</f>
        <v>1.9735325728756814</v>
      </c>
      <c r="H15" s="59">
        <f>H14+1</f>
        <v>1</v>
      </c>
      <c r="I15" s="8">
        <f>I14-(J14/K14)</f>
        <v>1.973448865779436</v>
      </c>
      <c r="J15" s="8">
        <f>SIN(I15)-((I15^3)/4)+1</f>
        <v>-1.3745544346543959E-3</v>
      </c>
      <c r="K15" s="236">
        <f>COS(I15)-(3*(I15^2))/4</f>
        <v>-3.3127354390562704</v>
      </c>
      <c r="L15" s="9">
        <f t="shared" ref="L15:L19" si="16">I15-(J15/K15)</f>
        <v>1.9730339354416708</v>
      </c>
    </row>
    <row r="16" spans="1:18" ht="15" thickTop="1" x14ac:dyDescent="0.3">
      <c r="B16" s="13" t="s">
        <v>95</v>
      </c>
      <c r="C16" s="29">
        <f>F8</f>
        <v>1.9765625</v>
      </c>
      <c r="D16" s="252"/>
      <c r="E16" s="209">
        <f t="shared" ref="E16:E19" si="17">E15+1</f>
        <v>2</v>
      </c>
      <c r="F16" s="59">
        <f t="shared" ref="F16:F19" si="18">G15</f>
        <v>1.9735325728756814</v>
      </c>
      <c r="G16" s="58">
        <f t="shared" si="15"/>
        <v>1.9729669202217917</v>
      </c>
      <c r="H16" s="59">
        <f t="shared" ref="H16:H19" si="19">H15+1</f>
        <v>2</v>
      </c>
      <c r="I16" s="8">
        <f>I15-(J15/K15)</f>
        <v>1.9730339354416708</v>
      </c>
      <c r="J16" s="8">
        <f t="shared" ref="J16:J19" si="20">SIN(I16)-((I16^3)/4)+1</f>
        <v>-3.3400819843265594E-7</v>
      </c>
      <c r="K16" s="236">
        <f t="shared" ref="K16:K19" si="21">COS(I16)-(3*(I16^2))/4</f>
        <v>-3.3111255225490543</v>
      </c>
      <c r="L16" s="9">
        <f t="shared" si="16"/>
        <v>1.9730338345671505</v>
      </c>
    </row>
    <row r="17" spans="2:12" x14ac:dyDescent="0.3">
      <c r="B17" s="30" t="s">
        <v>7</v>
      </c>
      <c r="C17" s="15">
        <f>E8</f>
        <v>1.984375</v>
      </c>
      <c r="D17" s="252"/>
      <c r="E17" s="209">
        <f t="shared" si="17"/>
        <v>3</v>
      </c>
      <c r="F17" s="59">
        <f t="shared" si="18"/>
        <v>1.9729669202217917</v>
      </c>
      <c r="G17" s="58">
        <f t="shared" si="15"/>
        <v>1.9730428059710325</v>
      </c>
      <c r="H17" s="59">
        <f t="shared" si="19"/>
        <v>3</v>
      </c>
      <c r="I17" s="8">
        <f>I16-(J16/K16)</f>
        <v>1.9730338345671505</v>
      </c>
      <c r="J17" s="8">
        <f t="shared" si="20"/>
        <v>-1.9095836023552692E-14</v>
      </c>
      <c r="K17" s="236">
        <f t="shared" si="21"/>
        <v>-3.3111251311823273</v>
      </c>
      <c r="L17" s="9">
        <f t="shared" si="16"/>
        <v>1.9730338345671448</v>
      </c>
    </row>
    <row r="18" spans="2:12" x14ac:dyDescent="0.3">
      <c r="B18" s="30" t="s">
        <v>8</v>
      </c>
      <c r="C18" s="15">
        <f>D8</f>
        <v>1.96875</v>
      </c>
      <c r="D18" s="252"/>
      <c r="E18" s="209">
        <f>E17+1</f>
        <v>4</v>
      </c>
      <c r="F18" s="59">
        <f>G17</f>
        <v>1.9730428059710325</v>
      </c>
      <c r="G18" s="58">
        <f t="shared" si="15"/>
        <v>1.9730326316310438</v>
      </c>
      <c r="H18" s="59">
        <f>H17+1</f>
        <v>4</v>
      </c>
      <c r="I18" s="8">
        <f>I17-(J17/K17)</f>
        <v>1.9730338345671448</v>
      </c>
      <c r="J18" s="8">
        <f t="shared" si="20"/>
        <v>0</v>
      </c>
      <c r="K18" s="236">
        <f t="shared" si="21"/>
        <v>-3.3111251311823051</v>
      </c>
      <c r="L18" s="9">
        <f t="shared" si="16"/>
        <v>1.9730338345671448</v>
      </c>
    </row>
    <row r="19" spans="2:12" ht="15" thickBot="1" x14ac:dyDescent="0.35">
      <c r="B19" s="31" t="s">
        <v>109</v>
      </c>
      <c r="C19" s="17">
        <f>(C17-C18)/2</f>
        <v>7.8125E-3</v>
      </c>
      <c r="D19" s="252"/>
      <c r="E19" s="210">
        <f t="shared" si="17"/>
        <v>5</v>
      </c>
      <c r="F19" s="61">
        <f t="shared" si="18"/>
        <v>1.9730326316310438</v>
      </c>
      <c r="G19" s="60">
        <f t="shared" si="15"/>
        <v>1.9730339958615171</v>
      </c>
      <c r="H19" s="61">
        <f t="shared" si="19"/>
        <v>5</v>
      </c>
      <c r="I19" s="10">
        <f>I18-(J18/K18)</f>
        <v>1.9730338345671448</v>
      </c>
      <c r="J19" s="10">
        <f t="shared" si="20"/>
        <v>0</v>
      </c>
      <c r="K19" s="237">
        <f t="shared" si="21"/>
        <v>-3.3111251311823051</v>
      </c>
      <c r="L19" s="11">
        <f t="shared" si="16"/>
        <v>1.9730338345671448</v>
      </c>
    </row>
    <row r="20" spans="2:12" ht="15.6" thickTop="1" thickBot="1" x14ac:dyDescent="0.35"/>
    <row r="21" spans="2:12" ht="15.6" thickTop="1" thickBot="1" x14ac:dyDescent="0.35">
      <c r="C21" s="212" t="s">
        <v>26</v>
      </c>
      <c r="D21" s="26" t="s">
        <v>32</v>
      </c>
      <c r="E21" s="26" t="s">
        <v>33</v>
      </c>
      <c r="F21" s="26" t="s">
        <v>27</v>
      </c>
      <c r="G21" s="27" t="s">
        <v>28</v>
      </c>
      <c r="H21" s="97"/>
      <c r="I21" s="97"/>
      <c r="J21" s="97"/>
      <c r="K21" s="97"/>
      <c r="L21" s="98"/>
    </row>
    <row r="22" spans="2:12" x14ac:dyDescent="0.3">
      <c r="C22" s="211" t="s">
        <v>29</v>
      </c>
      <c r="D22" s="24">
        <f>F3</f>
        <v>2</v>
      </c>
      <c r="E22" s="24">
        <f t="shared" ref="E22" si="22">1.97303383-D22</f>
        <v>-2.69661699999999E-2</v>
      </c>
      <c r="F22" s="24">
        <f>VLOOKUP(5,C2:I8,4,FALSE)</f>
        <v>1.9765625</v>
      </c>
      <c r="G22" s="25">
        <f>1.97303383-F22</f>
        <v>-3.5286699999999005E-3</v>
      </c>
      <c r="H22" s="100"/>
      <c r="I22" s="100"/>
      <c r="J22" s="100"/>
      <c r="K22" s="100"/>
      <c r="L22" s="102"/>
    </row>
    <row r="23" spans="2:12" x14ac:dyDescent="0.3">
      <c r="C23" s="18" t="s">
        <v>30</v>
      </c>
      <c r="D23" s="22">
        <f>G14</f>
        <v>1.9692968800947126</v>
      </c>
      <c r="E23" s="22">
        <f t="shared" ref="E23" si="23">1.97303383-D23</f>
        <v>3.736949905287501E-3</v>
      </c>
      <c r="F23" s="22">
        <f>VLOOKUP(5,E14:G19,3,FALSE)</f>
        <v>1.9730339958615171</v>
      </c>
      <c r="G23" s="19">
        <f t="shared" ref="G23" si="24">1.97303383-F23</f>
        <v>-1.6586151696529328E-7</v>
      </c>
      <c r="H23" s="100"/>
      <c r="I23" s="100"/>
      <c r="J23" s="100"/>
      <c r="K23" s="100"/>
      <c r="L23" s="102"/>
    </row>
    <row r="24" spans="2:12" ht="15" thickBot="1" x14ac:dyDescent="0.35">
      <c r="C24" s="20" t="s">
        <v>31</v>
      </c>
      <c r="D24" s="23">
        <f>L14</f>
        <v>1.973448865779436</v>
      </c>
      <c r="E24" s="23">
        <f t="shared" ref="E24" si="25">1.97303383-D24</f>
        <v>-4.1503577943591274E-4</v>
      </c>
      <c r="F24" s="23">
        <f>VLOOKUP(5,H14:L19,5,FALSE)</f>
        <v>1.9730338345671448</v>
      </c>
      <c r="G24" s="21">
        <f>1.97303383-F24</f>
        <v>-4.5671446624595546E-9</v>
      </c>
      <c r="H24" s="100"/>
      <c r="I24" s="100"/>
      <c r="J24" s="100"/>
      <c r="K24" s="100"/>
      <c r="L24" s="102"/>
    </row>
    <row r="25" spans="2:12" ht="15" thickTop="1" x14ac:dyDescent="0.3">
      <c r="C25" s="99"/>
      <c r="D25" s="100"/>
      <c r="E25" s="100"/>
      <c r="F25" s="100"/>
      <c r="G25" s="100"/>
      <c r="H25" s="100"/>
      <c r="I25" s="100"/>
      <c r="J25" s="100"/>
      <c r="K25" s="100"/>
      <c r="L25" s="102"/>
    </row>
    <row r="26" spans="2:12" x14ac:dyDescent="0.3">
      <c r="C26" s="99"/>
      <c r="D26" s="100"/>
      <c r="E26" s="100"/>
      <c r="F26" s="100"/>
      <c r="G26" s="100"/>
      <c r="H26" s="100"/>
      <c r="I26" s="100"/>
      <c r="J26" s="100"/>
      <c r="K26" s="100"/>
      <c r="L26" s="102"/>
    </row>
    <row r="27" spans="2:12" x14ac:dyDescent="0.3">
      <c r="C27" s="99"/>
      <c r="D27" s="100"/>
      <c r="E27" s="100"/>
      <c r="F27" s="100"/>
      <c r="G27" s="100"/>
      <c r="H27" s="100"/>
      <c r="I27" s="100"/>
      <c r="J27" s="100"/>
      <c r="K27" s="100"/>
      <c r="L27" s="102"/>
    </row>
    <row r="28" spans="2:12" x14ac:dyDescent="0.3">
      <c r="C28" s="99"/>
      <c r="D28" s="100"/>
      <c r="E28" s="100"/>
      <c r="F28" s="100"/>
      <c r="G28" s="100"/>
      <c r="H28" s="100"/>
      <c r="I28" s="100"/>
      <c r="J28" s="100"/>
      <c r="K28" s="100"/>
      <c r="L28" s="102"/>
    </row>
    <row r="29" spans="2:12" x14ac:dyDescent="0.3">
      <c r="C29" s="99"/>
      <c r="D29" s="100"/>
      <c r="E29" s="100"/>
      <c r="F29" s="100"/>
      <c r="G29" s="100"/>
      <c r="H29" s="100"/>
      <c r="I29" s="100"/>
      <c r="J29" s="100"/>
      <c r="K29" s="100"/>
      <c r="L29" s="102"/>
    </row>
    <row r="30" spans="2:12" x14ac:dyDescent="0.3">
      <c r="C30" s="99"/>
      <c r="D30" s="100"/>
      <c r="E30" s="100"/>
      <c r="F30" s="100"/>
      <c r="G30" s="100"/>
      <c r="H30" s="100"/>
      <c r="I30" s="100"/>
      <c r="J30" s="100"/>
      <c r="K30" s="100"/>
      <c r="L30" s="102"/>
    </row>
    <row r="31" spans="2:12" x14ac:dyDescent="0.3">
      <c r="C31" s="99"/>
      <c r="D31" s="100"/>
      <c r="E31" s="100"/>
      <c r="F31" s="100"/>
      <c r="G31" s="100"/>
      <c r="H31" s="100"/>
      <c r="I31" s="100"/>
      <c r="J31" s="100"/>
      <c r="K31" s="100"/>
      <c r="L31" s="102"/>
    </row>
    <row r="32" spans="2:12" x14ac:dyDescent="0.3">
      <c r="C32" s="99"/>
      <c r="D32" s="100"/>
      <c r="E32" s="100"/>
      <c r="F32" s="100"/>
      <c r="G32" s="100"/>
      <c r="H32" s="100"/>
      <c r="I32" s="100"/>
      <c r="J32" s="100"/>
      <c r="K32" s="100"/>
      <c r="L32" s="102"/>
    </row>
    <row r="33" spans="3:12" x14ac:dyDescent="0.3">
      <c r="C33" s="99"/>
      <c r="D33" s="100"/>
      <c r="E33" s="100"/>
      <c r="F33" s="100"/>
      <c r="G33" s="100"/>
      <c r="H33" s="100"/>
      <c r="I33" s="100"/>
      <c r="J33" s="100"/>
      <c r="K33" s="100"/>
      <c r="L33" s="102"/>
    </row>
    <row r="34" spans="3:12" x14ac:dyDescent="0.3">
      <c r="C34" s="99"/>
      <c r="D34" s="100"/>
      <c r="E34" s="100"/>
      <c r="F34" s="100"/>
      <c r="G34" s="100"/>
      <c r="H34" s="100"/>
      <c r="I34" s="100"/>
      <c r="J34" s="100"/>
      <c r="K34" s="100"/>
      <c r="L34" s="102"/>
    </row>
    <row r="35" spans="3:12" ht="15" thickBot="1" x14ac:dyDescent="0.35">
      <c r="C35" s="103"/>
      <c r="D35" s="104"/>
      <c r="E35" s="104"/>
      <c r="F35" s="104"/>
      <c r="G35" s="104"/>
      <c r="H35" s="104"/>
      <c r="I35" s="104"/>
      <c r="J35" s="104"/>
      <c r="K35" s="104"/>
      <c r="L35" s="105"/>
    </row>
    <row r="36" spans="3:12" ht="15" thickTop="1" x14ac:dyDescent="0.3"/>
  </sheetData>
  <mergeCells count="2">
    <mergeCell ref="F12:G12"/>
    <mergeCell ref="I12:J1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048576"/>
  <sheetViews>
    <sheetView zoomScaleNormal="100" workbookViewId="0">
      <selection activeCell="L47" sqref="L47"/>
    </sheetView>
  </sheetViews>
  <sheetFormatPr defaultColWidth="9.33203125" defaultRowHeight="14.4" x14ac:dyDescent="0.3"/>
  <cols>
    <col min="1" max="13" width="9.33203125" style="39"/>
    <col min="14" max="14" width="9.33203125" style="3"/>
    <col min="15" max="16384" width="9.33203125" style="39"/>
  </cols>
  <sheetData>
    <row r="1" spans="1:28" ht="15.6" thickTop="1" thickBot="1" x14ac:dyDescent="0.35">
      <c r="A1" s="77" t="s">
        <v>16</v>
      </c>
      <c r="F1" s="3"/>
      <c r="G1" s="3"/>
      <c r="H1" s="3"/>
      <c r="I1" s="3"/>
      <c r="J1" s="3"/>
      <c r="K1" s="3"/>
      <c r="L1" s="3"/>
      <c r="M1" s="3"/>
      <c r="O1" s="109"/>
      <c r="P1" s="110" t="s">
        <v>45</v>
      </c>
      <c r="Q1" s="111" t="s">
        <v>46</v>
      </c>
    </row>
    <row r="2" spans="1:28" x14ac:dyDescent="0.3">
      <c r="A2" s="78" t="s">
        <v>4</v>
      </c>
      <c r="F2" s="3"/>
      <c r="G2" s="3"/>
      <c r="H2" s="3"/>
      <c r="I2" s="3"/>
      <c r="J2" s="3"/>
      <c r="K2" s="3"/>
      <c r="L2" s="3"/>
      <c r="M2" s="3"/>
      <c r="O2" s="112" t="s">
        <v>44</v>
      </c>
      <c r="P2" s="113">
        <v>2</v>
      </c>
      <c r="Q2" s="114">
        <v>4</v>
      </c>
    </row>
    <row r="3" spans="1:28" x14ac:dyDescent="0.3">
      <c r="A3" s="79" t="s">
        <v>5</v>
      </c>
      <c r="F3" s="3"/>
      <c r="G3" s="3"/>
      <c r="H3" s="3"/>
      <c r="I3" s="3"/>
      <c r="J3" s="3"/>
      <c r="K3" s="3"/>
      <c r="L3" s="3"/>
      <c r="M3" s="3"/>
      <c r="O3" s="112"/>
      <c r="P3" s="113">
        <v>2</v>
      </c>
      <c r="Q3" s="114">
        <v>8</v>
      </c>
    </row>
    <row r="4" spans="1:28" x14ac:dyDescent="0.3">
      <c r="A4" s="80" t="s">
        <v>6</v>
      </c>
      <c r="F4" s="3"/>
      <c r="G4" s="3"/>
      <c r="H4" s="3"/>
      <c r="I4" s="3"/>
      <c r="J4" s="3"/>
      <c r="K4" s="3"/>
      <c r="L4" s="3"/>
      <c r="M4" s="3"/>
      <c r="O4" s="112"/>
      <c r="P4" s="113">
        <v>5</v>
      </c>
      <c r="Q4" s="114">
        <v>6</v>
      </c>
    </row>
    <row r="5" spans="1:28" x14ac:dyDescent="0.3">
      <c r="A5" s="81" t="s">
        <v>19</v>
      </c>
      <c r="F5" s="3"/>
      <c r="G5" s="3"/>
      <c r="H5" s="3"/>
      <c r="I5" s="3"/>
      <c r="J5" s="3"/>
      <c r="K5" s="3"/>
      <c r="L5" s="3"/>
      <c r="M5" s="3"/>
      <c r="O5" s="115"/>
      <c r="P5" s="116"/>
      <c r="Q5" s="117"/>
      <c r="AA5" s="3"/>
      <c r="AB5" s="3"/>
    </row>
    <row r="6" spans="1:28" ht="15" thickBot="1" x14ac:dyDescent="0.35">
      <c r="A6" s="82" t="s">
        <v>20</v>
      </c>
      <c r="F6" s="3"/>
      <c r="G6" s="3"/>
      <c r="H6" s="3"/>
      <c r="I6" s="3"/>
      <c r="J6" s="3"/>
      <c r="K6" s="3"/>
      <c r="L6" s="3"/>
      <c r="M6" s="3"/>
      <c r="O6" s="112" t="s">
        <v>47</v>
      </c>
      <c r="P6" s="113">
        <v>5</v>
      </c>
      <c r="Q6" s="114">
        <v>6</v>
      </c>
    </row>
    <row r="7" spans="1:28" ht="15" thickTop="1" x14ac:dyDescent="0.3">
      <c r="F7" s="3"/>
      <c r="G7" s="3"/>
      <c r="H7" s="3"/>
      <c r="I7" s="3"/>
      <c r="J7" s="3"/>
      <c r="K7" s="3"/>
      <c r="L7" s="3"/>
      <c r="M7" s="3"/>
      <c r="O7" s="112"/>
      <c r="P7" s="113">
        <v>8</v>
      </c>
      <c r="Q7" s="114">
        <v>6</v>
      </c>
    </row>
    <row r="8" spans="1:28" x14ac:dyDescent="0.3">
      <c r="F8" s="3"/>
      <c r="G8" s="3"/>
      <c r="H8" s="3"/>
      <c r="I8" s="3"/>
      <c r="J8" s="3"/>
      <c r="K8" s="3"/>
      <c r="L8" s="3"/>
      <c r="M8" s="3"/>
      <c r="O8" s="112"/>
      <c r="P8" s="113">
        <v>8</v>
      </c>
      <c r="Q8" s="114">
        <v>8</v>
      </c>
    </row>
    <row r="9" spans="1:28" x14ac:dyDescent="0.3">
      <c r="F9" s="3"/>
      <c r="G9" s="3"/>
      <c r="H9" s="3"/>
      <c r="I9" s="3"/>
      <c r="J9" s="3"/>
      <c r="K9" s="3"/>
      <c r="L9" s="3"/>
      <c r="M9" s="3"/>
      <c r="O9" s="112"/>
      <c r="P9" s="113">
        <v>2</v>
      </c>
      <c r="Q9" s="114">
        <v>8</v>
      </c>
    </row>
    <row r="10" spans="1:28" x14ac:dyDescent="0.3">
      <c r="F10" s="3"/>
      <c r="G10" s="3"/>
      <c r="H10" s="3"/>
      <c r="I10" s="3"/>
      <c r="J10" s="3"/>
      <c r="K10" s="3"/>
      <c r="L10" s="3"/>
      <c r="M10" s="3"/>
      <c r="O10" s="115"/>
      <c r="P10" s="116"/>
      <c r="Q10" s="117"/>
    </row>
    <row r="11" spans="1:28" x14ac:dyDescent="0.3">
      <c r="F11" s="3"/>
      <c r="G11" s="3"/>
      <c r="H11" s="3"/>
      <c r="I11" s="3"/>
      <c r="J11" s="3"/>
      <c r="K11" s="3"/>
      <c r="L11" s="3"/>
      <c r="M11" s="3"/>
      <c r="O11" s="112" t="s">
        <v>48</v>
      </c>
      <c r="P11" s="113">
        <v>5</v>
      </c>
      <c r="Q11" s="114">
        <v>6</v>
      </c>
    </row>
    <row r="12" spans="1:28" x14ac:dyDescent="0.3">
      <c r="F12" s="3"/>
      <c r="G12" s="3"/>
      <c r="H12" s="3"/>
      <c r="I12" s="3"/>
      <c r="J12" s="3"/>
      <c r="K12" s="3"/>
      <c r="L12" s="3"/>
      <c r="M12" s="3"/>
      <c r="O12" s="112"/>
      <c r="P12" s="113">
        <v>8</v>
      </c>
      <c r="Q12" s="114">
        <v>6</v>
      </c>
    </row>
    <row r="13" spans="1:28" x14ac:dyDescent="0.3">
      <c r="F13" s="3"/>
      <c r="G13" s="3"/>
      <c r="H13" s="3"/>
      <c r="I13" s="3"/>
      <c r="J13" s="3"/>
      <c r="K13" s="3"/>
      <c r="L13" s="3"/>
      <c r="M13" s="3"/>
      <c r="O13" s="112"/>
      <c r="P13" s="113">
        <v>8</v>
      </c>
      <c r="Q13" s="114">
        <v>4</v>
      </c>
    </row>
    <row r="14" spans="1:28" x14ac:dyDescent="0.3">
      <c r="F14" s="3"/>
      <c r="G14" s="3"/>
      <c r="H14" s="3"/>
      <c r="I14" s="3"/>
      <c r="J14" s="3"/>
      <c r="K14" s="3"/>
      <c r="L14" s="3"/>
      <c r="M14" s="3"/>
      <c r="O14" s="112"/>
      <c r="P14" s="113">
        <v>2</v>
      </c>
      <c r="Q14" s="114">
        <v>4</v>
      </c>
    </row>
    <row r="15" spans="1:28" ht="15" thickBot="1" x14ac:dyDescent="0.35">
      <c r="F15" s="3"/>
      <c r="G15" s="3"/>
      <c r="H15" s="3"/>
      <c r="I15" s="3"/>
      <c r="J15" s="3"/>
      <c r="K15" s="3"/>
      <c r="L15" s="3"/>
      <c r="M15" s="3"/>
      <c r="O15" s="118"/>
      <c r="P15" s="119"/>
      <c r="Q15" s="120"/>
    </row>
    <row r="16" spans="1:28" ht="15.6" thickTop="1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" thickTop="1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83"/>
      <c r="P17" s="247" t="s">
        <v>44</v>
      </c>
      <c r="Q17" s="245"/>
      <c r="R17" s="245"/>
      <c r="S17" s="245" t="s">
        <v>51</v>
      </c>
      <c r="T17" s="245"/>
      <c r="U17" s="245"/>
      <c r="V17" s="245"/>
      <c r="W17" s="245" t="s">
        <v>48</v>
      </c>
      <c r="X17" s="245"/>
      <c r="Y17" s="245"/>
      <c r="Z17" s="246"/>
      <c r="AA17" s="141"/>
    </row>
    <row r="18" spans="3:27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84" t="s">
        <v>21</v>
      </c>
      <c r="P18" s="85">
        <v>2</v>
      </c>
      <c r="Q18" s="85">
        <v>2</v>
      </c>
      <c r="R18" s="85">
        <v>5</v>
      </c>
      <c r="S18" s="145">
        <v>5</v>
      </c>
      <c r="T18" s="85">
        <v>8</v>
      </c>
      <c r="U18" s="85">
        <v>8</v>
      </c>
      <c r="V18" s="146">
        <v>2</v>
      </c>
      <c r="W18" s="85">
        <v>5</v>
      </c>
      <c r="X18" s="85">
        <v>8</v>
      </c>
      <c r="Y18" s="85">
        <v>8</v>
      </c>
      <c r="Z18" s="85">
        <v>2</v>
      </c>
      <c r="AA18" s="86"/>
    </row>
    <row r="19" spans="3:27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84" t="s">
        <v>49</v>
      </c>
      <c r="P19" s="85">
        <v>4</v>
      </c>
      <c r="Q19" s="85">
        <v>8</v>
      </c>
      <c r="R19" s="85">
        <v>6</v>
      </c>
      <c r="S19" s="145">
        <v>6</v>
      </c>
      <c r="T19" s="85">
        <v>6</v>
      </c>
      <c r="U19" s="85">
        <v>8</v>
      </c>
      <c r="V19" s="146">
        <v>8</v>
      </c>
      <c r="W19" s="85">
        <v>6</v>
      </c>
      <c r="X19" s="85">
        <v>6</v>
      </c>
      <c r="Y19" s="85">
        <v>4</v>
      </c>
      <c r="Z19" s="85">
        <v>4</v>
      </c>
      <c r="AA19" s="86"/>
    </row>
    <row r="20" spans="3:27" ht="15" thickBo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55" t="s">
        <v>50</v>
      </c>
      <c r="P20" s="87">
        <v>1</v>
      </c>
      <c r="Q20" s="87">
        <v>1</v>
      </c>
      <c r="R20" s="87">
        <v>1</v>
      </c>
      <c r="S20" s="147">
        <v>1</v>
      </c>
      <c r="T20" s="87">
        <v>1</v>
      </c>
      <c r="U20" s="87">
        <v>1</v>
      </c>
      <c r="V20" s="148">
        <v>1</v>
      </c>
      <c r="W20" s="87">
        <v>1</v>
      </c>
      <c r="X20" s="87">
        <v>1</v>
      </c>
      <c r="Y20" s="87">
        <v>1</v>
      </c>
      <c r="Z20" s="87">
        <v>1</v>
      </c>
      <c r="AA20" s="88"/>
    </row>
    <row r="21" spans="3:27" ht="15.6" thickTop="1" thickBo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" thickTop="1" x14ac:dyDescent="0.3">
      <c r="C22" s="3"/>
      <c r="D22" s="3"/>
      <c r="E22" s="3"/>
      <c r="O22" s="89" t="s">
        <v>54</v>
      </c>
      <c r="P22" s="67" t="s">
        <v>53</v>
      </c>
      <c r="Q22" s="67"/>
      <c r="R22" s="67">
        <v>1</v>
      </c>
      <c r="S22" s="67">
        <v>0</v>
      </c>
      <c r="T22" s="67">
        <v>-12</v>
      </c>
      <c r="U22" s="67"/>
      <c r="V22" s="67"/>
      <c r="W22" s="67"/>
      <c r="X22" s="67"/>
      <c r="Y22" s="67"/>
      <c r="Z22" s="67"/>
      <c r="AA22" s="90"/>
    </row>
    <row r="23" spans="3:27" x14ac:dyDescent="0.3">
      <c r="C23" s="3"/>
      <c r="D23" s="3"/>
      <c r="E23" s="3"/>
      <c r="O23" s="72" t="s">
        <v>55</v>
      </c>
      <c r="P23" s="69" t="s">
        <v>56</v>
      </c>
      <c r="Q23" s="69"/>
      <c r="R23" s="69">
        <v>0</v>
      </c>
      <c r="S23" s="69">
        <v>1</v>
      </c>
      <c r="T23" s="69">
        <v>-3</v>
      </c>
      <c r="U23" s="69"/>
      <c r="V23" s="69"/>
      <c r="W23" s="69"/>
      <c r="X23" s="69"/>
      <c r="Y23" s="69"/>
      <c r="Z23" s="69"/>
      <c r="AA23" s="70"/>
    </row>
    <row r="24" spans="3:27" x14ac:dyDescent="0.3">
      <c r="C24" s="3"/>
      <c r="D24" s="3"/>
      <c r="E24" s="3"/>
      <c r="O24" s="72"/>
      <c r="P24" s="69"/>
      <c r="Q24" s="69"/>
      <c r="R24" s="69">
        <v>0</v>
      </c>
      <c r="S24" s="69">
        <v>0</v>
      </c>
      <c r="T24" s="69">
        <v>1</v>
      </c>
      <c r="U24" s="69"/>
      <c r="V24" s="69"/>
      <c r="W24" s="69"/>
      <c r="X24" s="69"/>
      <c r="Y24" s="69"/>
      <c r="Z24" s="69"/>
      <c r="AA24" s="70"/>
    </row>
    <row r="25" spans="3:27" x14ac:dyDescent="0.3">
      <c r="C25" s="3"/>
      <c r="D25" s="3"/>
      <c r="E25" s="3"/>
      <c r="O25" s="72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70"/>
    </row>
    <row r="26" spans="3:27" x14ac:dyDescent="0.3">
      <c r="C26" s="3"/>
      <c r="D26" s="3"/>
      <c r="E26" s="3"/>
      <c r="O26" s="72"/>
      <c r="P26" s="69">
        <f>SUM($R22*P$18,$S22*P$19,$T22*P$20)</f>
        <v>-10</v>
      </c>
      <c r="Q26" s="69">
        <f t="shared" ref="Q26:Z26" si="0">SUM($R22*Q$18,$S22*Q$19,$T22*Q$20)</f>
        <v>-10</v>
      </c>
      <c r="R26" s="69">
        <f t="shared" si="0"/>
        <v>-7</v>
      </c>
      <c r="S26" s="69">
        <f t="shared" si="0"/>
        <v>-7</v>
      </c>
      <c r="T26" s="69">
        <f t="shared" si="0"/>
        <v>-4</v>
      </c>
      <c r="U26" s="69">
        <f t="shared" si="0"/>
        <v>-4</v>
      </c>
      <c r="V26" s="69">
        <f>SUM($R22*V$18,$S22*V$19,$T22*V$20)</f>
        <v>-10</v>
      </c>
      <c r="W26" s="69">
        <f t="shared" si="0"/>
        <v>-7</v>
      </c>
      <c r="X26" s="69">
        <f t="shared" si="0"/>
        <v>-4</v>
      </c>
      <c r="Y26" s="69">
        <f t="shared" si="0"/>
        <v>-4</v>
      </c>
      <c r="Z26" s="69">
        <f t="shared" si="0"/>
        <v>-10</v>
      </c>
      <c r="AA26" s="70"/>
    </row>
    <row r="27" spans="3:27" x14ac:dyDescent="0.3">
      <c r="C27" s="3"/>
      <c r="D27" s="3"/>
      <c r="E27" s="3"/>
      <c r="O27" s="72"/>
      <c r="P27" s="69">
        <f>SUM($R23*P$18,$S23*P$19,$T23*P$20)</f>
        <v>1</v>
      </c>
      <c r="Q27" s="69">
        <f t="shared" ref="Q27:Z27" si="1">SUM($R23*Q$18,$S23*Q$19,$T23*Q$20)</f>
        <v>5</v>
      </c>
      <c r="R27" s="69">
        <f t="shared" si="1"/>
        <v>3</v>
      </c>
      <c r="S27" s="69">
        <f t="shared" si="1"/>
        <v>3</v>
      </c>
      <c r="T27" s="69">
        <f t="shared" si="1"/>
        <v>3</v>
      </c>
      <c r="U27" s="69">
        <f t="shared" si="1"/>
        <v>5</v>
      </c>
      <c r="V27" s="69">
        <f t="shared" si="1"/>
        <v>5</v>
      </c>
      <c r="W27" s="69">
        <f t="shared" si="1"/>
        <v>3</v>
      </c>
      <c r="X27" s="69">
        <f t="shared" si="1"/>
        <v>3</v>
      </c>
      <c r="Y27" s="69">
        <f t="shared" si="1"/>
        <v>1</v>
      </c>
      <c r="Z27" s="69">
        <f t="shared" si="1"/>
        <v>1</v>
      </c>
      <c r="AA27" s="70"/>
    </row>
    <row r="28" spans="3:27" ht="15" thickBot="1" x14ac:dyDescent="0.35">
      <c r="C28" s="3"/>
      <c r="D28" s="3"/>
      <c r="E28" s="3"/>
      <c r="O28" s="74"/>
      <c r="P28" s="75">
        <f>SUM($R24*P$18,$S24*P$19,$T24*P$20)</f>
        <v>1</v>
      </c>
      <c r="Q28" s="75">
        <f t="shared" ref="Q28:Z28" si="2">SUM($R24*Q$18,$S24*Q$19,$T24*Q$20)</f>
        <v>1</v>
      </c>
      <c r="R28" s="75">
        <f t="shared" si="2"/>
        <v>1</v>
      </c>
      <c r="S28" s="75">
        <f t="shared" si="2"/>
        <v>1</v>
      </c>
      <c r="T28" s="75">
        <f t="shared" si="2"/>
        <v>1</v>
      </c>
      <c r="U28" s="75">
        <f t="shared" si="2"/>
        <v>1</v>
      </c>
      <c r="V28" s="75">
        <f t="shared" si="2"/>
        <v>1</v>
      </c>
      <c r="W28" s="75">
        <f t="shared" si="2"/>
        <v>1</v>
      </c>
      <c r="X28" s="75">
        <f t="shared" si="2"/>
        <v>1</v>
      </c>
      <c r="Y28" s="75">
        <f t="shared" si="2"/>
        <v>1</v>
      </c>
      <c r="Z28" s="75">
        <f t="shared" si="2"/>
        <v>1</v>
      </c>
      <c r="AA28" s="91"/>
    </row>
    <row r="29" spans="3:27" ht="15.6" thickTop="1" thickBot="1" x14ac:dyDescent="0.35">
      <c r="C29" s="3"/>
      <c r="D29" s="3"/>
      <c r="E29" s="3"/>
    </row>
    <row r="30" spans="3:27" ht="15" thickTop="1" x14ac:dyDescent="0.3">
      <c r="O30" s="92" t="s">
        <v>57</v>
      </c>
      <c r="P30" s="32"/>
      <c r="Q30" s="32"/>
      <c r="R30" s="32" t="s">
        <v>58</v>
      </c>
      <c r="S30" s="93" t="s">
        <v>59</v>
      </c>
      <c r="T30" s="32">
        <v>0</v>
      </c>
      <c r="U30" s="32"/>
      <c r="V30" s="32">
        <v>-1</v>
      </c>
      <c r="W30" s="32">
        <v>0</v>
      </c>
      <c r="X30" s="32">
        <v>0</v>
      </c>
      <c r="Y30" s="32"/>
      <c r="Z30" s="32"/>
      <c r="AA30" s="94"/>
    </row>
    <row r="31" spans="3:27" x14ac:dyDescent="0.3">
      <c r="O31" s="35"/>
      <c r="P31" s="33"/>
      <c r="Q31" s="33"/>
      <c r="R31" s="95" t="s">
        <v>60</v>
      </c>
      <c r="S31" s="33" t="s">
        <v>58</v>
      </c>
      <c r="T31" s="33">
        <v>0</v>
      </c>
      <c r="U31" s="33"/>
      <c r="V31" s="33">
        <v>0</v>
      </c>
      <c r="W31" s="33">
        <v>-1</v>
      </c>
      <c r="X31" s="33">
        <v>0</v>
      </c>
      <c r="Y31" s="33"/>
      <c r="Z31" s="33"/>
      <c r="AA31" s="34"/>
    </row>
    <row r="32" spans="3:27" x14ac:dyDescent="0.3">
      <c r="O32" s="35"/>
      <c r="P32" s="33"/>
      <c r="Q32" s="33"/>
      <c r="R32" s="33">
        <v>0</v>
      </c>
      <c r="S32" s="33">
        <v>0</v>
      </c>
      <c r="T32" s="33">
        <v>1</v>
      </c>
      <c r="U32" s="33"/>
      <c r="V32" s="33">
        <v>0</v>
      </c>
      <c r="W32" s="33">
        <v>0</v>
      </c>
      <c r="X32" s="33">
        <v>1</v>
      </c>
      <c r="Y32" s="33"/>
      <c r="Z32" s="33"/>
      <c r="AA32" s="34"/>
    </row>
    <row r="33" spans="12:27" x14ac:dyDescent="0.3">
      <c r="O33" s="35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</row>
    <row r="34" spans="12:27" x14ac:dyDescent="0.3">
      <c r="O34" s="35"/>
      <c r="P34" s="33">
        <f>SUM($V30*P$26,$W30*P$27,$X30*P$28)</f>
        <v>10</v>
      </c>
      <c r="Q34" s="33">
        <f t="shared" ref="Q34:Z34" si="3">SUM($V30*Q$26,$W30*Q$27,$X30*Q$28)</f>
        <v>10</v>
      </c>
      <c r="R34" s="33">
        <f t="shared" si="3"/>
        <v>7</v>
      </c>
      <c r="S34" s="33">
        <f t="shared" si="3"/>
        <v>7</v>
      </c>
      <c r="T34" s="33">
        <f t="shared" si="3"/>
        <v>4</v>
      </c>
      <c r="U34" s="33">
        <f t="shared" si="3"/>
        <v>4</v>
      </c>
      <c r="V34" s="33">
        <f t="shared" si="3"/>
        <v>10</v>
      </c>
      <c r="W34" s="33">
        <f t="shared" si="3"/>
        <v>7</v>
      </c>
      <c r="X34" s="33">
        <f t="shared" si="3"/>
        <v>4</v>
      </c>
      <c r="Y34" s="33">
        <f t="shared" si="3"/>
        <v>4</v>
      </c>
      <c r="Z34" s="33">
        <f t="shared" si="3"/>
        <v>10</v>
      </c>
      <c r="AA34" s="34"/>
    </row>
    <row r="35" spans="12:27" x14ac:dyDescent="0.3">
      <c r="O35" s="35"/>
      <c r="P35" s="33">
        <f t="shared" ref="P35:Z35" si="4">SUM($V31*P$26,$W31*P$27,$X31*P$28)</f>
        <v>-1</v>
      </c>
      <c r="Q35" s="33">
        <f t="shared" si="4"/>
        <v>-5</v>
      </c>
      <c r="R35" s="33">
        <f t="shared" si="4"/>
        <v>-3</v>
      </c>
      <c r="S35" s="33">
        <f t="shared" si="4"/>
        <v>-3</v>
      </c>
      <c r="T35" s="33">
        <f t="shared" si="4"/>
        <v>-3</v>
      </c>
      <c r="U35" s="33">
        <f t="shared" si="4"/>
        <v>-5</v>
      </c>
      <c r="V35" s="33">
        <f t="shared" si="4"/>
        <v>-5</v>
      </c>
      <c r="W35" s="33">
        <f t="shared" si="4"/>
        <v>-3</v>
      </c>
      <c r="X35" s="33">
        <f t="shared" si="4"/>
        <v>-3</v>
      </c>
      <c r="Y35" s="33">
        <f t="shared" si="4"/>
        <v>-1</v>
      </c>
      <c r="Z35" s="33">
        <f t="shared" si="4"/>
        <v>-1</v>
      </c>
      <c r="AA35" s="34"/>
    </row>
    <row r="36" spans="12:27" ht="15" thickBot="1" x14ac:dyDescent="0.35">
      <c r="O36" s="36"/>
      <c r="P36" s="37">
        <f t="shared" ref="P36:Z36" si="5">SUM($V32*P$26,$W32*P$27,$X32*P$28)</f>
        <v>1</v>
      </c>
      <c r="Q36" s="37">
        <f t="shared" si="5"/>
        <v>1</v>
      </c>
      <c r="R36" s="37">
        <f t="shared" si="5"/>
        <v>1</v>
      </c>
      <c r="S36" s="37">
        <f t="shared" si="5"/>
        <v>1</v>
      </c>
      <c r="T36" s="37">
        <f t="shared" si="5"/>
        <v>1</v>
      </c>
      <c r="U36" s="37">
        <f t="shared" si="5"/>
        <v>1</v>
      </c>
      <c r="V36" s="37">
        <f t="shared" si="5"/>
        <v>1</v>
      </c>
      <c r="W36" s="37">
        <f t="shared" si="5"/>
        <v>1</v>
      </c>
      <c r="X36" s="37">
        <f t="shared" si="5"/>
        <v>1</v>
      </c>
      <c r="Y36" s="37">
        <f t="shared" si="5"/>
        <v>1</v>
      </c>
      <c r="Z36" s="37">
        <f t="shared" si="5"/>
        <v>1</v>
      </c>
      <c r="AA36" s="96"/>
    </row>
    <row r="37" spans="12:27" ht="15.6" thickTop="1" thickBot="1" x14ac:dyDescent="0.35"/>
    <row r="38" spans="12:27" ht="15" thickTop="1" x14ac:dyDescent="0.3">
      <c r="O38" s="176"/>
      <c r="P38" s="177">
        <v>1</v>
      </c>
      <c r="Q38" s="177">
        <v>0</v>
      </c>
      <c r="R38" s="177">
        <v>-12</v>
      </c>
      <c r="S38" s="177"/>
      <c r="T38" s="177"/>
      <c r="U38" s="177"/>
      <c r="V38" s="177">
        <v>-1</v>
      </c>
      <c r="W38" s="177">
        <v>0</v>
      </c>
      <c r="X38" s="177">
        <v>0</v>
      </c>
      <c r="Y38" s="177"/>
      <c r="Z38" s="177"/>
      <c r="AA38" s="178"/>
    </row>
    <row r="39" spans="12:27" x14ac:dyDescent="0.3">
      <c r="O39" s="179"/>
      <c r="P39" s="180">
        <v>0</v>
      </c>
      <c r="Q39" s="180">
        <v>1</v>
      </c>
      <c r="R39" s="180">
        <v>-3</v>
      </c>
      <c r="S39" s="180"/>
      <c r="T39" s="101" t="s">
        <v>63</v>
      </c>
      <c r="U39" s="180"/>
      <c r="V39" s="180">
        <v>0</v>
      </c>
      <c r="W39" s="180">
        <v>-1</v>
      </c>
      <c r="X39" s="180">
        <v>0</v>
      </c>
      <c r="Y39" s="180"/>
      <c r="Z39" s="180"/>
      <c r="AA39" s="181"/>
    </row>
    <row r="40" spans="12:27" x14ac:dyDescent="0.3">
      <c r="O40" s="179"/>
      <c r="P40" s="180">
        <v>0</v>
      </c>
      <c r="Q40" s="180">
        <v>0</v>
      </c>
      <c r="R40" s="180">
        <v>1</v>
      </c>
      <c r="S40" s="180"/>
      <c r="T40" s="180"/>
      <c r="U40" s="180"/>
      <c r="V40" s="180">
        <v>0</v>
      </c>
      <c r="W40" s="180">
        <v>0</v>
      </c>
      <c r="X40" s="180">
        <v>1</v>
      </c>
      <c r="Y40" s="180"/>
      <c r="Z40" s="180"/>
      <c r="AA40" s="181"/>
    </row>
    <row r="41" spans="12:27" x14ac:dyDescent="0.3">
      <c r="O41" s="179"/>
      <c r="P41" s="180"/>
      <c r="Q41" s="180" t="s">
        <v>52</v>
      </c>
      <c r="R41" s="180"/>
      <c r="S41" s="180"/>
      <c r="T41" s="180"/>
      <c r="U41" s="180"/>
      <c r="V41" s="180"/>
      <c r="W41" s="180" t="s">
        <v>61</v>
      </c>
      <c r="X41" s="180"/>
      <c r="Y41" s="180"/>
      <c r="Z41" s="180"/>
      <c r="AA41" s="181"/>
    </row>
    <row r="42" spans="12:27" x14ac:dyDescent="0.3">
      <c r="L42" s="248" t="s">
        <v>101</v>
      </c>
      <c r="M42" s="248"/>
      <c r="N42" s="249"/>
      <c r="O42" s="179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1"/>
    </row>
    <row r="43" spans="12:27" x14ac:dyDescent="0.3">
      <c r="O43" s="179"/>
      <c r="P43" s="180"/>
      <c r="Q43" s="180"/>
      <c r="R43" s="180"/>
      <c r="S43" s="180">
        <f>SUM(P$38*$V38,P$39*$W38,P$40*$X38)</f>
        <v>-1</v>
      </c>
      <c r="T43" s="180">
        <f t="shared" ref="T43:U43" si="6">SUM(Q$38*$V38,Q$39*$W38,Q$40*$X38)</f>
        <v>0</v>
      </c>
      <c r="U43" s="180">
        <f t="shared" si="6"/>
        <v>12</v>
      </c>
      <c r="V43" s="180"/>
      <c r="W43" s="180"/>
      <c r="X43" s="180"/>
      <c r="Y43" s="180"/>
      <c r="Z43" s="180"/>
      <c r="AA43" s="181"/>
    </row>
    <row r="44" spans="12:27" x14ac:dyDescent="0.3">
      <c r="O44" s="179"/>
      <c r="P44" s="180"/>
      <c r="Q44" s="182" t="s">
        <v>34</v>
      </c>
      <c r="R44" s="180"/>
      <c r="S44" s="180">
        <f t="shared" ref="S44:S45" si="7">SUM(P$38*$V39,P$39*$W39,P$40*$X39)</f>
        <v>0</v>
      </c>
      <c r="T44" s="180">
        <f t="shared" ref="T44:T45" si="8">SUM(Q$38*$V39,Q$39*$W39,Q$40*$X39)</f>
        <v>-1</v>
      </c>
      <c r="U44" s="180">
        <f t="shared" ref="U44:U45" si="9">SUM(R$38*$V39,R$39*$W39,R$40*$X39)</f>
        <v>3</v>
      </c>
      <c r="V44" s="180"/>
      <c r="W44" s="180"/>
      <c r="X44" s="180"/>
      <c r="Y44" s="180"/>
      <c r="Z44" s="180"/>
      <c r="AA44" s="181"/>
    </row>
    <row r="45" spans="12:27" x14ac:dyDescent="0.3">
      <c r="O45" s="179"/>
      <c r="P45" s="180"/>
      <c r="Q45" s="180"/>
      <c r="R45" s="180"/>
      <c r="S45" s="180">
        <f t="shared" si="7"/>
        <v>0</v>
      </c>
      <c r="T45" s="180">
        <f t="shared" si="8"/>
        <v>0</v>
      </c>
      <c r="U45" s="180">
        <f t="shared" si="9"/>
        <v>1</v>
      </c>
      <c r="V45" s="180"/>
      <c r="W45" s="180"/>
      <c r="X45" s="180"/>
      <c r="Y45" s="180"/>
      <c r="Z45" s="180"/>
      <c r="AA45" s="181"/>
    </row>
    <row r="46" spans="12:27" x14ac:dyDescent="0.3">
      <c r="O46" s="179"/>
      <c r="P46" s="180"/>
      <c r="Q46" s="180"/>
      <c r="R46" s="180"/>
      <c r="S46" s="180"/>
      <c r="T46" s="180" t="s">
        <v>62</v>
      </c>
      <c r="U46" s="180"/>
      <c r="V46" s="180"/>
      <c r="W46" s="180"/>
      <c r="X46" s="180"/>
      <c r="Y46" s="180"/>
      <c r="Z46" s="180"/>
      <c r="AA46" s="181"/>
    </row>
    <row r="47" spans="12:27" x14ac:dyDescent="0.3">
      <c r="O47" s="179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1"/>
    </row>
    <row r="48" spans="12:27" x14ac:dyDescent="0.3">
      <c r="O48" s="179"/>
      <c r="P48" s="180">
        <f>SUM($S43*P$18,P$19*$T43,P$20*$U43)</f>
        <v>10</v>
      </c>
      <c r="Q48" s="180">
        <f t="shared" ref="Q48:Z48" si="10">SUM($S43*Q$18,Q$19*$T43,Q$20*$U43)</f>
        <v>10</v>
      </c>
      <c r="R48" s="180">
        <f t="shared" si="10"/>
        <v>7</v>
      </c>
      <c r="S48" s="180">
        <f t="shared" si="10"/>
        <v>7</v>
      </c>
      <c r="T48" s="180">
        <f t="shared" si="10"/>
        <v>4</v>
      </c>
      <c r="U48" s="180">
        <f t="shared" si="10"/>
        <v>4</v>
      </c>
      <c r="V48" s="180">
        <f t="shared" si="10"/>
        <v>10</v>
      </c>
      <c r="W48" s="180">
        <f t="shared" si="10"/>
        <v>7</v>
      </c>
      <c r="X48" s="180">
        <f t="shared" si="10"/>
        <v>4</v>
      </c>
      <c r="Y48" s="180">
        <f t="shared" si="10"/>
        <v>4</v>
      </c>
      <c r="Z48" s="180">
        <f t="shared" si="10"/>
        <v>10</v>
      </c>
      <c r="AA48" s="181"/>
    </row>
    <row r="49" spans="15:27" x14ac:dyDescent="0.3">
      <c r="O49" s="179"/>
      <c r="P49" s="180">
        <f t="shared" ref="P49:Z50" si="11">SUM($S44*P$18,P$19*$T44,P$20*$U44)</f>
        <v>-1</v>
      </c>
      <c r="Q49" s="180">
        <f t="shared" si="11"/>
        <v>-5</v>
      </c>
      <c r="R49" s="180">
        <f t="shared" si="11"/>
        <v>-3</v>
      </c>
      <c r="S49" s="180">
        <f t="shared" si="11"/>
        <v>-3</v>
      </c>
      <c r="T49" s="180">
        <f t="shared" si="11"/>
        <v>-3</v>
      </c>
      <c r="U49" s="180">
        <f t="shared" si="11"/>
        <v>-5</v>
      </c>
      <c r="V49" s="180">
        <f t="shared" si="11"/>
        <v>-5</v>
      </c>
      <c r="W49" s="180">
        <f t="shared" si="11"/>
        <v>-3</v>
      </c>
      <c r="X49" s="180">
        <f t="shared" si="11"/>
        <v>-3</v>
      </c>
      <c r="Y49" s="180">
        <f t="shared" si="11"/>
        <v>-1</v>
      </c>
      <c r="Z49" s="180">
        <f t="shared" si="11"/>
        <v>-1</v>
      </c>
      <c r="AA49" s="181"/>
    </row>
    <row r="50" spans="15:27" x14ac:dyDescent="0.3">
      <c r="O50" s="179"/>
      <c r="P50" s="180">
        <f t="shared" si="11"/>
        <v>1</v>
      </c>
      <c r="Q50" s="180">
        <f t="shared" si="11"/>
        <v>1</v>
      </c>
      <c r="R50" s="180">
        <f t="shared" si="11"/>
        <v>1</v>
      </c>
      <c r="S50" s="180">
        <f t="shared" si="11"/>
        <v>1</v>
      </c>
      <c r="T50" s="180">
        <f t="shared" si="11"/>
        <v>1</v>
      </c>
      <c r="U50" s="180">
        <f t="shared" si="11"/>
        <v>1</v>
      </c>
      <c r="V50" s="180">
        <f t="shared" si="11"/>
        <v>1</v>
      </c>
      <c r="W50" s="180">
        <f t="shared" si="11"/>
        <v>1</v>
      </c>
      <c r="X50" s="180">
        <f t="shared" si="11"/>
        <v>1</v>
      </c>
      <c r="Y50" s="180">
        <f t="shared" si="11"/>
        <v>1</v>
      </c>
      <c r="Z50" s="180">
        <f t="shared" si="11"/>
        <v>1</v>
      </c>
      <c r="AA50" s="181"/>
    </row>
    <row r="51" spans="15:27" ht="15" thickBot="1" x14ac:dyDescent="0.35">
      <c r="O51" s="183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5"/>
    </row>
    <row r="52" spans="15:27" ht="15" thickTop="1" x14ac:dyDescent="0.3"/>
    <row r="1048576" spans="16384:16384" x14ac:dyDescent="0.3">
      <c r="XFD1048576" s="39" t="s">
        <v>77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Normal="100" workbookViewId="0">
      <selection activeCell="G33" sqref="G33"/>
    </sheetView>
  </sheetViews>
  <sheetFormatPr defaultColWidth="9.33203125" defaultRowHeight="14.4" x14ac:dyDescent="0.3"/>
  <cols>
    <col min="1" max="1" width="9.33203125" style="38"/>
    <col min="2" max="16384" width="9.33203125" style="2"/>
  </cols>
  <sheetData>
    <row r="1" spans="1:20" ht="15.6" thickTop="1" thickBot="1" x14ac:dyDescent="0.35">
      <c r="A1" s="76" t="s">
        <v>17</v>
      </c>
    </row>
    <row r="2" spans="1:20" ht="15" thickTop="1" x14ac:dyDescent="0.3">
      <c r="A2" s="214" t="s">
        <v>4</v>
      </c>
      <c r="C2" s="4" t="s">
        <v>35</v>
      </c>
      <c r="D2" s="62" t="s">
        <v>21</v>
      </c>
      <c r="E2" s="62" t="s">
        <v>24</v>
      </c>
      <c r="F2" s="62" t="s">
        <v>36</v>
      </c>
      <c r="G2" s="63" t="s">
        <v>37</v>
      </c>
      <c r="I2" s="13" t="s">
        <v>35</v>
      </c>
      <c r="J2" s="28" t="s">
        <v>21</v>
      </c>
      <c r="K2" s="28" t="s">
        <v>24</v>
      </c>
      <c r="L2" s="28" t="s">
        <v>36</v>
      </c>
      <c r="M2" s="29" t="s">
        <v>37</v>
      </c>
      <c r="O2" s="92" t="s">
        <v>78</v>
      </c>
      <c r="P2" s="32" t="s">
        <v>79</v>
      </c>
      <c r="Q2" s="32" t="s">
        <v>80</v>
      </c>
      <c r="R2" s="32" t="s">
        <v>81</v>
      </c>
      <c r="S2" s="32" t="s">
        <v>82</v>
      </c>
      <c r="T2" s="94" t="s">
        <v>83</v>
      </c>
    </row>
    <row r="3" spans="1:20" x14ac:dyDescent="0.3">
      <c r="A3" s="155" t="s">
        <v>5</v>
      </c>
      <c r="C3" s="64">
        <v>0</v>
      </c>
      <c r="D3" s="46">
        <v>0</v>
      </c>
      <c r="E3" s="46">
        <f>2*EXP(D3)+POWER(D3,3)</f>
        <v>2</v>
      </c>
      <c r="F3" s="46">
        <v>1</v>
      </c>
      <c r="G3" s="47">
        <f>E3*F3</f>
        <v>2</v>
      </c>
      <c r="I3" s="30">
        <v>0</v>
      </c>
      <c r="J3" s="14">
        <v>0</v>
      </c>
      <c r="K3" s="14">
        <f>2*EXP(J3)+POWER(J3,3)</f>
        <v>2</v>
      </c>
      <c r="L3" s="14">
        <v>1</v>
      </c>
      <c r="M3" s="15">
        <f>K3*L3</f>
        <v>2</v>
      </c>
      <c r="O3" s="35">
        <f>G13</f>
        <v>9.5445347916737688</v>
      </c>
      <c r="P3" s="33">
        <f>M21</f>
        <v>9.5444692358250851</v>
      </c>
      <c r="Q3" s="33">
        <f>G23</f>
        <v>9.5444648487902306</v>
      </c>
      <c r="R3" s="33">
        <f>Q3-O3</f>
        <v>-6.9942883538232081E-5</v>
      </c>
      <c r="S3" s="33">
        <f>Q3-P3</f>
        <v>-4.3870348545027582E-6</v>
      </c>
      <c r="T3" s="34">
        <v>0.1</v>
      </c>
    </row>
    <row r="4" spans="1:20" x14ac:dyDescent="0.3">
      <c r="A4" s="156" t="s">
        <v>6</v>
      </c>
      <c r="C4" s="64">
        <f>C3+1</f>
        <v>1</v>
      </c>
      <c r="D4" s="46">
        <f>D3+0.2</f>
        <v>0.2</v>
      </c>
      <c r="E4" s="46">
        <f t="shared" ref="E4:E11" si="0">2*EXP(D4)+POWER(D4,3)</f>
        <v>2.4508055163203397</v>
      </c>
      <c r="F4" s="46">
        <v>4</v>
      </c>
      <c r="G4" s="47">
        <f t="shared" ref="G4:G11" si="1">E4*F4</f>
        <v>9.8032220652813589</v>
      </c>
      <c r="I4" s="30">
        <f>I3+1</f>
        <v>1</v>
      </c>
      <c r="J4" s="14">
        <f>J3+0.1</f>
        <v>0.1</v>
      </c>
      <c r="K4" s="14">
        <f t="shared" ref="K4:K19" si="2">2*EXP(J4)+POWER(J4,3)</f>
        <v>2.2113418361512953</v>
      </c>
      <c r="L4" s="14">
        <v>4</v>
      </c>
      <c r="M4" s="15">
        <f t="shared" ref="M4:M19" si="3">K4*L4</f>
        <v>8.8453673446051813</v>
      </c>
      <c r="O4" s="35"/>
      <c r="P4" s="33"/>
      <c r="Q4" s="33"/>
      <c r="R4" s="33"/>
      <c r="S4" s="33"/>
      <c r="T4" s="34"/>
    </row>
    <row r="5" spans="1:20" ht="15" thickBot="1" x14ac:dyDescent="0.35">
      <c r="A5" s="157" t="s">
        <v>19</v>
      </c>
      <c r="C5" s="64">
        <f t="shared" ref="C5:C11" si="4">C4+1</f>
        <v>2</v>
      </c>
      <c r="D5" s="46">
        <f t="shared" ref="D5:D11" si="5">D4+0.2</f>
        <v>0.4</v>
      </c>
      <c r="E5" s="46">
        <f t="shared" si="0"/>
        <v>3.0476493952825408</v>
      </c>
      <c r="F5" s="46">
        <v>2</v>
      </c>
      <c r="G5" s="47">
        <f t="shared" si="1"/>
        <v>6.0952987905650815</v>
      </c>
      <c r="I5" s="30">
        <f t="shared" ref="I5:I19" si="6">I4+1</f>
        <v>2</v>
      </c>
      <c r="J5" s="14">
        <f t="shared" ref="J5:J19" si="7">J4+0.1</f>
        <v>0.2</v>
      </c>
      <c r="K5" s="14">
        <f t="shared" si="2"/>
        <v>2.4508055163203397</v>
      </c>
      <c r="L5" s="14">
        <v>2</v>
      </c>
      <c r="M5" s="15">
        <f t="shared" si="3"/>
        <v>4.9016110326406794</v>
      </c>
      <c r="O5" s="35"/>
      <c r="P5" s="33"/>
      <c r="Q5" s="33"/>
      <c r="R5" s="33"/>
      <c r="S5" s="33"/>
      <c r="T5" s="34"/>
    </row>
    <row r="6" spans="1:20" ht="15" thickTop="1" x14ac:dyDescent="0.3">
      <c r="C6" s="64">
        <f t="shared" si="4"/>
        <v>3</v>
      </c>
      <c r="D6" s="46">
        <f t="shared" si="5"/>
        <v>0.60000000000000009</v>
      </c>
      <c r="E6" s="46">
        <f t="shared" si="0"/>
        <v>3.8602376007810184</v>
      </c>
      <c r="F6" s="46">
        <v>4</v>
      </c>
      <c r="G6" s="47">
        <f t="shared" si="1"/>
        <v>15.440950403124074</v>
      </c>
      <c r="I6" s="30">
        <f t="shared" si="6"/>
        <v>3</v>
      </c>
      <c r="J6" s="14">
        <f t="shared" si="7"/>
        <v>0.30000000000000004</v>
      </c>
      <c r="K6" s="14">
        <f t="shared" si="2"/>
        <v>2.7267176151520065</v>
      </c>
      <c r="L6" s="14">
        <v>4</v>
      </c>
      <c r="M6" s="15">
        <f t="shared" si="3"/>
        <v>10.906870460608026</v>
      </c>
      <c r="O6" s="35"/>
      <c r="P6" s="33"/>
      <c r="Q6" s="33"/>
      <c r="R6" s="33"/>
      <c r="S6" s="33"/>
      <c r="T6" s="34"/>
    </row>
    <row r="7" spans="1:20" x14ac:dyDescent="0.3">
      <c r="C7" s="64">
        <f t="shared" si="4"/>
        <v>4</v>
      </c>
      <c r="D7" s="46">
        <f t="shared" si="5"/>
        <v>0.8</v>
      </c>
      <c r="E7" s="46">
        <f>2*EXP(D7)+POWER(D7,3)</f>
        <v>4.9630818569849362</v>
      </c>
      <c r="F7" s="46">
        <v>2</v>
      </c>
      <c r="G7" s="47">
        <f t="shared" si="1"/>
        <v>9.9261637139698724</v>
      </c>
      <c r="I7" s="30">
        <f t="shared" si="6"/>
        <v>4</v>
      </c>
      <c r="J7" s="14">
        <f t="shared" si="7"/>
        <v>0.4</v>
      </c>
      <c r="K7" s="14">
        <f t="shared" si="2"/>
        <v>3.0476493952825408</v>
      </c>
      <c r="L7" s="14">
        <v>2</v>
      </c>
      <c r="M7" s="15">
        <f t="shared" si="3"/>
        <v>6.0952987905650815</v>
      </c>
      <c r="O7" s="35"/>
      <c r="P7" s="33"/>
      <c r="Q7" s="33"/>
      <c r="R7" s="33"/>
      <c r="S7" s="33"/>
      <c r="T7" s="34"/>
    </row>
    <row r="8" spans="1:20" x14ac:dyDescent="0.3">
      <c r="C8" s="64">
        <f t="shared" si="4"/>
        <v>5</v>
      </c>
      <c r="D8" s="46">
        <f t="shared" si="5"/>
        <v>1</v>
      </c>
      <c r="E8" s="46">
        <f t="shared" si="0"/>
        <v>6.4365636569180902</v>
      </c>
      <c r="F8" s="46">
        <v>4</v>
      </c>
      <c r="G8" s="47">
        <f t="shared" si="1"/>
        <v>25.746254627672361</v>
      </c>
      <c r="I8" s="30">
        <f t="shared" si="6"/>
        <v>5</v>
      </c>
      <c r="J8" s="14">
        <f t="shared" si="7"/>
        <v>0.5</v>
      </c>
      <c r="K8" s="14">
        <f t="shared" si="2"/>
        <v>3.4224425414002564</v>
      </c>
      <c r="L8" s="14">
        <v>4</v>
      </c>
      <c r="M8" s="15">
        <f t="shared" si="3"/>
        <v>13.689770165601026</v>
      </c>
      <c r="O8" s="35"/>
      <c r="P8" s="33"/>
      <c r="Q8" s="33"/>
      <c r="R8" s="33"/>
      <c r="S8" s="33"/>
      <c r="T8" s="34"/>
    </row>
    <row r="9" spans="1:20" x14ac:dyDescent="0.3">
      <c r="C9" s="64">
        <f t="shared" si="4"/>
        <v>6</v>
      </c>
      <c r="D9" s="46">
        <f t="shared" si="5"/>
        <v>1.2</v>
      </c>
      <c r="E9" s="46">
        <f t="shared" si="0"/>
        <v>8.3682338454730942</v>
      </c>
      <c r="F9" s="46">
        <v>2</v>
      </c>
      <c r="G9" s="47">
        <f t="shared" si="1"/>
        <v>16.736467690946188</v>
      </c>
      <c r="I9" s="30">
        <f t="shared" si="6"/>
        <v>6</v>
      </c>
      <c r="J9" s="14">
        <f t="shared" si="7"/>
        <v>0.6</v>
      </c>
      <c r="K9" s="14">
        <f t="shared" si="2"/>
        <v>3.860237600781018</v>
      </c>
      <c r="L9" s="14">
        <v>2</v>
      </c>
      <c r="M9" s="15">
        <f t="shared" si="3"/>
        <v>7.7204752015620359</v>
      </c>
      <c r="O9" s="35"/>
      <c r="P9" s="33"/>
      <c r="Q9" s="33"/>
      <c r="R9" s="33"/>
      <c r="S9" s="33"/>
      <c r="T9" s="34"/>
    </row>
    <row r="10" spans="1:20" x14ac:dyDescent="0.3">
      <c r="C10" s="64">
        <f t="shared" si="4"/>
        <v>7</v>
      </c>
      <c r="D10" s="46">
        <f t="shared" si="5"/>
        <v>1.4</v>
      </c>
      <c r="E10" s="46">
        <f t="shared" si="0"/>
        <v>10.854399933689349</v>
      </c>
      <c r="F10" s="46">
        <v>4</v>
      </c>
      <c r="G10" s="47">
        <f t="shared" si="1"/>
        <v>43.417599734757395</v>
      </c>
      <c r="I10" s="30">
        <f t="shared" si="6"/>
        <v>7</v>
      </c>
      <c r="J10" s="14">
        <f t="shared" si="7"/>
        <v>0.7</v>
      </c>
      <c r="K10" s="14">
        <f t="shared" si="2"/>
        <v>4.3705054149409532</v>
      </c>
      <c r="L10" s="14">
        <v>4</v>
      </c>
      <c r="M10" s="15">
        <f t="shared" si="3"/>
        <v>17.482021659763813</v>
      </c>
      <c r="O10" s="35"/>
      <c r="P10" s="33"/>
      <c r="Q10" s="33"/>
      <c r="R10" s="33"/>
      <c r="S10" s="33"/>
      <c r="T10" s="34"/>
    </row>
    <row r="11" spans="1:20" ht="15" thickBot="1" x14ac:dyDescent="0.35">
      <c r="C11" s="65">
        <f t="shared" si="4"/>
        <v>8</v>
      </c>
      <c r="D11" s="53">
        <f t="shared" si="5"/>
        <v>1.5999999999999999</v>
      </c>
      <c r="E11" s="53">
        <f t="shared" si="0"/>
        <v>14.002064848790226</v>
      </c>
      <c r="F11" s="53">
        <v>1</v>
      </c>
      <c r="G11" s="54">
        <f t="shared" si="1"/>
        <v>14.002064848790226</v>
      </c>
      <c r="I11" s="30">
        <f t="shared" si="6"/>
        <v>8</v>
      </c>
      <c r="J11" s="14">
        <f t="shared" si="7"/>
        <v>0.79999999999999993</v>
      </c>
      <c r="K11" s="14">
        <f t="shared" si="2"/>
        <v>4.9630818569849344</v>
      </c>
      <c r="L11" s="14">
        <v>2</v>
      </c>
      <c r="M11" s="15">
        <f t="shared" si="3"/>
        <v>9.9261637139698689</v>
      </c>
      <c r="O11" s="35"/>
      <c r="P11" s="33"/>
      <c r="Q11" s="33"/>
      <c r="R11" s="33"/>
      <c r="S11" s="33"/>
      <c r="T11" s="34"/>
    </row>
    <row r="12" spans="1:20" ht="15" thickTop="1" x14ac:dyDescent="0.3">
      <c r="F12" s="4" t="s">
        <v>38</v>
      </c>
      <c r="G12" s="63">
        <f>SUM(G3:G11)</f>
        <v>143.16802187510655</v>
      </c>
      <c r="I12" s="30">
        <f t="shared" si="6"/>
        <v>9</v>
      </c>
      <c r="J12" s="14">
        <f t="shared" si="7"/>
        <v>0.89999999999999991</v>
      </c>
      <c r="K12" s="14">
        <f t="shared" si="2"/>
        <v>5.6482062223138989</v>
      </c>
      <c r="L12" s="14">
        <v>4</v>
      </c>
      <c r="M12" s="15">
        <f t="shared" si="3"/>
        <v>22.592824889255596</v>
      </c>
      <c r="O12" s="35"/>
      <c r="P12" s="33"/>
      <c r="Q12" s="33"/>
      <c r="R12" s="33"/>
      <c r="S12" s="33"/>
      <c r="T12" s="34"/>
    </row>
    <row r="13" spans="1:20" ht="15" thickBot="1" x14ac:dyDescent="0.35">
      <c r="F13" s="65" t="s">
        <v>43</v>
      </c>
      <c r="G13" s="54">
        <f>G12*(0.2/3)</f>
        <v>9.5445347916737688</v>
      </c>
      <c r="I13" s="30">
        <f t="shared" si="6"/>
        <v>10</v>
      </c>
      <c r="J13" s="14">
        <f t="shared" si="7"/>
        <v>0.99999999999999989</v>
      </c>
      <c r="K13" s="14">
        <f t="shared" si="2"/>
        <v>6.4365636569180902</v>
      </c>
      <c r="L13" s="14">
        <v>2</v>
      </c>
      <c r="M13" s="15">
        <f t="shared" si="3"/>
        <v>12.87312731383618</v>
      </c>
      <c r="O13" s="35"/>
      <c r="P13" s="33"/>
      <c r="Q13" s="33"/>
      <c r="R13" s="33"/>
      <c r="S13" s="33"/>
      <c r="T13" s="34"/>
    </row>
    <row r="14" spans="1:20" ht="15.6" thickTop="1" thickBot="1" x14ac:dyDescent="0.35">
      <c r="I14" s="30">
        <f t="shared" si="6"/>
        <v>11</v>
      </c>
      <c r="J14" s="14">
        <f t="shared" si="7"/>
        <v>1.0999999999999999</v>
      </c>
      <c r="K14" s="14">
        <f t="shared" si="2"/>
        <v>7.3393320478928645</v>
      </c>
      <c r="L14" s="14">
        <v>4</v>
      </c>
      <c r="M14" s="15">
        <f t="shared" si="3"/>
        <v>29.357328191571458</v>
      </c>
      <c r="O14" s="35"/>
      <c r="P14" s="33"/>
      <c r="Q14" s="33"/>
      <c r="R14" s="33"/>
      <c r="S14" s="33"/>
      <c r="T14" s="34"/>
    </row>
    <row r="15" spans="1:20" ht="15" thickTop="1" x14ac:dyDescent="0.3">
      <c r="C15" s="66"/>
      <c r="D15" s="67"/>
      <c r="E15" s="191"/>
      <c r="F15" s="67"/>
      <c r="G15" s="90"/>
      <c r="I15" s="30">
        <f t="shared" si="6"/>
        <v>12</v>
      </c>
      <c r="J15" s="14">
        <f t="shared" si="7"/>
        <v>1.2</v>
      </c>
      <c r="K15" s="14">
        <f t="shared" si="2"/>
        <v>8.3682338454730942</v>
      </c>
      <c r="L15" s="14">
        <v>2</v>
      </c>
      <c r="M15" s="15">
        <f t="shared" si="3"/>
        <v>16.736467690946188</v>
      </c>
      <c r="O15" s="35"/>
      <c r="P15" s="33"/>
      <c r="Q15" s="33"/>
      <c r="R15" s="33"/>
      <c r="S15" s="33"/>
      <c r="T15" s="34"/>
    </row>
    <row r="16" spans="1:20" x14ac:dyDescent="0.3">
      <c r="C16" s="68"/>
      <c r="D16" s="69"/>
      <c r="E16" s="69" t="s">
        <v>34</v>
      </c>
      <c r="F16" s="69"/>
      <c r="G16" s="70"/>
      <c r="I16" s="30">
        <f t="shared" si="6"/>
        <v>13</v>
      </c>
      <c r="J16" s="14">
        <f>J15+0.1</f>
        <v>1.3</v>
      </c>
      <c r="K16" s="14">
        <f t="shared" si="2"/>
        <v>9.5355933352384898</v>
      </c>
      <c r="L16" s="14">
        <v>4</v>
      </c>
      <c r="M16" s="15">
        <f t="shared" si="3"/>
        <v>38.142373340953959</v>
      </c>
      <c r="O16" s="35"/>
      <c r="P16" s="33"/>
      <c r="Q16" s="33"/>
      <c r="R16" s="33"/>
      <c r="S16" s="33"/>
      <c r="T16" s="34"/>
    </row>
    <row r="17" spans="3:20" x14ac:dyDescent="0.3">
      <c r="C17" s="71"/>
      <c r="D17" s="69"/>
      <c r="E17" s="192"/>
      <c r="F17" s="69"/>
      <c r="G17" s="70"/>
      <c r="I17" s="30">
        <f t="shared" si="6"/>
        <v>14</v>
      </c>
      <c r="J17" s="14">
        <f t="shared" si="7"/>
        <v>1.4000000000000001</v>
      </c>
      <c r="K17" s="14">
        <f t="shared" si="2"/>
        <v>10.854399933689351</v>
      </c>
      <c r="L17" s="14">
        <v>2</v>
      </c>
      <c r="M17" s="15">
        <f t="shared" si="3"/>
        <v>21.708799867378701</v>
      </c>
      <c r="O17" s="35"/>
      <c r="P17" s="33"/>
      <c r="Q17" s="33"/>
      <c r="R17" s="33"/>
      <c r="S17" s="33"/>
      <c r="T17" s="34"/>
    </row>
    <row r="18" spans="3:20" x14ac:dyDescent="0.3">
      <c r="C18" s="72"/>
      <c r="D18" s="69"/>
      <c r="E18" s="69"/>
      <c r="F18" s="69"/>
      <c r="G18" s="70"/>
      <c r="I18" s="30">
        <f t="shared" si="6"/>
        <v>15</v>
      </c>
      <c r="J18" s="14">
        <f t="shared" si="7"/>
        <v>1.5000000000000002</v>
      </c>
      <c r="K18" s="14">
        <f t="shared" si="2"/>
        <v>12.338378140676133</v>
      </c>
      <c r="L18" s="14">
        <v>4</v>
      </c>
      <c r="M18" s="15">
        <f t="shared" si="3"/>
        <v>49.35351256270453</v>
      </c>
      <c r="O18" s="35"/>
      <c r="P18" s="33"/>
      <c r="Q18" s="33"/>
      <c r="R18" s="33"/>
      <c r="S18" s="33"/>
      <c r="T18" s="34"/>
    </row>
    <row r="19" spans="3:20" ht="15" thickBot="1" x14ac:dyDescent="0.35">
      <c r="C19" s="72" t="s">
        <v>21</v>
      </c>
      <c r="D19" s="73" t="s">
        <v>92</v>
      </c>
      <c r="E19" s="69" t="s">
        <v>40</v>
      </c>
      <c r="F19" s="69"/>
      <c r="G19" s="70"/>
      <c r="I19" s="31">
        <f t="shared" si="6"/>
        <v>16</v>
      </c>
      <c r="J19" s="16">
        <f t="shared" si="7"/>
        <v>1.6000000000000003</v>
      </c>
      <c r="K19" s="16">
        <f t="shared" si="2"/>
        <v>14.002064848790235</v>
      </c>
      <c r="L19" s="16">
        <v>1</v>
      </c>
      <c r="M19" s="17">
        <f t="shared" si="3"/>
        <v>14.002064848790235</v>
      </c>
      <c r="O19" s="35"/>
      <c r="P19" s="33"/>
      <c r="Q19" s="33"/>
      <c r="R19" s="33"/>
      <c r="S19" s="33"/>
      <c r="T19" s="34"/>
    </row>
    <row r="20" spans="3:20" ht="15" thickTop="1" x14ac:dyDescent="0.3">
      <c r="C20" s="72">
        <v>1.6</v>
      </c>
      <c r="D20" s="69" t="s">
        <v>39</v>
      </c>
      <c r="E20" s="69">
        <f>2*EXP(C20)+POWER(C20,4)/4</f>
        <v>11.544464848790231</v>
      </c>
      <c r="F20" s="69"/>
      <c r="G20" s="70"/>
      <c r="L20" s="13" t="s">
        <v>38</v>
      </c>
      <c r="M20" s="29">
        <f>SUM(M3:M19)</f>
        <v>286.33407707475254</v>
      </c>
      <c r="O20" s="35"/>
      <c r="P20" s="33"/>
      <c r="Q20" s="33"/>
      <c r="R20" s="33"/>
      <c r="S20" s="33"/>
      <c r="T20" s="34"/>
    </row>
    <row r="21" spans="3:20" ht="15" thickBot="1" x14ac:dyDescent="0.35">
      <c r="C21" s="72">
        <v>0</v>
      </c>
      <c r="D21" s="69" t="s">
        <v>41</v>
      </c>
      <c r="E21" s="69">
        <f>2*EXP(C21)+POWER(C21,4)/4</f>
        <v>2</v>
      </c>
      <c r="F21" s="69"/>
      <c r="G21" s="70"/>
      <c r="L21" s="31" t="s">
        <v>43</v>
      </c>
      <c r="M21" s="17">
        <f>M20*(0.1/3)</f>
        <v>9.5444692358250851</v>
      </c>
      <c r="O21" s="35"/>
      <c r="P21" s="33"/>
      <c r="Q21" s="33"/>
      <c r="R21" s="33"/>
      <c r="S21" s="33"/>
      <c r="T21" s="34"/>
    </row>
    <row r="22" spans="3:20" ht="15" thickTop="1" x14ac:dyDescent="0.3">
      <c r="C22" s="72"/>
      <c r="D22" s="69"/>
      <c r="E22" s="69"/>
      <c r="F22" s="69"/>
      <c r="G22" s="70"/>
      <c r="O22" s="35"/>
      <c r="P22" s="33"/>
      <c r="Q22" s="33"/>
      <c r="R22" s="33"/>
      <c r="S22" s="33"/>
      <c r="T22" s="34"/>
    </row>
    <row r="23" spans="3:20" ht="15" thickBot="1" x14ac:dyDescent="0.35">
      <c r="C23" s="74">
        <f>E20</f>
        <v>11.544464848790231</v>
      </c>
      <c r="D23" s="75" t="s">
        <v>42</v>
      </c>
      <c r="E23" s="75">
        <f>E21</f>
        <v>2</v>
      </c>
      <c r="F23" s="75" t="s">
        <v>34</v>
      </c>
      <c r="G23" s="91">
        <f>C23-E23</f>
        <v>9.5444648487902306</v>
      </c>
      <c r="O23" s="35"/>
      <c r="P23" s="33"/>
      <c r="Q23" s="33"/>
      <c r="R23" s="33"/>
      <c r="S23" s="33"/>
      <c r="T23" s="34"/>
    </row>
    <row r="24" spans="3:20" ht="15.6" thickTop="1" thickBot="1" x14ac:dyDescent="0.35">
      <c r="O24" s="36"/>
      <c r="P24" s="37"/>
      <c r="Q24" s="37"/>
      <c r="R24" s="37"/>
      <c r="S24" s="37"/>
      <c r="T24" s="96"/>
    </row>
    <row r="25" spans="3:20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zoomScaleNormal="100" workbookViewId="0">
      <selection activeCell="N21" sqref="N21"/>
    </sheetView>
  </sheetViews>
  <sheetFormatPr defaultColWidth="9.33203125" defaultRowHeight="14.4" x14ac:dyDescent="0.3"/>
  <cols>
    <col min="1" max="16384" width="9.33203125" style="39"/>
  </cols>
  <sheetData>
    <row r="1" spans="1:25" ht="15.6" thickTop="1" thickBot="1" x14ac:dyDescent="0.35">
      <c r="A1" s="153" t="s">
        <v>18</v>
      </c>
      <c r="C1" s="109" t="s">
        <v>35</v>
      </c>
      <c r="D1" s="110" t="s">
        <v>21</v>
      </c>
      <c r="E1" s="110" t="s">
        <v>24</v>
      </c>
      <c r="F1" s="110"/>
      <c r="G1" s="110"/>
      <c r="H1" s="110"/>
      <c r="I1" s="110"/>
      <c r="J1" s="110"/>
      <c r="K1" s="110"/>
      <c r="L1" s="110"/>
      <c r="M1" s="111"/>
      <c r="O1" s="83" t="s">
        <v>102</v>
      </c>
      <c r="P1" s="220"/>
      <c r="Q1" s="220"/>
      <c r="R1" s="220"/>
      <c r="S1" s="220"/>
      <c r="T1" s="220"/>
      <c r="U1" s="220"/>
      <c r="V1" s="220"/>
      <c r="W1" s="220"/>
      <c r="X1" s="220"/>
      <c r="Y1" s="141"/>
    </row>
    <row r="2" spans="1:25" x14ac:dyDescent="0.3">
      <c r="A2" s="214" t="s">
        <v>4</v>
      </c>
      <c r="C2" s="112">
        <v>0</v>
      </c>
      <c r="D2" s="113">
        <v>0.8</v>
      </c>
      <c r="E2" s="113">
        <v>-0.22309999999999999</v>
      </c>
      <c r="F2" s="113"/>
      <c r="G2" s="113"/>
      <c r="H2" s="113"/>
      <c r="I2" s="113"/>
      <c r="J2" s="113"/>
      <c r="K2" s="113"/>
      <c r="L2" s="113"/>
      <c r="M2" s="114"/>
      <c r="O2" s="84">
        <v>0</v>
      </c>
      <c r="P2" s="85">
        <v>0.6</v>
      </c>
      <c r="Q2" s="85">
        <v>-0.51080000000000003</v>
      </c>
      <c r="R2" s="85"/>
      <c r="S2" s="85"/>
      <c r="T2" s="85"/>
      <c r="U2" s="85"/>
      <c r="V2" s="85"/>
      <c r="W2" s="85"/>
      <c r="X2" s="85"/>
      <c r="Y2" s="86"/>
    </row>
    <row r="3" spans="1:25" x14ac:dyDescent="0.3">
      <c r="A3" s="155" t="s">
        <v>5</v>
      </c>
      <c r="C3" s="112">
        <v>1</v>
      </c>
      <c r="D3" s="113">
        <v>1</v>
      </c>
      <c r="E3" s="113">
        <v>0</v>
      </c>
      <c r="F3" s="113"/>
      <c r="G3" s="113"/>
      <c r="H3" s="113"/>
      <c r="I3" s="113"/>
      <c r="J3" s="113"/>
      <c r="K3" s="113"/>
      <c r="L3" s="113"/>
      <c r="M3" s="114"/>
      <c r="O3" s="84"/>
      <c r="P3" s="85"/>
      <c r="Q3" s="85"/>
      <c r="R3" s="85">
        <f>(Q4-Q2)/(P4-P2)</f>
        <v>1.4384999999999999</v>
      </c>
      <c r="S3" s="85"/>
      <c r="T3" s="85"/>
      <c r="U3" s="85"/>
      <c r="V3" s="85"/>
      <c r="W3" s="85"/>
      <c r="X3" s="85"/>
      <c r="Y3" s="86"/>
    </row>
    <row r="4" spans="1:25" x14ac:dyDescent="0.3">
      <c r="A4" s="156" t="s">
        <v>6</v>
      </c>
      <c r="C4" s="112">
        <v>2</v>
      </c>
      <c r="D4" s="113">
        <v>1.4</v>
      </c>
      <c r="E4" s="113">
        <v>0.33650000000000002</v>
      </c>
      <c r="F4" s="113"/>
      <c r="G4" s="113"/>
      <c r="H4" s="113"/>
      <c r="I4" s="113"/>
      <c r="J4" s="113"/>
      <c r="K4" s="113"/>
      <c r="L4" s="113"/>
      <c r="M4" s="114"/>
      <c r="O4" s="84">
        <v>1</v>
      </c>
      <c r="P4" s="85">
        <v>0.8</v>
      </c>
      <c r="Q4" s="85">
        <v>-0.22309999999999999</v>
      </c>
      <c r="R4" s="85"/>
      <c r="S4" s="85">
        <f>(R5-R3)/(P6-P2)</f>
        <v>-0.80749999999999933</v>
      </c>
      <c r="T4" s="85"/>
      <c r="U4" s="85"/>
      <c r="V4" s="85"/>
      <c r="W4" s="85"/>
      <c r="X4" s="85"/>
      <c r="Y4" s="86"/>
    </row>
    <row r="5" spans="1:25" ht="15" thickBot="1" x14ac:dyDescent="0.35">
      <c r="A5" s="157" t="s">
        <v>19</v>
      </c>
      <c r="B5" s="213"/>
      <c r="C5" s="112"/>
      <c r="D5" s="113"/>
      <c r="E5" s="113"/>
      <c r="F5" s="113"/>
      <c r="G5" s="113"/>
      <c r="H5" s="113"/>
      <c r="I5" s="113"/>
      <c r="J5" s="113"/>
      <c r="K5" s="113"/>
      <c r="L5" s="113"/>
      <c r="M5" s="114"/>
      <c r="O5" s="84"/>
      <c r="P5" s="85"/>
      <c r="Q5" s="85"/>
      <c r="R5" s="85">
        <f>(Q6-Q4)/(P6-P4)</f>
        <v>1.1155000000000002</v>
      </c>
      <c r="S5" s="85"/>
      <c r="T5" s="85">
        <f>(S6-S4)/(P8-P2)</f>
        <v>0.43802083333333264</v>
      </c>
      <c r="U5" s="85"/>
      <c r="V5" s="85"/>
      <c r="W5" s="85"/>
      <c r="X5" s="85"/>
      <c r="Y5" s="86"/>
    </row>
    <row r="6" spans="1:25" ht="15" thickTop="1" x14ac:dyDescent="0.3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4"/>
      <c r="O6" s="84">
        <v>2</v>
      </c>
      <c r="P6" s="85">
        <v>1</v>
      </c>
      <c r="Q6" s="85">
        <v>0</v>
      </c>
      <c r="R6" s="85"/>
      <c r="S6" s="85">
        <f>(R7-R5)/(P8-P4)</f>
        <v>-0.45708333333333323</v>
      </c>
      <c r="T6" s="85"/>
      <c r="U6" s="85"/>
      <c r="V6" s="85"/>
      <c r="W6" s="85"/>
      <c r="X6" s="85"/>
      <c r="Y6" s="86"/>
    </row>
    <row r="7" spans="1:25" x14ac:dyDescent="0.3"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4"/>
      <c r="O7" s="84"/>
      <c r="P7" s="85"/>
      <c r="Q7" s="85"/>
      <c r="R7" s="85">
        <f>(Q8-Q6)/(P8-P6)</f>
        <v>0.84125000000000028</v>
      </c>
      <c r="S7" s="85"/>
      <c r="T7" s="85"/>
      <c r="U7" s="85"/>
      <c r="V7" s="85"/>
      <c r="W7" s="85"/>
      <c r="X7" s="85"/>
      <c r="Y7" s="86"/>
    </row>
    <row r="8" spans="1:25" x14ac:dyDescent="0.3"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4"/>
      <c r="O8" s="84">
        <v>3</v>
      </c>
      <c r="P8" s="85">
        <v>1.4</v>
      </c>
      <c r="Q8" s="85">
        <v>0.33650000000000002</v>
      </c>
      <c r="R8" s="85"/>
      <c r="S8" s="85"/>
      <c r="T8" s="85"/>
      <c r="U8" s="85"/>
      <c r="V8" s="85"/>
      <c r="W8" s="85"/>
      <c r="X8" s="85"/>
      <c r="Y8" s="86"/>
    </row>
    <row r="9" spans="1:25" x14ac:dyDescent="0.3"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4"/>
      <c r="O9" s="84"/>
      <c r="P9" s="85"/>
      <c r="Q9" s="85"/>
      <c r="R9" s="85"/>
      <c r="S9" s="85"/>
      <c r="T9" s="85"/>
      <c r="U9" s="85"/>
      <c r="V9" s="85"/>
      <c r="W9" s="85"/>
      <c r="X9" s="85"/>
      <c r="Y9" s="86"/>
    </row>
    <row r="10" spans="1:25" x14ac:dyDescent="0.3"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4"/>
      <c r="O10" s="84"/>
      <c r="P10" s="85"/>
      <c r="Q10" s="85"/>
      <c r="R10" s="85"/>
      <c r="S10" s="85"/>
      <c r="T10" s="85"/>
      <c r="U10" s="85"/>
      <c r="V10" s="85"/>
      <c r="W10" s="85"/>
      <c r="X10" s="85"/>
      <c r="Y10" s="86"/>
    </row>
    <row r="11" spans="1:25" x14ac:dyDescent="0.3"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4"/>
      <c r="O11" s="84"/>
      <c r="P11" s="85"/>
      <c r="Q11" s="85"/>
      <c r="R11" s="85"/>
      <c r="S11" s="85"/>
      <c r="T11" s="85"/>
      <c r="U11" s="85"/>
      <c r="V11" s="85"/>
      <c r="W11" s="85"/>
      <c r="X11" s="85"/>
      <c r="Y11" s="86"/>
    </row>
    <row r="12" spans="1:25" x14ac:dyDescent="0.3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4"/>
      <c r="O12" s="221"/>
      <c r="P12" s="85">
        <v>0.9</v>
      </c>
      <c r="Q12" s="222">
        <f>SUM(Q2,(P12-P2)*R3,(P12-P2)*(P12-P4)*S4,(P12-P2)*(P12-P4)*(P12-P6)*T5)</f>
        <v>-0.10478906249999997</v>
      </c>
      <c r="R12" s="85"/>
      <c r="S12" s="85"/>
      <c r="T12" s="85"/>
      <c r="U12" s="85"/>
      <c r="V12" s="85"/>
      <c r="W12" s="85"/>
      <c r="X12" s="85"/>
      <c r="Y12" s="86"/>
    </row>
    <row r="13" spans="1:25" ht="15" thickBot="1" x14ac:dyDescent="0.35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4"/>
      <c r="O13" s="55"/>
      <c r="P13" s="87"/>
      <c r="Q13" s="87"/>
      <c r="R13" s="87"/>
      <c r="S13" s="87"/>
      <c r="T13" s="87"/>
      <c r="U13" s="87"/>
      <c r="V13" s="87"/>
      <c r="W13" s="87"/>
      <c r="X13" s="87"/>
      <c r="Y13" s="88"/>
    </row>
    <row r="14" spans="1:25" ht="15" thickTop="1" x14ac:dyDescent="0.3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4"/>
    </row>
    <row r="15" spans="1:25" ht="15" thickBot="1" x14ac:dyDescent="0.35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4"/>
    </row>
    <row r="16" spans="1:25" ht="15" thickTop="1" x14ac:dyDescent="0.3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4"/>
      <c r="O16" s="224" t="s">
        <v>103</v>
      </c>
      <c r="P16" s="225" t="s">
        <v>104</v>
      </c>
      <c r="Q16" s="225" t="s">
        <v>105</v>
      </c>
      <c r="R16" s="225" t="s">
        <v>106</v>
      </c>
      <c r="S16" s="226" t="s">
        <v>107</v>
      </c>
    </row>
    <row r="17" spans="3:19" ht="15" thickBot="1" x14ac:dyDescent="0.35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O17" s="227">
        <f>D31</f>
        <v>-0.10697916666666707</v>
      </c>
      <c r="P17" s="228">
        <f>Q12</f>
        <v>-0.10478906249999997</v>
      </c>
      <c r="Q17" s="228">
        <f>LN(0.9)</f>
        <v>-0.10536051565782628</v>
      </c>
      <c r="R17" s="228">
        <f>ABS(Q17-O17)</f>
        <v>1.6186510088407879E-3</v>
      </c>
      <c r="S17" s="229">
        <f>ABS(Q17-P17)</f>
        <v>5.7145315782630712E-4</v>
      </c>
    </row>
    <row r="18" spans="3:19" ht="15" thickTop="1" x14ac:dyDescent="0.3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4"/>
    </row>
    <row r="19" spans="3:19" x14ac:dyDescent="0.3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4"/>
    </row>
    <row r="20" spans="3:19" x14ac:dyDescent="0.3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4"/>
    </row>
    <row r="21" spans="3:19" x14ac:dyDescent="0.3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4"/>
    </row>
    <row r="22" spans="3:19" x14ac:dyDescent="0.3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4"/>
    </row>
    <row r="23" spans="3:19" x14ac:dyDescent="0.3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4"/>
    </row>
    <row r="24" spans="3:19" x14ac:dyDescent="0.3"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4"/>
    </row>
    <row r="25" spans="3:19" x14ac:dyDescent="0.3"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4"/>
    </row>
    <row r="26" spans="3:19" x14ac:dyDescent="0.3"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4"/>
    </row>
    <row r="27" spans="3:19" x14ac:dyDescent="0.3">
      <c r="C27" s="112"/>
      <c r="D27" s="113"/>
      <c r="E27" s="113"/>
      <c r="F27" s="113"/>
      <c r="G27" s="113"/>
      <c r="H27" s="113"/>
      <c r="I27" s="113"/>
      <c r="J27" s="113"/>
      <c r="K27" s="113"/>
      <c r="L27" s="113"/>
      <c r="M27" s="114"/>
    </row>
    <row r="28" spans="3:19" x14ac:dyDescent="0.3">
      <c r="C28" s="112"/>
      <c r="D28" s="113"/>
      <c r="E28" s="113"/>
      <c r="F28" s="113"/>
      <c r="G28" s="113"/>
      <c r="H28" s="113"/>
      <c r="I28" s="113"/>
      <c r="J28" s="113"/>
      <c r="K28" s="250" t="s">
        <v>108</v>
      </c>
      <c r="L28" s="248"/>
      <c r="M28" s="249"/>
    </row>
    <row r="29" spans="3:19" x14ac:dyDescent="0.3">
      <c r="C29" s="112"/>
      <c r="D29" s="113"/>
      <c r="E29" s="113"/>
      <c r="F29" s="113"/>
      <c r="G29" s="113"/>
      <c r="H29" s="113"/>
      <c r="I29" s="113"/>
      <c r="J29" s="113"/>
      <c r="K29" s="113">
        <f>-0.2231/0.12</f>
        <v>-1.8591666666666666</v>
      </c>
      <c r="L29" s="113">
        <f>K29*(-2.4)</f>
        <v>4.4619999999999997</v>
      </c>
      <c r="M29" s="114">
        <f>K29*1.4</f>
        <v>-2.6028333333333333</v>
      </c>
    </row>
    <row r="30" spans="3:19" x14ac:dyDescent="0.3">
      <c r="C30" s="112"/>
      <c r="D30" s="113"/>
      <c r="E30" s="113"/>
      <c r="F30" s="113"/>
      <c r="G30" s="113"/>
      <c r="H30" s="113"/>
      <c r="I30" s="113"/>
      <c r="J30" s="113"/>
      <c r="K30" s="113">
        <f>0.3365/0.24</f>
        <v>1.4020833333333336</v>
      </c>
      <c r="L30" s="113">
        <f>K30*-1.8</f>
        <v>-2.5237500000000006</v>
      </c>
      <c r="M30" s="114">
        <f>K30*0.8</f>
        <v>1.1216666666666668</v>
      </c>
    </row>
    <row r="31" spans="3:19" ht="15" thickBot="1" x14ac:dyDescent="0.35">
      <c r="C31" s="223">
        <v>0.9</v>
      </c>
      <c r="D31" s="215">
        <f>SUM(K31*(C31^2),L31*C31,M31)</f>
        <v>-0.10697916666666707</v>
      </c>
      <c r="E31" s="215"/>
      <c r="F31" s="215"/>
      <c r="G31" s="215"/>
      <c r="H31" s="215"/>
      <c r="I31" s="215"/>
      <c r="J31" s="215"/>
      <c r="K31" s="215">
        <f>K30+K29</f>
        <v>-0.45708333333333306</v>
      </c>
      <c r="L31" s="215">
        <f t="shared" ref="L31:M31" si="0">L30+L29</f>
        <v>1.9382499999999991</v>
      </c>
      <c r="M31" s="216">
        <f t="shared" si="0"/>
        <v>-1.4811666666666665</v>
      </c>
    </row>
    <row r="32" spans="3:19" ht="15" thickTop="1" x14ac:dyDescent="0.3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2018-02-20T15:22:27Z</dcterms:modified>
</cp:coreProperties>
</file>