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tyles.xml" ContentType="application/vnd.openxmlformats-officedocument.spreadsheetml.styles+xml"/>
  <Override PartName="/xl/comments2.xml" ContentType="application/vnd.openxmlformats-officedocument.spreadsheetml.comments+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_SHEET" sheetId="1" state="hidden" r:id="rId3"/>
    <sheet name="DATA SHEET" sheetId="2" state="visible" r:id="rId4"/>
    <sheet name="APLICATION" sheetId="3" state="visible" r:id="rId5"/>
    <sheet name="ANUSUCHI 2" sheetId="4" state="visible" r:id="rId6"/>
    <sheet name="ANUSUCHI 3" sheetId="5" state="visible" r:id="rId7"/>
    <sheet name="ANUSUCHI 4" sheetId="6" state="visible" r:id="rId8"/>
    <sheet name="ANUSUCHI 5" sheetId="7" state="visible" r:id="rId9"/>
    <sheet name="BAHEDHARI" sheetId="8" state="visible" r:id="rId10"/>
    <sheet name="CHECKLIST 1" sheetId="9" state="visible" r:id="rId11"/>
    <sheet name="CHECKLIST 2" sheetId="10" state="visible" r:id="rId12"/>
    <sheet name="CHECKLIST 3" sheetId="11" state="visible" r:id="rId13"/>
    <sheet name="PATRAK-4" sheetId="12" state="visible" r:id="rId14"/>
    <sheet name="VIKALP" sheetId="13" state="visible" r:id="rId15"/>
    <sheet name="ORDER" sheetId="14" state="visible" r:id="rId16"/>
    <sheet name="CR" sheetId="15" state="visible" r:id="rId17"/>
    <sheet name="STICKER" sheetId="16" state="visible" r:id="rId18"/>
    <sheet name="AUDIT VERIFICATION FOR OFFICE" sheetId="17" state="visible" r:id="rId19"/>
    <sheet name="Sheet1" sheetId="18" state="visible" r:id="rId20"/>
  </sheets>
  <externalReferences>
    <externalReference r:id="rId21"/>
  </externalReferences>
  <definedNames>
    <definedName function="false" hidden="false" localSheetId="3" name="_xlnm.Print_Area" vbProcedure="false">'ANUSUCHI 2'!$A$1:$F$30</definedName>
    <definedName function="false" hidden="false" localSheetId="4" name="_xlnm.Print_Area" vbProcedure="false">'ANUSUCHI 3'!$A$1:$F$31</definedName>
    <definedName function="false" hidden="false" localSheetId="5" name="_xlnm.Print_Area" vbProcedure="false">'ANUSUCHI 4'!$A$1:$F$26</definedName>
    <definedName function="false" hidden="false" localSheetId="6" name="_xlnm.Print_Area" vbProcedure="false">'ANUSUCHI 5'!$A$1:$F$27</definedName>
    <definedName function="false" hidden="false" localSheetId="7" name="_xlnm.Print_Area" vbProcedure="false">BAHEDHARI!$A$1:$F$20</definedName>
    <definedName function="false" hidden="false" localSheetId="8" name="_xlnm.Print_Area" vbProcedure="false">'CHECKLIST 1'!$A$1:$E$34</definedName>
    <definedName function="false" hidden="false" localSheetId="9" name="_xlnm.Print_Area" vbProcedure="false">'CHECKLIST 2'!$A$1:$F$24</definedName>
    <definedName function="false" hidden="false" localSheetId="13" name="_xlnm.Print_Area" vbProcedure="false">ORDER!$A$1:$H$40</definedName>
    <definedName function="false" hidden="false" localSheetId="15" name="_xlnm.Print_Area" vbProcedure="false">STICKER!$A$1:$IN$27</definedName>
    <definedName function="false" hidden="true" localSheetId="0" name="Z_77D94798_313A_4773_BCA5_154662587721_.wvu.Cols" vbProcedure="false">D_SHEET!$1:$1048576</definedName>
    <definedName function="false" hidden="true" localSheetId="1" name="Z_77D94798_313A_4773_BCA5_154662587721_.wvu.Cols" vbProcedure="false">'DATA SHEET'!$G:$IV</definedName>
    <definedName function="false" hidden="true" localSheetId="1" name="Z_77D94798_313A_4773_BCA5_154662587721_.wvu.Rows" vbProcedure="false">'DATA SHEET'!$23:$65537</definedName>
    <definedName function="false" hidden="true" localSheetId="2" name="Z_77D94798_313A_4773_BCA5_154662587721_.wvu.Cols" vbProcedure="false">APLICATION!$H:$IV</definedName>
    <definedName function="false" hidden="true" localSheetId="2" name="Z_77D94798_313A_4773_BCA5_154662587721_.wvu.Rows" vbProcedure="false">APLICATION!$33:$65536</definedName>
    <definedName function="false" hidden="true" localSheetId="3" name="Z_77D94798_313A_4773_BCA5_154662587721_.wvu.Cols" vbProcedure="false">'ANUSUCHI 2'!$G:$IV</definedName>
    <definedName function="false" hidden="true" localSheetId="3" name="Z_77D94798_313A_4773_BCA5_154662587721_.wvu.PrintArea" vbProcedure="false">'ANUSUCHI 2'!$A$1:$F$30</definedName>
    <definedName function="false" hidden="true" localSheetId="3" name="Z_77D94798_313A_4773_BCA5_154662587721_.wvu.Rows" vbProcedure="false">'ANUSUCHI 2'!$34:$65536,'ANUSUCHI 2'!$31:$33</definedName>
    <definedName function="false" hidden="true" localSheetId="4" name="Z_77D94798_313A_4773_BCA5_154662587721_.wvu.Cols" vbProcedure="false">'ANUSUCHI 3'!$G:$IV</definedName>
    <definedName function="false" hidden="true" localSheetId="4" name="Z_77D94798_313A_4773_BCA5_154662587721_.wvu.PrintArea" vbProcedure="false">'ANUSUCHI 3'!$A$1:$F$31</definedName>
    <definedName function="false" hidden="true" localSheetId="4" name="Z_77D94798_313A_4773_BCA5_154662587721_.wvu.Rows" vbProcedure="false">'ANUSUCHI 3'!$37:$65536,'ANUSUCHI 3'!$32:$36</definedName>
    <definedName function="false" hidden="true" localSheetId="5" name="Z_77D94798_313A_4773_BCA5_154662587721_.wvu.Cols" vbProcedure="false">'ANUSUCHI 4'!$G:$IV</definedName>
    <definedName function="false" hidden="true" localSheetId="5" name="Z_77D94798_313A_4773_BCA5_154662587721_.wvu.PrintArea" vbProcedure="false">'ANUSUCHI 4'!$A$1:$F$26</definedName>
    <definedName function="false" hidden="true" localSheetId="5" name="Z_77D94798_313A_4773_BCA5_154662587721_.wvu.Rows" vbProcedure="false">'ANUSUCHI 4'!$37:$65536,'ANUSUCHI 4'!$27:$36</definedName>
    <definedName function="false" hidden="true" localSheetId="6" name="Z_77D94798_313A_4773_BCA5_154662587721_.wvu.Cols" vbProcedure="false">'ANUSUCHI 5'!$G:$IV</definedName>
    <definedName function="false" hidden="true" localSheetId="6" name="Z_77D94798_313A_4773_BCA5_154662587721_.wvu.PrintArea" vbProcedure="false">'ANUSUCHI 5'!$A$1:$F$27</definedName>
    <definedName function="false" hidden="true" localSheetId="6" name="Z_77D94798_313A_4773_BCA5_154662587721_.wvu.Rows" vbProcedure="false">'ANUSUCHI 5'!$39:$65536,'ANUSUCHI 5'!$28:$32</definedName>
    <definedName function="false" hidden="true" localSheetId="7" name="Z_77D94798_313A_4773_BCA5_154662587721_.wvu.Cols" vbProcedure="false">BAHEDHARI!$G:$IV</definedName>
    <definedName function="false" hidden="true" localSheetId="7" name="Z_77D94798_313A_4773_BCA5_154662587721_.wvu.PrintArea" vbProcedure="false">BAHEDHARI!$A$1:$F$20</definedName>
    <definedName function="false" hidden="true" localSheetId="7" name="Z_77D94798_313A_4773_BCA5_154662587721_.wvu.Rows" vbProcedure="false">BAHEDHARI!$40:$65536,BAHEDHARI!$21:$39</definedName>
    <definedName function="false" hidden="true" localSheetId="8" name="Z_77D94798_313A_4773_BCA5_154662587721_.wvu.Cols" vbProcedure="false">'CHECKLIST 1'!$G:$IV</definedName>
    <definedName function="false" hidden="true" localSheetId="8" name="Z_77D94798_313A_4773_BCA5_154662587721_.wvu.Rows" vbProcedure="false">'CHECKLIST 1'!$35:$65536</definedName>
    <definedName function="false" hidden="true" localSheetId="9" name="Z_77D94798_313A_4773_BCA5_154662587721_.wvu.Cols" vbProcedure="false">'CHECKLIST 2'!$G:$IV</definedName>
    <definedName function="false" hidden="true" localSheetId="9" name="Z_77D94798_313A_4773_BCA5_154662587721_.wvu.Rows" vbProcedure="false">'CHECKLIST 2'!$25:$65535</definedName>
    <definedName function="false" hidden="true" localSheetId="10" name="Z_77D94798_313A_4773_BCA5_154662587721_.wvu.Cols" vbProcedure="false">'CHECKLIST 3'!$H:$IV</definedName>
    <definedName function="false" hidden="true" localSheetId="10" name="Z_77D94798_313A_4773_BCA5_154662587721_.wvu.Rows" vbProcedure="false">'CHECKLIST 3'!$33:$65536,'CHECKLIST 3'!$29:$32</definedName>
    <definedName function="false" hidden="true" localSheetId="11" name="Z_77D94798_313A_4773_BCA5_154662587721_.wvu.Cols" vbProcedure="false">'PATRAK-4'!$G:$IV</definedName>
    <definedName function="false" hidden="true" localSheetId="11" name="Z_77D94798_313A_4773_BCA5_154662587721_.wvu.Rows" vbProcedure="false">'PATRAK-4'!$50:$65536,'PATRAK-4'!$34:$49</definedName>
    <definedName function="false" hidden="true" localSheetId="12" name="Z_77D94798_313A_4773_BCA5_154662587721_.wvu.Cols" vbProcedure="false">VIKALP!$C:$IV</definedName>
    <definedName function="false" hidden="true" localSheetId="12" name="Z_77D94798_313A_4773_BCA5_154662587721_.wvu.Rows" vbProcedure="false">VIKALP!$17:$65536,VIKALP!$14:$16</definedName>
    <definedName function="false" hidden="true" localSheetId="13" name="Z_77D94798_313A_4773_BCA5_154662587721_.wvu.Cols" vbProcedure="false">ORDER!$I:$IV</definedName>
    <definedName function="false" hidden="true" localSheetId="13" name="Z_77D94798_313A_4773_BCA5_154662587721_.wvu.Rows" vbProcedure="false">ORDER!$38:$65537</definedName>
    <definedName function="false" hidden="true" localSheetId="14" name="Z_77D94798_313A_4773_BCA5_154662587721_.wvu.Cols" vbProcedure="false">CR!$H:$IV</definedName>
    <definedName function="false" hidden="true" localSheetId="14" name="Z_77D94798_313A_4773_BCA5_154662587721_.wvu.Rows" vbProcedure="false">CR!$21:$65536</definedName>
    <definedName function="false" hidden="true" localSheetId="15" name="Z_77D94798_313A_4773_BCA5_154662587721_.wvu.Cols" vbProcedure="false">STICKER!$J:$IV</definedName>
    <definedName function="false" hidden="true" localSheetId="15" name="Z_77D94798_313A_4773_BCA5_154662587721_.wvu.Rows" vbProcedure="false">STICKER!$28:$65536</definedName>
    <definedName function="false" hidden="true" localSheetId="16" name="Z_77D94798_313A_4773_BCA5_154662587721_.wvu.Cols" vbProcedure="false">'AUDIT VERIFICATION FOR OFFICE'!$G:$IV</definedName>
    <definedName function="false" hidden="true" localSheetId="16" name="Z_77D94798_313A_4773_BCA5_154662587721_.wvu.Rows" vbProcedure="false">'AUDIT VERIFICATION FOR OFFICE'!$75:$65536,'AUDIT VERIFICATION FOR OFFICE'!$41:$74</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13" authorId="0">
      <text>
        <r>
          <rPr>
            <sz val="10"/>
            <rFont val="Arial"/>
            <family val="2"/>
          </rPr>
          <t xml:space="preserve">
</t>
        </r>
      </text>
    </comment>
  </commentList>
</comments>
</file>

<file path=xl/sharedStrings.xml><?xml version="1.0" encoding="utf-8"?>
<sst xmlns="http://schemas.openxmlformats.org/spreadsheetml/2006/main" count="428" uniqueCount="290">
  <si>
    <t xml:space="preserve">કયો કેસ છે?</t>
  </si>
  <si>
    <t xml:space="preserve">5200-20200</t>
  </si>
  <si>
    <t xml:space="preserve">9300-34800</t>
  </si>
  <si>
    <t xml:space="preserve">ઇજાફા તારીખ</t>
  </si>
  <si>
    <t xml:space="preserve">ઉચ્‍ચતર મળવાપાત્ર તારીખ</t>
  </si>
  <si>
    <t xml:space="preserve">પૂરા પગાર  તારીખ</t>
  </si>
  <si>
    <t xml:space="preserve">FOR 7TO12</t>
  </si>
  <si>
    <t xml:space="preserve">હાલનો માસ</t>
  </si>
  <si>
    <t xml:space="preserve">FOR 1 TO6</t>
  </si>
  <si>
    <t xml:space="preserve">હાલનો પગાર </t>
  </si>
  <si>
    <t xml:space="preserve">મૂળ નિમણુક તારીખ</t>
  </si>
  <si>
    <t xml:space="preserve">૯ વર્ષ</t>
  </si>
  <si>
    <t xml:space="preserve">૨૦ વર્ષ</t>
  </si>
  <si>
    <t xml:space="preserve">૩૧ વર્ષ</t>
  </si>
  <si>
    <t xml:space="preserve">આ શીટમાં જરૂરી માહિતી ભરો. આ શીટ પ્રીન્‍ટ કરવાની જરૂર નથી.</t>
  </si>
  <si>
    <t xml:space="preserve">સળંગ નોકરી ગણાતા પ્રથમ ઉપધો મળવાપાત્ર હોય તેઓ માટે</t>
  </si>
  <si>
    <r>
      <rPr>
        <b val="true"/>
        <sz val="12"/>
        <rFont val="Arial"/>
        <family val="2"/>
        <charset val="1"/>
      </rPr>
      <t xml:space="preserve">કયુ ઉ.પ.ધો. લેવાનું છે તે અહીં થી પસંદ કરો  </t>
    </r>
    <r>
      <rPr>
        <b val="true"/>
        <sz val="12"/>
        <rFont val="Wingdings 3"/>
        <family val="1"/>
        <charset val="2"/>
      </rPr>
      <t xml:space="preserve">Ú</t>
    </r>
  </si>
  <si>
    <t xml:space="preserve">પ્રથમ ઉ.પ.ધો. ૯ વર્ષ </t>
  </si>
  <si>
    <t xml:space="preserve">શિક્ષકનું નામઃ</t>
  </si>
  <si>
    <t xml:space="preserve">પટેલ જીતેન્દ્રકુમાર રમેશભાઈ</t>
  </si>
  <si>
    <t xml:space="preserve">હોદ્દો:</t>
  </si>
  <si>
    <t xml:space="preserve">આ.શિ.</t>
  </si>
  <si>
    <t xml:space="preserve">શાળાનું નામ:</t>
  </si>
  <si>
    <t xml:space="preserve">ડૂમેચા</t>
  </si>
  <si>
    <t xml:space="preserve">પ્રા. શાળા</t>
  </si>
  <si>
    <t xml:space="preserve">પગાર કેન્દ્ર:</t>
  </si>
  <si>
    <t xml:space="preserve">જીંડવા</t>
  </si>
  <si>
    <t xml:space="preserve">તાલુકોઃ</t>
  </si>
  <si>
    <t xml:space="preserve">દહેગામ</t>
  </si>
  <si>
    <t xml:space="preserve">જીલ્લો-</t>
  </si>
  <si>
    <t xml:space="preserve">ગાંધીનગર</t>
  </si>
  <si>
    <t xml:space="preserve">જન્મ તારીખઃ</t>
  </si>
  <si>
    <t xml:space="preserve">ખાતામાં દાખલ તારીખઃ</t>
  </si>
  <si>
    <t xml:space="preserve">{{age}}</t>
  </si>
  <si>
    <t xml:space="preserve">પૂરો પગાર થયા તારીખઃ</t>
  </si>
  <si>
    <t xml:space="preserve">{{date (DD/MM/YYYY)}}</t>
  </si>
  <si>
    <t xml:space="preserve">CCC પાસ કાર્ય તારીખ:</t>
  </si>
  <si>
    <t xml:space="preserve">હિન્દી પરીક્ષા પાસ કર્યાનું વર્ષ/ ધોરણ :</t>
  </si>
  <si>
    <t xml:space="preserve">જે માસમાં ઉ.પ.ધો. મળવાપત્ર છે તે માસના પગારની વિગત</t>
  </si>
  <si>
    <t xml:space="preserve">PAY MATRIX</t>
  </si>
  <si>
    <t xml:space="preserve">LEVEL</t>
  </si>
  <si>
    <t xml:space="preserve">બીન પગારી રજાઓ </t>
  </si>
  <si>
    <t xml:space="preserve">હા </t>
  </si>
  <si>
    <t xml:space="preserve">{{name}}</t>
  </si>
  <si>
    <t xml:space="preserve">KPS</t>
  </si>
  <si>
    <r>
      <rPr>
        <b val="true"/>
        <sz val="12"/>
        <rFont val="Arial"/>
        <family val="0"/>
        <charset val="1"/>
      </rPr>
      <t xml:space="preserve">નામ </t>
    </r>
    <r>
      <rPr>
        <b val="true"/>
        <sz val="12"/>
        <rFont val="Shruti"/>
        <family val="2"/>
        <charset val="1"/>
      </rPr>
      <t xml:space="preserve">:-</t>
    </r>
  </si>
  <si>
    <r>
      <rPr>
        <b val="true"/>
        <sz val="12"/>
        <rFont val="Arial"/>
        <family val="0"/>
        <charset val="1"/>
      </rPr>
      <t xml:space="preserve">હોદ્દો </t>
    </r>
    <r>
      <rPr>
        <b val="true"/>
        <sz val="12"/>
        <rFont val="Shruti"/>
        <family val="2"/>
        <charset val="1"/>
      </rPr>
      <t xml:space="preserve">: -</t>
    </r>
  </si>
  <si>
    <r>
      <rPr>
        <b val="true"/>
        <sz val="12"/>
        <rFont val="Arial"/>
        <family val="0"/>
        <charset val="1"/>
      </rPr>
      <t xml:space="preserve">શાળા </t>
    </r>
    <r>
      <rPr>
        <b val="true"/>
        <sz val="12"/>
        <rFont val="Shruti"/>
        <family val="2"/>
        <charset val="1"/>
      </rPr>
      <t xml:space="preserve">:-</t>
    </r>
    <r>
      <rPr>
        <sz val="12"/>
        <rFont val="Shruti"/>
        <family val="2"/>
        <charset val="1"/>
      </rPr>
      <t xml:space="preserve"> </t>
    </r>
    <r>
      <rPr>
        <sz val="12"/>
        <rFont val="LMG-Arun"/>
        <family val="0"/>
        <charset val="1"/>
      </rPr>
      <t xml:space="preserve"> </t>
    </r>
  </si>
  <si>
    <r>
      <rPr>
        <b val="true"/>
        <sz val="12"/>
        <rFont val="Arial"/>
        <family val="0"/>
        <charset val="1"/>
      </rPr>
      <t xml:space="preserve">પગાર કેન્દ્ર </t>
    </r>
    <r>
      <rPr>
        <b val="true"/>
        <sz val="12"/>
        <rFont val="Shruti"/>
        <family val="2"/>
        <charset val="1"/>
      </rPr>
      <t xml:space="preserve">:-</t>
    </r>
  </si>
  <si>
    <r>
      <rPr>
        <b val="true"/>
        <sz val="12"/>
        <rFont val="Arial"/>
        <family val="0"/>
        <charset val="1"/>
      </rPr>
      <t xml:space="preserve">તા</t>
    </r>
    <r>
      <rPr>
        <b val="true"/>
        <sz val="12"/>
        <rFont val="Shruti"/>
        <family val="2"/>
        <charset val="1"/>
      </rPr>
      <t xml:space="preserve">. </t>
    </r>
  </si>
  <si>
    <t xml:space="preserve">પ્રતિ,</t>
  </si>
  <si>
    <t xml:space="preserve">તાલુકા પ્રાથમિક શિક્ષણાધિકારી સાહેબશ્રી</t>
  </si>
  <si>
    <r>
      <rPr>
        <b val="true"/>
        <sz val="12"/>
        <rFont val="Arial"/>
        <family val="0"/>
        <charset val="1"/>
      </rPr>
      <t xml:space="preserve">વિષય </t>
    </r>
    <r>
      <rPr>
        <b val="true"/>
        <sz val="12"/>
        <rFont val="Shruti"/>
        <family val="2"/>
        <charset val="1"/>
      </rPr>
      <t xml:space="preserve">:- </t>
    </r>
  </si>
  <si>
    <t xml:space="preserve">પૂરું નામ :- </t>
  </si>
  <si>
    <t xml:space="preserve">હાલની શાળા :- </t>
  </si>
  <si>
    <t xml:space="preserve">જન્મ તારીખ :- </t>
  </si>
  <si>
    <t xml:space="preserve">ખાતામાં દાખલ તારીખ :- </t>
  </si>
  <si>
    <t xml:space="preserve">પૂરો પગાર થયા તારીખ :- </t>
  </si>
  <si>
    <t xml:space="preserve">૯ વર્ષ પુરા થયા તારીખ :-</t>
  </si>
  <si>
    <t xml:space="preserve">CCC પાસ કાર્ય તારીખ :- </t>
  </si>
  <si>
    <t xml:space="preserve">હિન્દી પરીક્ષા પસ કર્યાનું વર્ષ/ ધોરણઃ-</t>
  </si>
  <si>
    <r>
      <rPr>
        <b val="true"/>
        <sz val="12"/>
        <rFont val="Arial"/>
        <family val="0"/>
        <charset val="1"/>
      </rPr>
      <t xml:space="preserve">બિડાણ </t>
    </r>
    <r>
      <rPr>
        <b val="true"/>
        <sz val="12"/>
        <rFont val="Shruti"/>
        <family val="2"/>
        <charset val="1"/>
      </rPr>
      <t xml:space="preserve">:- </t>
    </r>
  </si>
  <si>
    <r>
      <rPr>
        <sz val="12"/>
        <rFont val="Wingdings"/>
        <family val="0"/>
        <charset val="2"/>
      </rPr>
      <t xml:space="preserve">Ø</t>
    </r>
    <r>
      <rPr>
        <sz val="7"/>
        <rFont val="Times New Roman"/>
        <family val="1"/>
        <charset val="1"/>
      </rPr>
      <t xml:space="preserve">      </t>
    </r>
    <r>
      <rPr>
        <sz val="12"/>
        <rFont val="Shruti"/>
        <family val="2"/>
        <charset val="1"/>
      </rPr>
      <t xml:space="preserve">અરજી.</t>
    </r>
  </si>
  <si>
    <t xml:space="preserve">એજ.લિ.</t>
  </si>
  <si>
    <r>
      <rPr>
        <sz val="12"/>
        <rFont val="Wingdings"/>
        <family val="0"/>
        <charset val="2"/>
      </rPr>
      <t xml:space="preserve">Ø</t>
    </r>
    <r>
      <rPr>
        <sz val="7"/>
        <rFont val="Times New Roman"/>
        <family val="1"/>
        <charset val="1"/>
      </rPr>
      <t xml:space="preserve">      </t>
    </r>
    <r>
      <rPr>
        <sz val="12"/>
        <rFont val="Shruti"/>
        <family val="2"/>
        <charset val="1"/>
      </rPr>
      <t xml:space="preserve">દરખાસ્ત ૩ નકલ.</t>
    </r>
  </si>
  <si>
    <t xml:space="preserve">આપનો/આપની વિશ્વાસુ</t>
  </si>
  <si>
    <r>
      <rPr>
        <sz val="12"/>
        <rFont val="Wingdings"/>
        <family val="0"/>
        <charset val="2"/>
      </rPr>
      <t xml:space="preserve">Ø</t>
    </r>
    <r>
      <rPr>
        <sz val="7"/>
        <rFont val="Times New Roman"/>
        <family val="1"/>
        <charset val="1"/>
      </rPr>
      <t xml:space="preserve">      </t>
    </r>
    <r>
      <rPr>
        <sz val="12"/>
        <rFont val="Shruti"/>
        <family val="2"/>
        <charset val="1"/>
      </rPr>
      <t xml:space="preserve">સી.સી.સી. પાસ કર્યા નું પ્રમાણપત્રની નકલ.</t>
    </r>
  </si>
  <si>
    <r>
      <rPr>
        <sz val="12"/>
        <rFont val="Wingdings"/>
        <family val="0"/>
        <charset val="2"/>
      </rPr>
      <t xml:space="preserve">Ø</t>
    </r>
    <r>
      <rPr>
        <sz val="7"/>
        <rFont val="Times New Roman"/>
        <family val="1"/>
        <charset val="1"/>
      </rPr>
      <t xml:space="preserve">      </t>
    </r>
    <r>
      <rPr>
        <sz val="12"/>
        <rFont val="Shruti"/>
        <family val="2"/>
        <charset val="1"/>
      </rPr>
      <t xml:space="preserve">હિન્દી પાસ કર્યાની માર્કશીટની નકલ.</t>
    </r>
  </si>
  <si>
    <r>
      <rPr>
        <sz val="12"/>
        <rFont val="Wingdings"/>
        <family val="0"/>
        <charset val="2"/>
      </rPr>
      <t xml:space="preserve">Ø</t>
    </r>
    <r>
      <rPr>
        <sz val="7"/>
        <rFont val="Times New Roman"/>
        <family val="1"/>
        <charset val="1"/>
      </rPr>
      <t xml:space="preserve">      </t>
    </r>
    <r>
      <rPr>
        <sz val="12"/>
        <rFont val="Shruti"/>
        <family val="2"/>
        <charset val="1"/>
      </rPr>
      <t xml:space="preserve">વિકલ્પ પત્ર</t>
    </r>
  </si>
  <si>
    <t xml:space="preserve">અનુસૂચિ-ર</t>
  </si>
  <si>
    <t xml:space="preserve">બાંહેધરીનું ફોર્મ </t>
  </si>
  <si>
    <t xml:space="preserve">(જુઓ યોજનાનો ફકરો ૩(૨૪))</t>
  </si>
  <si>
    <t xml:space="preserve">પ્રતિ</t>
  </si>
  <si>
    <t xml:space="preserve">તાલુકા પ્રાથમિક શિક્ષણાધિકરી સાહેબશ્રી</t>
  </si>
  <si>
    <t xml:space="preserve">  મેં નાણાં વિભાગના તા.૦૧/૦૧/૨૦૧૯ના ઠરાવ ક્રમાંક પગર-૧૦૨૦૧૬-યુઓ-૧૨૧-(૨૨)-૫ એ ની જોગવાઇ વાંચી છે. અને આથી હું તેમાં જણાવેલી શરતો સાથે સંમત થાઉં છું. વધુમાં આથી બાંહેધરી આપું છું કે મને જેમ અને જયારે બઢતી મળવાપાત્ર થશે ત્‍યારે તેનો અસ્‍વીકાર કરૂં તો હું સુધારેલ ઉચ્‍ચતર પગાર ધોરણ યોજના હેઠળ મળતા લાભ જતા કરીશ અને મૂળ નીચલા પગાર ધોરણનો અસ્‍વીકાર કરીશ. તેમજ મને સુધારેલ ઉચ્‍ચતર પગાર ધોરણ યોજનાનો લાભ મળ્યો ન હોત તો મને મૂળ નીચલા પગાર ધોરણમાં જે પગાર મળતો હોત તે પગાર મળવાપાત્ર થશે.</t>
  </si>
  <si>
    <t xml:space="preserve">સ્‍થળઃ-</t>
  </si>
  <si>
    <t xml:space="preserve">કર્મચારીની સહીઃ</t>
  </si>
  <si>
    <t xml:space="preserve">તારીખઃ-</t>
  </si>
  <si>
    <t xml:space="preserve">કર્મચારીનું નામઃ-</t>
  </si>
  <si>
    <t xml:space="preserve">ખાસ નોંધઃ-</t>
  </si>
  <si>
    <t xml:space="preserve">આ ફોર્મમાં કોઇ પણ ઉમેરો, ફેરફાર, ફેરબદલી કે રદ કરવાની કામગીરી કરી શકાશે નહિ.</t>
  </si>
  <si>
    <t xml:space="preserve">આચાર્ય </t>
  </si>
  <si>
    <t xml:space="preserve">તાલુકા પ્રાથમિક શિક્ષણાધિકારી</t>
  </si>
  <si>
    <t xml:space="preserve">અનુસૂચિ-૩</t>
  </si>
  <si>
    <t xml:space="preserve">વિકલ્‍પનું ફોર્મ</t>
  </si>
  <si>
    <t xml:space="preserve">(જુઓ યોજનાનો ફકરો ૩(૨૯))</t>
  </si>
  <si>
    <t xml:space="preserve">  મેં નાણાં વિભાગના તા.૦૧/૦૧/૨૦૧૯ના ઠરાવ ક્રમાંક પગર-૧૦૨૦૧૬-યુઓ-૧૨૧-(૨૨)-૫ એ હેઠળ મંજુર કરવામાં આવેલ સીનીયર/સીલેકશન પગારધોરણનો લાભ આપવામાં આવ્‍યો છે. હવે આથી ઉકત સીનીયર/સીલેકશન પગાર ધોરણને બદલે નાણાં વિભાગના તા.૦૧/૦૧/૨૦૧૯ના ઠરાવ ક્રમાંક પગર-૧૦૨૦૧૬-યુઓ-૧૨૧-(૨૨)-૫ એ અન્‍વયે દાખલ કરવામાં આવેલ યોજના હેઠળ તા.૧-૧-૨૦૧૬ થી સુધારેલ ઉચ્ચતર પગાર ધોરણ પસંદ કરવાનો વિકલ્‍પ આપું છુ;. હું આથી કબુલ કરૂં છું કે મને અગાઉ સીનીયર/સીલેકશન પગારધોરણ મંજુર કરવાના કારણે ચૂકવવામાં આવેલ વધારાની રકમ અથવા પગાર અને ભથ્થા તફાવતની અગર કોઇ લેણું નીકળતું હોય તો તે સુધારેલ ઉચ્ચતર પગાર ધોરણ યોજના હેઠળ મળવાપાત્ર થતા લાભ સામે સરભર કરવાના રહેશે અથવા વસુલાત માટે સરકારમાં ચાલતી આવેલી પદ્ધતિ પ્રમાણે રાબેતા મુજબ વસુલ કરવાની રહેશે.</t>
  </si>
  <si>
    <t xml:space="preserve">   આથી આપવામાં આવેલ આ વિકલ્‍પ આખરી છે. અને હવે પછીથી કોઇપણ તારીખે તેમાં ફેરફાર કરી શકાશે નહિ.</t>
  </si>
  <si>
    <t xml:space="preserve">જે કચેરીમાં નોકરી કરતા હોય તે કચેરીના વડા સમક્ષ </t>
  </si>
  <si>
    <t xml:space="preserve">મારી રૂબરૂ</t>
  </si>
  <si>
    <t xml:space="preserve">અનુસૂચિ-૪</t>
  </si>
  <si>
    <t xml:space="preserve">બાંહેધરી ખત</t>
  </si>
  <si>
    <t xml:space="preserve">(જુઓ યોજનાનો ફકરો ૩(૨૧))</t>
  </si>
  <si>
    <t xml:space="preserve">અનુસૂચિ-૫</t>
  </si>
  <si>
    <t xml:space="preserve">(જુઓ યોજનાનો ફકરો ૩(૨૨))</t>
  </si>
  <si>
    <t xml:space="preserve">  મેં સુધારેલા પગાર ધોરણ યોજના અંગેના નાણાં વિભાગના તા.૦૧/૦૧/૨૦૧૯ના ઠરાવ ક્રમાંક પગર-૧૦૨૦૧૬-યુઓ-૧૨૧-(૨૨)-૫ એ અન્‍વયેની જોગવાઇઓ વાંચી છે. અને આથી હું તેમાં જણાવેલી શરતો સાથે સંમત થાઉં છું.</t>
  </si>
  <si>
    <t xml:space="preserve">બાંહેધરી પત્રક</t>
  </si>
  <si>
    <t xml:space="preserve">જયાં કામે રાખેલ હોય તે કચેરીનું નામઃ-</t>
  </si>
  <si>
    <t xml:space="preserve">ઉચ્ચતર પગાર ધોરણનું ચેકલીસ્‍ટ </t>
  </si>
  <si>
    <t xml:space="preserve">ક્રમ</t>
  </si>
  <si>
    <t xml:space="preserve"> </t>
  </si>
  <si>
    <t xml:space="preserve">પૂર્તતા </t>
  </si>
  <si>
    <t xml:space="preserve">સરકારી કર્ચારીનું નામ</t>
  </si>
  <si>
    <t xml:space="preserve">હોદ્દો તથા શાળાનું નામ</t>
  </si>
  <si>
    <t xml:space="preserve">નિમણૂંકની તારીખ</t>
  </si>
  <si>
    <t xml:space="preserve">જન્‍મ તારીખની ખરાઇ થયેલ છે?</t>
  </si>
  <si>
    <t xml:space="preserve">હા</t>
  </si>
  <si>
    <t xml:space="preserve">મેડીકલ સર્ટીફીકેટની નોંધ છે?</t>
  </si>
  <si>
    <t xml:space="preserve">હિન્દી પરીક્ષાની નોંધ છે? એસ.એસ.સી./એચ.એસ.સી./કોવિદ</t>
  </si>
  <si>
    <t xml:space="preserve">છેલ્‍લા પાંચ વર્ષના ખાનગી અહેવાલ છે?</t>
  </si>
  <si>
    <t xml:space="preserve">તૂટ નથી / સર્વિસ બ્રેક છે?</t>
  </si>
  <si>
    <t xml:space="preserve">નથી</t>
  </si>
  <si>
    <t xml:space="preserve">સ્‍ટેપીંગ અપ મંજુર કરેલ છે?</t>
  </si>
  <si>
    <t xml:space="preserve">ના</t>
  </si>
  <si>
    <t xml:space="preserve">એલ.એફ. દ્વારા સ્‍ટપીંગ અપ માન્‍ય થયેલ છે?</t>
  </si>
  <si>
    <t xml:space="preserve">સિનિયર સ્‍કેલ આપ્‍યા તારીખ</t>
  </si>
  <si>
    <t xml:space="preserve">૯  વર્ષ સુધીમાં બિન પગારી રજાઓ ભોગવેલ છે? કેટલી? </t>
  </si>
  <si>
    <t xml:space="preserve">નવ ઇજાફા છોડવામાં આવેલ છે?</t>
  </si>
  <si>
    <t xml:space="preserve">૯ થી ૨૦ વર્ષમાં બિન પગારી રજાઓ ભોગવેલ છે? કેટલી? (દ્વિતીય ઉ. પ. ધો.)</t>
  </si>
  <si>
    <t xml:space="preserve">-</t>
  </si>
  <si>
    <t xml:space="preserve">૨૦ વર્ષના કેસમાં ૯ વર્ષનું વેરીફીકેશન થયેલ છે?</t>
  </si>
  <si>
    <t xml:space="preserve">૨૦ થી ૩૧ વર્ષમાં બિન પગારી રજાઓ ભોગવેલ છે? કેટલી? (તૃતીય  ઉ. પ. ધો.)</t>
  </si>
  <si>
    <t xml:space="preserve">ત્‍યાર પછી ૧૧ ઇજાફા છોડેલ છે?</t>
  </si>
  <si>
    <t xml:space="preserve">વિકલ્‍પ સામેલ છે?</t>
  </si>
  <si>
    <t xml:space="preserve">સી.સી.સી.ની બાંહેધરી આપેલ છે?</t>
  </si>
  <si>
    <t xml:space="preserve">હાલનું પગાર ધોરણ અને  લેવલ</t>
  </si>
  <si>
    <t xml:space="preserve">LEVEL --</t>
  </si>
  <si>
    <t xml:space="preserve">મળતો પગાર </t>
  </si>
  <si>
    <t xml:space="preserve">મળવાપાત્ર પગાર ધોરણ અને લેવલ </t>
  </si>
  <si>
    <t xml:space="preserve">પગાર </t>
  </si>
  <si>
    <t xml:space="preserve">સરકારશ્રીના નાણાં વિભાગના તા. ૧૬/૮/૯૪ ના સરકારી ઠરાવ ક્રમાંક પગર ૧૧૯૪-૪૪-મ</t>
  </si>
  <si>
    <t xml:space="preserve">તથા પગર-૧૦૨૦૧૬-યુઓ-૧૨૧-(૨૨)-૫ એ તા.૦૧/૦૧/૨૦૧૯ની જોગવાઇઓ મુજબ ઉચ્ચ પગાર ધોરણમાં મુળ પગાર નક્કી કરવાનું પત્રક</t>
  </si>
  <si>
    <t xml:space="preserve">કર્મચારીનું નામ અને વિગતો</t>
  </si>
  <si>
    <t xml:space="preserve">વિગત</t>
  </si>
  <si>
    <t xml:space="preserve">ચાલુ સંવર્ગનું પગાર ધોરણ </t>
  </si>
  <si>
    <t xml:space="preserve">ચાલુ સંવર્ગનું પગાર ધોરણ અને હાલ મેળવતા મુળ પગાર</t>
  </si>
  <si>
    <t xml:space="preserve">ચાલુ સંવર્ગમાં નિમણૂંક તારીખ</t>
  </si>
  <si>
    <t xml:space="preserve">ઉચ્‍ચતર પગાર ધોરણ મેળવવાપાત્ર થાય તે તારીખ</t>
  </si>
  <si>
    <t xml:space="preserve">ઉચ્‍ચતર પગાર ધોરણ </t>
  </si>
  <si>
    <t xml:space="preserve">હવે પછીના ઇજાફાની તારીખ</t>
  </si>
  <si>
    <t xml:space="preserve">સરકારશ્રીના નાણાં વિભાગના ઠરાવ ક્રમાંકઃપગર-૧૦૨૦૧૬-યુઓ-૧૨૧-(૨૨)-૫ એ તા.૦૧/૦૧/૨૦૧૯ અન્‍વયે પ્રાથમિક શિક્ષક સંવર્ગ કર્મચારીએ ઉચ્‍ચતર પગાર ધોરણ મંજુર કરવાની માહિતી દર્શાવતું પત્રક</t>
  </si>
  <si>
    <t xml:space="preserve">શિક્ષકનું નામ</t>
  </si>
  <si>
    <t xml:space="preserve">શિક્ષક સંવર્ગનો શ્રેયાન ક્રમ</t>
  </si>
  <si>
    <t xml:space="preserve">ઉચ્ચતર પગાર ધોરણ મળવાપાત્ર તારીખે  મળતો પગાર અને પગારની પાયરી </t>
  </si>
  <si>
    <t xml:space="preserve">(અ)</t>
  </si>
  <si>
    <t xml:space="preserve">અનટ્રેઇન્‍ડ તરીકે ખાતામાં દા.તા.</t>
  </si>
  <si>
    <t xml:space="preserve">(બ)</t>
  </si>
  <si>
    <t xml:space="preserve">ટ્રેઇન્‍ડ થયાનું વર્ષ અને તારીખ</t>
  </si>
  <si>
    <t xml:space="preserve">(ક)</t>
  </si>
  <si>
    <t xml:space="preserve">ટ્રેઇન્‍ડ થઇ ફરી હાજર થયાની તારીખ</t>
  </si>
  <si>
    <t xml:space="preserve">સર્વોદય યોજનાની નોકરીમાં દાખલ થયા તારીખ</t>
  </si>
  <si>
    <t xml:space="preserve">સર્વોદય યોજનામાંથી વર્ગ પરત હટાવ્‍યા    તારીખ બે ત્રણ વાર છૂટા કર્યા હોય તેની અલગ અલગ તારીખ દર્શાવવી.</t>
  </si>
  <si>
    <t xml:space="preserve">(ક) </t>
  </si>
  <si>
    <t xml:space="preserve">સરકારી નોકરીમાં ફરી નિમણૂંક આપ્‍યા તારીખ અને હાજર તારીખ</t>
  </si>
  <si>
    <t xml:space="preserve">(અ) </t>
  </si>
  <si>
    <t xml:space="preserve">ડાયરેકટ ટ્રેઇન્‍ડ શિક્ષક ખાતામાં દાખલ થયા તારીખ </t>
  </si>
  <si>
    <t xml:space="preserve"> નોકરીમાં ફરી નિમણૂંક આપ્‍યા તારીખ અને હાજર થયા તારીખ</t>
  </si>
  <si>
    <t xml:space="preserve">ફિકસ પગારમાં દાખલ થયા તારીખ</t>
  </si>
  <si>
    <t xml:space="preserve">પુરા પગારમાં નિમણૂંક આપ્‍યા તારીખ રૂ.૩૨૫ ફિકસ પગાર બેકારી નિવારણ અને અન્‍ય </t>
  </si>
  <si>
    <t xml:space="preserve">સિલેકશન ગ્રેડ/સીનીયર સ્‍કેલ મેળવ્‍યા અંગે. હુકમ નંબર અને તારીખ</t>
  </si>
  <si>
    <t xml:space="preserve">તા.૧/૬/૮૭ના રોજ અને તે પછી પ્રાથમિક શિક્ષક સંવર્ગમાં </t>
  </si>
  <si>
    <t xml:space="preserve">૯ વર્ષની સળંગ નોકરી પૂર્ણ થયા તારીખ</t>
  </si>
  <si>
    <t xml:space="preserve">ર૦ વર્ષની સળંગ નોકરી પૂર્ણ થયા તારીખ</t>
  </si>
  <si>
    <t xml:space="preserve">૩૧ વર્ષની સળંગ નોકરી પૂર્ણ થયા તારીખ</t>
  </si>
  <si>
    <t xml:space="preserve">ઉપરોકત ૯/૨૦/૩૧ વર્ષની નોકરી દરમ્‍યાન બઢતી મળેલ હતી? કયારે? </t>
  </si>
  <si>
    <t xml:space="preserve">પત્રક-૪</t>
  </si>
  <si>
    <t xml:space="preserve">૯,૨૦,૩૧ ની નોકરી પુરી હોય તેવા કર્મચારઓ માટે પહેલા, બીજા, ત્રીજા ઉચ્‍ચતર શ્રેણી પગાર ધોરણમાં પગાર બાંધણીની ચકાસણીનું પત્રક</t>
  </si>
  <si>
    <t xml:space="preserve">ગુજરાત રાજય સેવા (પગાર સુધારણા) નિયમો ૧૯૮૭ હેઠળનું પગાર ધોરણ</t>
  </si>
  <si>
    <t xml:space="preserve">ગુજરાત રાજય સેવા (પગાર સુધારણા) નિયમો ૧૯૮૭ મુજબના પગારધોરણની ઓડીટ તંત્ર દ્વારા ચકાસણી થયેલ છે કે કેમ?</t>
  </si>
  <si>
    <t xml:space="preserve">નાણાં વિભાગના તા.૧૬-૮-૯૪ના ઠરાવ ક્રમાંકઃ પગાર/૧૧૯૪/૪૫ મ. મુજબ પ્રવરતા માટે નિયમિત અને એકજ સંવર્ગ અને એકજ પગાર ધોરણમાં ગણવાની તારીખ અને ૯ વર્ષ પુરા કર્યાની તારીખ</t>
  </si>
  <si>
    <t xml:space="preserve">નાણાં વિભાગના તા.૧૬-૮-૯૪ના ઠરાવ ક્રમાંકઃ પગાર/૧૧૯૪/૪૫ મ. મુજબ આ જગ્‍યા એકાકી જગ્‍યા છે કે બઢતી ધરાવતી જગ્‍યા છે? આવી જગ્‍યાનું નામ પગારધોર તેમજ જો અંતર્ગત થયેલ સંવર્ગ હોય તો અગાઉના સંવર્ગનું નામ અગાઉની સેવાનો સમય અને તનો સમયગાળો અને જરૂરી હુકમો.</t>
  </si>
  <si>
    <t xml:space="preserve">મુખ્ય શિક્ષક (બઢતી) 
35400-112400</t>
  </si>
  <si>
    <t xml:space="preserve">ક્રમ ૪ અને ૫ મુજબ શિક્ષકને મળવાપાત્ર થતું ઉચ્‍ચતર પગારધોરણ અને સંવર્ગ </t>
  </si>
  <si>
    <t xml:space="preserve">શિક્ષકને સમગ્ર સેવા દરમ્‍યાન દરમ્‍યાન બઢતીઓ મળેલ હોય તો આવી બઢતીની તારીખ સંવર્ગ અને બઢતીના સંવર્ગનું પગાર ધોરણ </t>
  </si>
  <si>
    <t xml:space="preserve">બઢતી મળેલ નથી.</t>
  </si>
  <si>
    <t xml:space="preserve">શિક્ષકનુ આપવામાં આવેલ બઢતીનો અસ્‍વીકાર કરવામાં આવેલ છે? આ અંગે વિગતો આપી અધિકૃત પુરાવા સાથે રાખવા.</t>
  </si>
  <si>
    <t xml:space="preserve">જો બીન તાલીમી નોકરી હોય તો તેનો સમય અને જો તૂટ હોય તો તેની વિગત આપવી.</t>
  </si>
  <si>
    <t xml:space="preserve">તાલીમી છે.</t>
  </si>
  <si>
    <t xml:space="preserve">નાણાં વિભાગના તા.૧૬-૮-૯૪ના ઠરાવ ક્રમાંકઃ પગાર-૧૧૯૪-૪૫ મ.ના ધારા ૩(૨૮), ૩(૨૯), અને ૩(૩૩) મુજબ સીનીયર સિલેકશન ગ્રેડની મંજુરી અને વિકલ્‍પની વિગતો.</t>
  </si>
  <si>
    <t xml:space="preserve">સિનિયર/સિલેકશન ગ્રેડ મળેલ છે/નથી.</t>
  </si>
  <si>
    <t xml:space="preserve">સુધારેલા ઉચ્‍ચતર પગાર ધોરણની યોજના હેઠળ પાત્રતા અંગે પ્રવર્તમાન તપાસ પ્રક્રિયા પસંદગી કાર્ય પદ્ધતિ અન્‍વયે પસંદગી સમિતિએ કરેલ ભલામણોનો સક્ષમ અધિકરીએ સ્‍વીકાર કરી ઉચ્‍ચતર પગારધોરણ માટે શિક્ષકને પાત્ર ગણેલ છે કે કેમ?</t>
  </si>
  <si>
    <t xml:space="preserve">પગાર બાંધણી માટે નાણાં વિભાગના તા.૬-૪-૧૯૯૦ના ઠરાવ ક્રમાંકઃપીજીઆર/ ૧૦૮૮/૧૧૪૨ /ચ મુજબ વિકલ્‍પ થયેલ હોય તો તેની સંપૂર્ણ વિગત </t>
  </si>
  <si>
    <t xml:space="preserve">ક્રમ-૧રના સંદર્ભના મુંબઇ મુલ્‍કી સેવાઓના નિયમોના નિયમ-૪૧(ક)(૧) મુજબ નક્કી થતા પગાર અને પગાર ધોરણની તારીખ સાથેની વિગત</t>
  </si>
  <si>
    <t xml:space="preserve">મુંબઇ મુલ્‍કી સેવાઓના નિયમોના નિયમ-૪૧(ક) મુજબ નક્કી થતાં પગાર અને આગામી ઇજાફાની તારીખ</t>
  </si>
  <si>
    <t xml:space="preserve">નાણાં વિભાગના તા.૧૬-૮-૯૪ના ઠરાવ ક્રમાંકઃ પગાર-૧૯૯૪-૪૫-મ ના ધારા-૩(૨૧), ૩(૨૨) અને ૩(૨૪) મુજબ બાંહેધરીની વિગત</t>
  </si>
  <si>
    <t xml:space="preserve">અનુ. ર થી ૬ અને બાંહેધરી સામેલ છે.</t>
  </si>
  <si>
    <t xml:space="preserve">તા.૫-૭-૯૧ના ઠરાવ ક્રમાંકઃએઓપી-૧૦૯૧-૩ અને વખતો વખત સુધારેલા ઉચ્‍ચતર પગારધોરણની યોજના હેઠળ મળવાપાત્ર પ્રથમ/ દ્વિતીય ઉચ્‍ચતર પગાર ધોરણ</t>
  </si>
  <si>
    <t xml:space="preserve">જિ.પ્રા.શિ.શ્રીગાંધીનગરના હુ.નં.જિપગાં/ જિશિસ/ઉ.પ.ધો./ વશી/                             થી ઉ.પ.ધો. મંજુર થયેલ છે.</t>
  </si>
  <si>
    <t xml:space="preserve">આવા દ્વિતીય અને તૃતીય ઉચ્‍ચતર પગારધોરણ હેઠળ મંજુર કરવામાં આવેલ રકમ સરકારશ્રીના હિસાબોમાં જમા કરાવ્‍યાની સંપૂર્ણ વિગતોઃ</t>
  </si>
  <si>
    <t xml:space="preserve">લાગુ પડતુ નથી.</t>
  </si>
  <si>
    <t xml:space="preserve">------------------------------------------------------------------------------------------------------------------------------------------------------------------------</t>
  </si>
  <si>
    <t xml:space="preserve">આથી પ્રમાણિત કરવામાં આવે છે કે, વખતો વખત સુધારેલા નાણાં વિભાગના તા.૧૬-૮-૯૪ના ઠરાવ ક્રમાંકઃપગાર/૧૯૯૪ /૪૫/મ માંની તમામ શરતો આ પત્રકમાં દર્શાવેલ શિક્ષક પરિપૂર્ણ કરે છે.</t>
  </si>
  <si>
    <t xml:space="preserve">ની સુધારેલા ઉચ્‍ચતર પગારધોરણમાં કરવામાં આવેલ પગાર બાંધણી ચકાસી છે અને માન્‍ય રાખવામાં આવેલ છે. આ બાબતની સેવાપોથીમાં યોગ્‍ય નોંધ થયેલ છે.</t>
  </si>
  <si>
    <t xml:space="preserve">પગાર ચકાસણી અધિકારી</t>
  </si>
  <si>
    <t xml:space="preserve">ઉચ્‍ચતર પગાર ધોરણ યોજના અન્‍વયે વિકલ્‍પ </t>
  </si>
  <si>
    <t xml:space="preserve">સહીઃ</t>
  </si>
  <si>
    <t xml:space="preserve">નામઃ</t>
  </si>
  <si>
    <t xml:space="preserve">હોદ્દોઃ</t>
  </si>
  <si>
    <t xml:space="preserve">પ્રા.શાળા: </t>
  </si>
  <si>
    <t xml:space="preserve">તાલુકોઃ </t>
  </si>
  <si>
    <t xml:space="preserve">જિલ્‍લા શિક્ષણ સમિતિ, ગાંધીનગર</t>
  </si>
  <si>
    <t xml:space="preserve">વંચાણમાં લીધુઃ</t>
  </si>
  <si>
    <t xml:space="preserve">(૧)</t>
  </si>
  <si>
    <t xml:space="preserve"> સરકારશ્રીના નાણાં વિભાગના ઠરાવ ક્રમાંકઃપગર-૧૧૯૪-૪૫-મ, તા.૧૬/૮/૯૪</t>
  </si>
  <si>
    <t xml:space="preserve">(૨)</t>
  </si>
  <si>
    <t xml:space="preserve">સરકારશ્રીના નાણાં વિભાગનો ઠરાવ ક્રમાંકઃપગર-૧૦૯૮-૪૧-મ, તા.૧૪-૮-૯૮</t>
  </si>
  <si>
    <t xml:space="preserve">(૩)</t>
  </si>
  <si>
    <t xml:space="preserve"> સરકારશ્રીના નાણાં વિભાગના ઠરાવ ક્રમાંકઃપગર-૧૦૦૯-૫૬-૫.એ.(મ), તા.૧૮/૦૨/૨૦૧૧</t>
  </si>
  <si>
    <t xml:space="preserve">(૪)</t>
  </si>
  <si>
    <t xml:space="preserve"> સરકારશ્રીના નાણાં વિભાગના ઠરાવ ક્રમાંકઃપગર-૧૦૨૦૧૬-યુઓ-૧૨૧-(૨૨)-૫ એ તા.૦૧/૦૧/૨૦૧૯</t>
  </si>
  <si>
    <t xml:space="preserve">(૫)</t>
  </si>
  <si>
    <t xml:space="preserve">શિક્ષણ વિભાગના ઠરાવ પીઆરઈ/૧૧૨૦૧૭/સિંગલ ફાઈલ-૫/ક તા.૦૮/૦૩/૨૦૧૯</t>
  </si>
  <si>
    <t xml:space="preserve">(૬)</t>
  </si>
  <si>
    <t xml:space="preserve">શિક્ષણ નિયામકશ્રીના પત્ર ક્રમાંક:પ્રાશિનિ/નીતિ/૨૦૧૯/ક/૧૭૧૯-૧૭૭ તા.૧૧/૦૩/૨૦૧૯</t>
  </si>
  <si>
    <t xml:space="preserve">(૭)</t>
  </si>
  <si>
    <t xml:space="preserve">શિક્ષણ વિભાગના ઠરાવ પીઆરઈ/૧૧૨૦૧૯/પ્રાશિની-૨૮૮/ક તા.૧૭/૦૩/૨૦૨૧</t>
  </si>
  <si>
    <t xml:space="preserve">(૮)</t>
  </si>
  <si>
    <t xml:space="preserve">આદેશઃ</t>
  </si>
  <si>
    <t xml:space="preserve">    આમુખઃ(૧) વાળા ઠરાવથી બઢતીની તકોના અભાવ અથવા મર્યાદિત તકોનો પ્રશ્‍ન હલ કરવા માટે ઉચ્‍ચતર પગાર ધોરણ યોજના અમલમાં મૂકવામાં આવેલ છે.</t>
  </si>
  <si>
    <t xml:space="preserve">અ.નં.</t>
  </si>
  <si>
    <t xml:space="preserve">હાલનું પગાર ધોરણ / લેવલ</t>
  </si>
  <si>
    <t xml:space="preserve">હાલના સંવર્ગમાં પૂર્ણ થતી ફરજ</t>
  </si>
  <si>
    <t xml:space="preserve">મળવાપાત્ર ઉચ્‍ચતર પગાર ધોરણ / લેવલ </t>
  </si>
  <si>
    <t xml:space="preserve">નક્કી કરવાપાત્ર પગાર</t>
  </si>
  <si>
    <t xml:space="preserve">તારીખ</t>
  </si>
  <si>
    <t xml:space="preserve">9-વર્ષ</t>
  </si>
  <si>
    <t xml:space="preserve">    સદર હુકમની નોંધ મજકુર શિક્ષકની સેવાપોથીમાં જન્‍મ તારીખની ખરાઇ/મેડીકલ સર્ટી/ હિન્‍દી મુકિત/કોમ્પ્યુટરની સી.સી.સી.પરીક્ષાની નોધની સરકારશ્રીના વખતોવખતના સુધારા મુજબ નિયમાનુસાર ખરાઈ કરવાની રહેશે.સદરહું હુકમનો અમલ  જિલ્‍લા સહાયક નિરીક્ષકશ્રી ગાંધીનગર દ્વારા પે. વેરીફીકેશન થયા બાદ કરવાનો રહેશે.</t>
  </si>
  <si>
    <t xml:space="preserve">નોંધ- શિક્ષણ વિભાગના તા.૦૮-૦૩-૨૦૧૯ ના ઠરાવથી</t>
  </si>
  <si>
    <t xml:space="preserve"> થયેલ જોગવાઈ મુજબ તા.૩૧-૦૩-૨૦૧૯ સુધીના</t>
  </si>
  <si>
    <t xml:space="preserve"> સમયગાળાનું એરીયર્સ  મળવાપાત્ર થશે નહી.</t>
  </si>
  <si>
    <t xml:space="preserve">જિલ્‍લા પ્રાથમિક શિક્ષણાધિકારી </t>
  </si>
  <si>
    <t xml:space="preserve">નકલ રવાનાઃ-</t>
  </si>
  <si>
    <t xml:space="preserve">સેવાપોથી નંબરઃ.......................</t>
  </si>
  <si>
    <t xml:space="preserve">પ્રમાણપત્ર </t>
  </si>
  <si>
    <t xml:space="preserve">વર્ષ </t>
  </si>
  <si>
    <t xml:space="preserve">ખાનગી અહેવાલની રિમાર્કસ </t>
  </si>
  <si>
    <t xml:space="preserve">નોંધ </t>
  </si>
  <si>
    <t xml:space="preserve">iF(A26&lt;=35400,A27,A26)</t>
  </si>
  <si>
    <t xml:space="preserve">IF(D_SHEET!B8&lt;7,ROUND(E7*3%,-2),"-")</t>
  </si>
  <si>
    <t xml:space="preserve">¯</t>
  </si>
  <si>
    <t xml:space="preserve">"</t>
  </si>
  <si>
    <t xml:space="preserve">IF(D_SHEET!B8&lt;7,'DATA SHEET'!C16,"-")</t>
  </si>
  <si>
    <t xml:space="preserve">શાળાનું નામ</t>
  </si>
  <si>
    <t xml:space="preserve">IF(E23&gt;0,E23,"-")</t>
  </si>
  <si>
    <t xml:space="preserve">મળવાપાત્ર ઉ.પ.ધો.</t>
  </si>
  <si>
    <t xml:space="preserve">ઉ.પ.ધો મળવાપાત્ર તારીખ</t>
  </si>
  <si>
    <t xml:space="preserve">ઉ.પ.ધો મળવાપાત્ર તારીખે લેતા પગાર</t>
  </si>
  <si>
    <t xml:space="preserve">આગામી ઇજાફા તારીખ</t>
  </si>
  <si>
    <t xml:space="preserve">IF(IT8=1,I22,</t>
  </si>
  <si>
    <t xml:space="preserve">IF(E11=9300,I22,I20)</t>
  </si>
  <si>
    <t xml:space="preserve">IF(AND(D_SHEET!B8&gt;6,D_SHEET!B11&lt;=9300),9300,D_SHEET!B11)</t>
  </si>
  <si>
    <t xml:space="preserve">ઉચ્ચ્તર પગાર ધોરણની ઓડીટ વેરીફીકેશન ચેકલીસ્ટ </t>
  </si>
  <si>
    <t xml:space="preserve">ક્રમ </t>
  </si>
  <si>
    <t xml:space="preserve">ચકાસવાના મુદ્દા </t>
  </si>
  <si>
    <t xml:space="preserve">કચેરીએ ભરવાની વિગત </t>
  </si>
  <si>
    <t xml:space="preserve">શિક્ષકનુ: નામ</t>
  </si>
  <si>
    <t xml:space="preserve">કચેરીનું નામ અને મૂળ નિમણુકનો હોદ્દો તથા તારીખ </t>
  </si>
  <si>
    <t xml:space="preserve">હાલનું પગાર ધોરણ </t>
  </si>
  <si>
    <t xml:space="preserve">નિયત પૂર્વસેવા તાલીમ લીધા તારીખ અને પૂર્વસેવા પરીક્ષા પાસ કાર્ય તારીખ</t>
  </si>
  <si>
    <t xml:space="preserve">અન્ય ખાતા/ જીલ્લામાંથી બદલી થઈને આવેલ હોય તો તેની વિગત </t>
  </si>
  <si>
    <r>
      <rPr>
        <b val="true"/>
        <sz val="11"/>
        <rFont val="Arial"/>
        <family val="0"/>
        <charset val="1"/>
      </rPr>
      <t xml:space="preserve">લાગુ પડતુ નથી</t>
    </r>
    <r>
      <rPr>
        <b val="true"/>
        <sz val="11"/>
        <rFont val="Shruti"/>
        <family val="2"/>
        <charset val="1"/>
      </rPr>
      <t xml:space="preserve">.</t>
    </r>
  </si>
  <si>
    <t xml:space="preserve">પ્રથમ ઉચ્ચ્તર પગાર ધોરણ મંજુર કરતા અગાઉ કેટલી બઢતી મળેલ છે. </t>
  </si>
  <si>
    <t xml:space="preserve">બઢતી મળ્યા તારીખ અને હોદ્દો </t>
  </si>
  <si>
    <t xml:space="preserve">જગ્યા એકાંકી છે કે કેમ? (અનુસુચિ)</t>
  </si>
  <si>
    <t xml:space="preserve">બઢતી</t>
  </si>
  <si>
    <t xml:space="preserve">બઢતીની જગ્યામાં કેટલી પુરક જગ્યાઓ છે.</t>
  </si>
  <si>
    <t xml:space="preserve">અ - પુરક જગ્યાના પગાર ધોરણ</t>
  </si>
  <si>
    <t xml:space="preserve">બ - અનુસુચિ મુજબની જગ્યાનું પગાર ધોરણ </t>
  </si>
  <si>
    <t xml:space="preserve">બઢતીનો અસ્વીકાર કરેલ હોય તો તેની સંપૂર્ણ વિગત </t>
  </si>
  <si>
    <t xml:space="preserve">હવે પછીની બઢતી જગ્યા તથા તેનું પગાર ધોરણ </t>
  </si>
  <si>
    <t xml:space="preserve">બઢતીની કઈ જગ્યાનું ઉચ્ચતર પગાર ધોરણ મંજુર કરવાનું છે તે જગ્યાનું નામ અને પગાર ધોરણ તથા તે જગ્યાના ભરતી નિયમો</t>
  </si>
  <si>
    <t xml:space="preserve">ફાજલ થઇ પુનઃનોકરીમાં સમાવેશ થયેલ હોય તો તેની વિગત </t>
  </si>
  <si>
    <t xml:space="preserve">નિયત બઢતી માટેની ખાતાકીય પરીક્ષા પાસ કાર્ય તારીખ અથવા મુક્તિ મળ્યા તારીખ</t>
  </si>
  <si>
    <t xml:space="preserve">બઢતી માટે સી.સી.સી./સી.સી.સી.પ્લસ પરીક્ષા પાસ કાર્ય તારીખ અથવા મુક્તિ મળ્યા તારીખ </t>
  </si>
  <si>
    <t xml:space="preserve">લાગુ પડતી હિન્દી/ગુજરાતી પરીક્ષા પાસ કાર્ય તારીખ</t>
  </si>
  <si>
    <t xml:space="preserve">આ સંદર્ભમાં કોર્ટ  કેસ થયેલ હોય તો તેની વિગત </t>
  </si>
  <si>
    <t xml:space="preserve">પ્રથમ ઉચ્ચ્તર પગાર ધોરણ મંજુર કરેલ હોય તો તેની વિગત</t>
  </si>
  <si>
    <t xml:space="preserve">બીજું ઉચ્ચ્તર પગાર ધોરણ મંજુર કઈ જગ્યાનું મંજુર કરવાનું છે તેની વિગત</t>
  </si>
  <si>
    <t xml:space="preserve">બીજું ઉચ્ચ્તર પગાર ધોરણ મળવાપાત્ર તારીખ </t>
  </si>
  <si>
    <t xml:space="preserve">સેવા તૂટ સળંગ ગણેલ હોય તો તેના હુકમની નકલ </t>
  </si>
  <si>
    <t xml:space="preserve">બિન પગારી રજાનો સમયગાળો </t>
  </si>
  <si>
    <r>
      <rPr>
        <b val="true"/>
        <sz val="11"/>
        <rFont val="Arial"/>
        <family val="0"/>
        <charset val="1"/>
      </rPr>
      <t xml:space="preserve">પત્રક સામેલ છે</t>
    </r>
    <r>
      <rPr>
        <b val="true"/>
        <sz val="11"/>
        <rFont val="Shruti"/>
        <family val="2"/>
        <charset val="1"/>
      </rPr>
      <t xml:space="preserve">.</t>
    </r>
  </si>
  <si>
    <t xml:space="preserve">ડીમડેટ મળેલ હોય તો તેની વિગત </t>
  </si>
  <si>
    <t xml:space="preserve">નિમણુક સત્તાધારીએ ઉચ્ચતર પગાર ધોરણ મંજુર કરેલ છે કે કેમ? </t>
  </si>
  <si>
    <t xml:space="preserve">ઇજાફા અટકાવેલ હોય તો તેની વિગત </t>
  </si>
  <si>
    <t xml:space="preserve">અગાઉ આ કેસ એલ.એફ. કચેરીને રજુ થયેલ હોય તો લેવાયેલ વાંધાની પૂર્તતા સાથેની વિગત </t>
  </si>
  <si>
    <r>
      <rPr>
        <b val="true"/>
        <sz val="11"/>
        <rFont val="Arial"/>
        <family val="0"/>
        <charset val="1"/>
      </rPr>
      <t xml:space="preserve">વાંધાની પૂર્તતા કરેલ છે</t>
    </r>
    <r>
      <rPr>
        <b val="true"/>
        <sz val="11"/>
        <rFont val="Shruti"/>
        <family val="2"/>
        <charset val="1"/>
      </rPr>
      <t xml:space="preserve">.</t>
    </r>
  </si>
  <si>
    <t xml:space="preserve">જરૂરી બાંહેધરી પત્રક સામેલ કરેલ છે? </t>
  </si>
  <si>
    <t xml:space="preserve">ગુજરાત મુલ્કી સેવા નિયમોના પગાર નિયમના નિયમ-૧૨ મુજબ વિકલ્પ આપેલ છે.</t>
  </si>
  <si>
    <r>
      <rPr>
        <b val="true"/>
        <sz val="11"/>
        <rFont val="Arial"/>
        <family val="0"/>
        <charset val="1"/>
      </rPr>
      <t xml:space="preserve">હા</t>
    </r>
    <r>
      <rPr>
        <b val="true"/>
        <sz val="11"/>
        <rFont val="Shruti"/>
        <family val="2"/>
        <charset val="1"/>
      </rPr>
      <t xml:space="preserve">/</t>
    </r>
    <r>
      <rPr>
        <b val="true"/>
        <sz val="11"/>
        <rFont val="Arial"/>
        <family val="0"/>
        <charset val="1"/>
      </rPr>
      <t xml:space="preserve">ના </t>
    </r>
  </si>
</sst>
</file>

<file path=xl/styles.xml><?xml version="1.0" encoding="utf-8"?>
<styleSheet xmlns="http://schemas.openxmlformats.org/spreadsheetml/2006/main">
  <numFmts count="8">
    <numFmt numFmtId="164" formatCode="General"/>
    <numFmt numFmtId="165" formatCode="mm/dd/yy"/>
    <numFmt numFmtId="166" formatCode="m/d/yyyy"/>
    <numFmt numFmtId="167" formatCode="[$-7000447]0"/>
    <numFmt numFmtId="168" formatCode="[$-F800]dddd&quot;, &quot;mmmm\ dd&quot;, &quot;yyyy"/>
    <numFmt numFmtId="169" formatCode="0"/>
    <numFmt numFmtId="170" formatCode="@"/>
    <numFmt numFmtId="171" formatCode="dd\-mm\-yyyy"/>
  </numFmts>
  <fonts count="56">
    <font>
      <sz val="10"/>
      <name val="Arial"/>
      <family val="0"/>
      <charset val="1"/>
    </font>
    <font>
      <sz val="10"/>
      <name val="Arial"/>
      <family val="0"/>
    </font>
    <font>
      <sz val="10"/>
      <name val="Arial"/>
      <family val="0"/>
    </font>
    <font>
      <sz val="10"/>
      <name val="Arial"/>
      <family val="0"/>
    </font>
    <font>
      <sz val="10"/>
      <name val="Arial"/>
      <family val="2"/>
      <charset val="1"/>
    </font>
    <font>
      <b val="true"/>
      <sz val="16"/>
      <color rgb="FFFFCC00"/>
      <name val="Arial"/>
      <family val="2"/>
      <charset val="1"/>
    </font>
    <font>
      <b val="true"/>
      <sz val="16"/>
      <color theme="1"/>
      <name val="Arial"/>
      <family val="2"/>
      <charset val="1"/>
    </font>
    <font>
      <b val="true"/>
      <sz val="12"/>
      <name val="Arial"/>
      <family val="2"/>
      <charset val="1"/>
    </font>
    <font>
      <b val="true"/>
      <sz val="12"/>
      <name val="Wingdings 3"/>
      <family val="1"/>
      <charset val="2"/>
    </font>
    <font>
      <b val="true"/>
      <sz val="18"/>
      <color rgb="FFFFFFFF"/>
      <name val="Arial"/>
      <family val="2"/>
      <charset val="1"/>
    </font>
    <font>
      <b val="true"/>
      <sz val="14"/>
      <name val="Arial"/>
      <family val="2"/>
      <charset val="1"/>
    </font>
    <font>
      <b val="true"/>
      <sz val="16"/>
      <color theme="0"/>
      <name val="Arial"/>
      <family val="2"/>
      <charset val="1"/>
    </font>
    <font>
      <sz val="10"/>
      <color theme="0"/>
      <name val="Arial"/>
      <family val="2"/>
      <charset val="1"/>
    </font>
    <font>
      <b val="true"/>
      <sz val="14"/>
      <name val="Shruti"/>
      <family val="2"/>
      <charset val="1"/>
    </font>
    <font>
      <b val="true"/>
      <sz val="12"/>
      <color rgb="FF000080"/>
      <name val="Arial"/>
      <family val="2"/>
      <charset val="1"/>
    </font>
    <font>
      <b val="true"/>
      <sz val="16"/>
      <color rgb="FFFFFFFF"/>
      <name val="Arial"/>
      <family val="2"/>
      <charset val="1"/>
    </font>
    <font>
      <b val="true"/>
      <sz val="14"/>
      <name val="Arial"/>
      <family val="0"/>
      <charset val="1"/>
    </font>
    <font>
      <sz val="10"/>
      <color rgb="FF808080"/>
      <name val="Arial"/>
      <family val="2"/>
      <charset val="1"/>
    </font>
    <font>
      <sz val="10"/>
      <name val="Arial"/>
      <family val="2"/>
    </font>
    <font>
      <b val="true"/>
      <sz val="12"/>
      <name val="Shruti"/>
      <family val="2"/>
      <charset val="1"/>
    </font>
    <font>
      <b val="true"/>
      <sz val="12"/>
      <name val="Arial"/>
      <family val="0"/>
      <charset val="1"/>
    </font>
    <font>
      <sz val="12"/>
      <name val="Arial"/>
      <family val="2"/>
      <charset val="1"/>
    </font>
    <font>
      <sz val="12"/>
      <name val="Shruti"/>
      <family val="2"/>
      <charset val="1"/>
    </font>
    <font>
      <sz val="12"/>
      <name val="LMG-Arun"/>
      <family val="0"/>
      <charset val="1"/>
    </font>
    <font>
      <b val="true"/>
      <sz val="10"/>
      <name val="Arial"/>
      <family val="2"/>
      <charset val="1"/>
    </font>
    <font>
      <sz val="12"/>
      <name val="Gujrati Saral-1"/>
      <family val="0"/>
      <charset val="1"/>
    </font>
    <font>
      <sz val="12"/>
      <name val="Times New Roman"/>
      <family val="1"/>
      <charset val="1"/>
    </font>
    <font>
      <sz val="10"/>
      <name val="Times New Roman"/>
      <family val="1"/>
      <charset val="1"/>
    </font>
    <font>
      <sz val="12"/>
      <name val="Wingdings"/>
      <family val="0"/>
      <charset val="2"/>
    </font>
    <font>
      <sz val="7"/>
      <name val="Times New Roman"/>
      <family val="1"/>
      <charset val="1"/>
    </font>
    <font>
      <sz val="11"/>
      <name val="Arial"/>
      <family val="2"/>
      <charset val="1"/>
    </font>
    <font>
      <b val="true"/>
      <sz val="15"/>
      <name val="Arial"/>
      <family val="2"/>
      <charset val="1"/>
    </font>
    <font>
      <sz val="14"/>
      <name val="Arial"/>
      <family val="2"/>
      <charset val="1"/>
    </font>
    <font>
      <sz val="13"/>
      <name val="Arial"/>
      <family val="2"/>
      <charset val="1"/>
    </font>
    <font>
      <b val="true"/>
      <sz val="13"/>
      <name val="Arial"/>
      <family val="2"/>
      <charset val="1"/>
    </font>
    <font>
      <sz val="13"/>
      <name val="Shruti"/>
      <family val="2"/>
      <charset val="1"/>
    </font>
    <font>
      <b val="true"/>
      <sz val="11"/>
      <name val="Arial"/>
      <family val="2"/>
      <charset val="1"/>
    </font>
    <font>
      <b val="true"/>
      <u val="single"/>
      <sz val="15"/>
      <name val="Arial"/>
      <family val="2"/>
      <charset val="1"/>
    </font>
    <font>
      <sz val="15"/>
      <name val="Arial"/>
      <family val="2"/>
      <charset val="1"/>
    </font>
    <font>
      <b val="true"/>
      <sz val="13"/>
      <name val="Shruti"/>
      <family val="2"/>
      <charset val="1"/>
    </font>
    <font>
      <b val="true"/>
      <sz val="14"/>
      <color rgb="FFFFFFFF"/>
      <name val="Shruti"/>
      <family val="2"/>
      <charset val="1"/>
    </font>
    <font>
      <b val="true"/>
      <sz val="5"/>
      <color rgb="FF000000"/>
      <name val="Shruti"/>
      <family val="2"/>
      <charset val="1"/>
    </font>
    <font>
      <b val="true"/>
      <sz val="13"/>
      <name val="Arial"/>
      <family val="0"/>
      <charset val="1"/>
    </font>
    <font>
      <sz val="11"/>
      <name val="Shruti"/>
      <family val="2"/>
      <charset val="1"/>
    </font>
    <font>
      <b val="true"/>
      <u val="single"/>
      <sz val="16"/>
      <name val="Arial"/>
      <family val="2"/>
      <charset val="1"/>
    </font>
    <font>
      <sz val="14"/>
      <name val="Shruti"/>
      <family val="2"/>
      <charset val="1"/>
    </font>
    <font>
      <b val="true"/>
      <i val="true"/>
      <sz val="11"/>
      <name val="Arial"/>
      <family val="2"/>
      <charset val="1"/>
    </font>
    <font>
      <b val="true"/>
      <u val="single"/>
      <sz val="14"/>
      <name val="Arial"/>
      <family val="2"/>
      <charset val="1"/>
    </font>
    <font>
      <sz val="14"/>
      <color rgb="FFFF0000"/>
      <name val="Arial"/>
      <family val="2"/>
      <charset val="1"/>
    </font>
    <font>
      <sz val="10"/>
      <color rgb="FFFF0000"/>
      <name val="Arial"/>
      <family val="2"/>
      <charset val="1"/>
    </font>
    <font>
      <sz val="11"/>
      <color theme="0"/>
      <name val="Arial"/>
      <family val="2"/>
      <charset val="1"/>
    </font>
    <font>
      <sz val="11"/>
      <color rgb="FFFF0000"/>
      <name val="Arial"/>
      <family val="2"/>
      <charset val="1"/>
    </font>
    <font>
      <b val="true"/>
      <sz val="11"/>
      <name val="Wingdings"/>
      <family val="0"/>
      <charset val="2"/>
    </font>
    <font>
      <b val="true"/>
      <sz val="11"/>
      <name val="Wingdings 3"/>
      <family val="1"/>
      <charset val="2"/>
    </font>
    <font>
      <b val="true"/>
      <sz val="11"/>
      <name val="Shruti"/>
      <family val="2"/>
      <charset val="1"/>
    </font>
    <font>
      <b val="true"/>
      <sz val="11"/>
      <name val="Arial"/>
      <family val="0"/>
      <charset val="1"/>
    </font>
  </fonts>
  <fills count="15">
    <fill>
      <patternFill patternType="none"/>
    </fill>
    <fill>
      <patternFill patternType="gray125"/>
    </fill>
    <fill>
      <patternFill patternType="solid">
        <fgColor rgb="FFFFFFFF"/>
        <bgColor rgb="FFFFFFCC"/>
      </patternFill>
    </fill>
    <fill>
      <patternFill patternType="solid">
        <fgColor rgb="FF000000"/>
        <bgColor rgb="FF003300"/>
      </patternFill>
    </fill>
    <fill>
      <patternFill patternType="solid">
        <fgColor rgb="FFFFFF00"/>
        <bgColor rgb="FFFFFF00"/>
      </patternFill>
    </fill>
    <fill>
      <patternFill patternType="solid">
        <fgColor rgb="FF00B050"/>
        <bgColor rgb="FF008080"/>
      </patternFill>
    </fill>
    <fill>
      <patternFill patternType="solid">
        <fgColor rgb="FF993300"/>
        <bgColor rgb="FF993366"/>
      </patternFill>
    </fill>
    <fill>
      <patternFill patternType="solid">
        <fgColor rgb="FFCC99FF"/>
        <bgColor rgb="FF9999FF"/>
      </patternFill>
    </fill>
    <fill>
      <patternFill patternType="solid">
        <fgColor rgb="FFCCFFFF"/>
        <bgColor rgb="FFCCFFFF"/>
      </patternFill>
    </fill>
    <fill>
      <patternFill patternType="solid">
        <fgColor rgb="FFC0C0C0"/>
        <bgColor rgb="FFCCCCFF"/>
      </patternFill>
    </fill>
    <fill>
      <patternFill patternType="solid">
        <fgColor rgb="FFFFCC99"/>
        <bgColor rgb="FFC0C0C0"/>
      </patternFill>
    </fill>
    <fill>
      <patternFill patternType="solid">
        <fgColor rgb="FFCCCCFF"/>
        <bgColor rgb="FFC0C0C0"/>
      </patternFill>
    </fill>
    <fill>
      <patternFill patternType="solid">
        <fgColor rgb="FFFF99CC"/>
        <bgColor rgb="FFFF8080"/>
      </patternFill>
    </fill>
    <fill>
      <patternFill patternType="solid">
        <fgColor rgb="FFFFFFCC"/>
        <bgColor rgb="FFFFFFFF"/>
      </patternFill>
    </fill>
    <fill>
      <patternFill patternType="solid">
        <fgColor rgb="FF99CC00"/>
        <bgColor rgb="FFFFCC00"/>
      </patternFill>
    </fill>
  </fills>
  <borders count="55">
    <border diagonalUp="false" diagonalDown="false">
      <left/>
      <right/>
      <top/>
      <bottom/>
      <diagonal/>
    </border>
    <border diagonalUp="false" diagonalDown="false">
      <left/>
      <right/>
      <top/>
      <bottom style="medium"/>
      <diagonal/>
    </border>
    <border diagonalUp="false" diagonalDown="false">
      <left/>
      <right/>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thin"/>
      <diagonal/>
    </border>
    <border diagonalUp="false" diagonalDown="false">
      <left/>
      <right style="medium"/>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thin"/>
      <bottom style="medium"/>
      <diagonal/>
    </border>
    <border diagonalUp="false" diagonalDown="false">
      <left style="medium"/>
      <right style="thin"/>
      <top/>
      <bottom style="medium"/>
      <diagonal/>
    </border>
    <border diagonalUp="false" diagonalDown="false">
      <left style="thin"/>
      <right style="thin"/>
      <top style="medium"/>
      <bottom style="thin"/>
      <diagonal/>
    </border>
    <border diagonalUp="false" diagonalDown="false">
      <left style="thin"/>
      <right style="medium"/>
      <top/>
      <bottom style="thin"/>
      <diagonal/>
    </border>
    <border diagonalUp="false" diagonalDown="false">
      <left/>
      <right style="medium"/>
      <top style="thin"/>
      <bottom style="medium"/>
      <diagonal/>
    </border>
    <border diagonalUp="false" diagonalDown="false">
      <left/>
      <right/>
      <top style="medium"/>
      <botto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style="thin"/>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style="medium"/>
      <diagonal/>
    </border>
    <border diagonalUp="false" diagonalDown="false">
      <left style="thin"/>
      <right style="thin"/>
      <top style="medium"/>
      <bottom/>
      <diagonal/>
    </border>
    <border diagonalUp="false" diagonalDown="false">
      <left style="thin"/>
      <right style="thin"/>
      <top/>
      <bottom style="medium"/>
      <diagonal/>
    </border>
    <border diagonalUp="false" diagonalDown="false">
      <left style="dashed"/>
      <right/>
      <top/>
      <bottom/>
      <diagonal/>
    </border>
    <border diagonalUp="false" diagonalDown="false">
      <left/>
      <right style="dashed"/>
      <top/>
      <bottom/>
      <diagonal/>
    </border>
    <border diagonalUp="false" diagonalDown="false">
      <left/>
      <right/>
      <top/>
      <bottom style="dashed"/>
      <diagonal/>
    </border>
    <border diagonalUp="false" diagonalDown="false">
      <left/>
      <right style="dotted"/>
      <top style="dotted"/>
      <bottom style="dotted"/>
      <diagonal/>
    </border>
    <border diagonalUp="false" diagonalDown="false">
      <left style="dashed"/>
      <right/>
      <top style="dashed"/>
      <bottom/>
      <diagonal/>
    </border>
    <border diagonalUp="false" diagonalDown="false">
      <left/>
      <right/>
      <top style="dashed"/>
      <bottom/>
      <diagonal/>
    </border>
    <border diagonalUp="false" diagonalDown="false">
      <left/>
      <right style="dashed"/>
      <top style="dashed"/>
      <bottom/>
      <diagonal/>
    </border>
    <border diagonalUp="false" diagonalDown="false">
      <left style="dashed"/>
      <right style="thin"/>
      <top/>
      <bottom style="dashed"/>
      <diagonal/>
    </border>
    <border diagonalUp="false" diagonalDown="false">
      <left style="dashed"/>
      <right style="thin"/>
      <top style="thin"/>
      <bottom style="dashed"/>
      <diagonal/>
    </border>
    <border diagonalUp="false" diagonalDown="false">
      <left style="thin"/>
      <right style="dashed"/>
      <top style="dashed"/>
      <bottom style="thin"/>
      <diagonal/>
    </border>
    <border diagonalUp="false" diagonalDown="false">
      <left/>
      <right style="dashed"/>
      <top style="thin"/>
      <bottom/>
      <diagonal/>
    </border>
    <border diagonalUp="false" diagonalDown="false">
      <left style="dashed"/>
      <right/>
      <top/>
      <bottom style="dashed"/>
      <diagonal/>
    </border>
    <border diagonalUp="false" diagonalDown="false">
      <left style="thin"/>
      <right style="dotted"/>
      <top style="thin"/>
      <bottom style="dotted"/>
      <diagonal/>
    </border>
    <border diagonalUp="false" diagonalDown="false">
      <left style="dashed"/>
      <right style="thin"/>
      <top style="dashed"/>
      <bottom style="thin"/>
      <diagonal/>
    </border>
    <border diagonalUp="false" diagonalDown="false">
      <left style="thin"/>
      <right style="dashed"/>
      <top style="thin"/>
      <bottom style="dashed"/>
      <diagonal/>
    </border>
    <border diagonalUp="false" diagonalDown="false">
      <left style="dashed"/>
      <right style="thin"/>
      <top/>
      <bottom/>
      <diagonal/>
    </border>
    <border diagonalUp="false" diagonalDown="false">
      <left style="dotted"/>
      <right style="dotted"/>
      <top style="dotted"/>
      <bottom style="dotted"/>
      <diagonal/>
    </border>
    <border diagonalUp="false" diagonalDown="false">
      <left style="dashed"/>
      <right style="thin"/>
      <top/>
      <bottom style="thin"/>
      <diagonal/>
    </border>
    <border diagonalUp="false" diagonalDown="false">
      <left/>
      <right style="dashed"/>
      <top/>
      <bottom style="dashed"/>
      <diagonal/>
    </border>
    <border diagonalUp="false" diagonalDown="false">
      <left style="dashed"/>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true"/>
    </xf>
    <xf numFmtId="164" fontId="4" fillId="2" borderId="0" xfId="0" applyFont="true" applyBorder="false" applyAlignment="true" applyProtection="true">
      <alignment horizontal="general" vertical="bottom" textRotation="0" wrapText="false" indent="0" shrinkToFit="false"/>
      <protection locked="true" hidden="true"/>
    </xf>
    <xf numFmtId="164" fontId="5" fillId="3" borderId="1" xfId="0" applyFont="true" applyBorder="true" applyAlignment="true" applyProtection="true">
      <alignment horizontal="center" vertical="center" textRotation="0" wrapText="true" indent="0" shrinkToFit="false"/>
      <protection locked="true" hidden="true"/>
    </xf>
    <xf numFmtId="164" fontId="6" fillId="4" borderId="2" xfId="0" applyFont="true" applyBorder="true" applyAlignment="true" applyProtection="true">
      <alignment horizontal="center" vertical="center" textRotation="0" wrapText="true" indent="0" shrinkToFit="false"/>
      <protection locked="true" hidden="true"/>
    </xf>
    <xf numFmtId="164" fontId="7" fillId="5" borderId="3" xfId="0" applyFont="true" applyBorder="true" applyAlignment="true" applyProtection="true">
      <alignment horizontal="right" vertical="center" textRotation="0" wrapText="true" indent="0" shrinkToFit="false"/>
      <protection locked="true" hidden="true"/>
    </xf>
    <xf numFmtId="164" fontId="9" fillId="6" borderId="4" xfId="0" applyFont="true" applyBorder="true" applyAlignment="true" applyProtection="true">
      <alignment horizontal="center" vertical="center" textRotation="0" wrapText="true" indent="0" shrinkToFit="false"/>
      <protection locked="false" hidden="false"/>
    </xf>
    <xf numFmtId="164" fontId="10" fillId="2" borderId="0" xfId="0" applyFont="true" applyBorder="true" applyAlignment="true" applyProtection="true">
      <alignment horizontal="center" vertical="center" textRotation="0" wrapText="true" indent="0" shrinkToFit="false"/>
      <protection locked="true" hidden="true"/>
    </xf>
    <xf numFmtId="164" fontId="10" fillId="7" borderId="5" xfId="0" applyFont="true" applyBorder="true" applyAlignment="true" applyProtection="true">
      <alignment horizontal="right" vertical="center" textRotation="0" wrapText="false" indent="0" shrinkToFit="false"/>
      <protection locked="true" hidden="true"/>
    </xf>
    <xf numFmtId="164" fontId="10" fillId="8" borderId="6" xfId="0" applyFont="true" applyBorder="true" applyAlignment="true" applyProtection="true">
      <alignment horizontal="left" vertical="center" textRotation="0" wrapText="false" indent="0" shrinkToFit="false"/>
      <protection locked="false" hidden="false"/>
    </xf>
    <xf numFmtId="164" fontId="11" fillId="2" borderId="0" xfId="0" applyFont="true" applyBorder="true" applyAlignment="true" applyProtection="true">
      <alignment horizontal="center" vertical="bottom" textRotation="0" wrapText="false" indent="0" shrinkToFit="false"/>
      <protection locked="true" hidden="true"/>
    </xf>
    <xf numFmtId="164" fontId="10" fillId="7" borderId="7" xfId="0" applyFont="true" applyBorder="true" applyAlignment="true" applyProtection="true">
      <alignment horizontal="right" vertical="center" textRotation="0" wrapText="false" indent="0" shrinkToFit="false"/>
      <protection locked="true" hidden="true"/>
    </xf>
    <xf numFmtId="164" fontId="10" fillId="8" borderId="8"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true" applyAlignment="true" applyProtection="true">
      <alignment horizontal="center" vertical="bottom" textRotation="0" wrapText="false" indent="0" shrinkToFit="false"/>
      <protection locked="true" hidden="true"/>
    </xf>
    <xf numFmtId="164" fontId="10" fillId="8" borderId="9" xfId="0" applyFont="true" applyBorder="true" applyAlignment="true" applyProtection="true">
      <alignment horizontal="left" vertical="center" textRotation="0" wrapText="false" indent="0" shrinkToFit="false"/>
      <protection locked="false" hidden="false"/>
    </xf>
    <xf numFmtId="164" fontId="10" fillId="8" borderId="10" xfId="0" applyFont="true" applyBorder="tru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bottom" textRotation="0" wrapText="false" indent="0" shrinkToFit="false"/>
      <protection locked="true" hidden="true"/>
    </xf>
    <xf numFmtId="164" fontId="10" fillId="7" borderId="11" xfId="0" applyFont="true" applyBorder="true" applyAlignment="true" applyProtection="true">
      <alignment horizontal="right" vertical="center" textRotation="0" wrapText="false" indent="0" shrinkToFit="false"/>
      <protection locked="true" hidden="true"/>
    </xf>
    <xf numFmtId="164" fontId="10" fillId="8" borderId="12" xfId="0" applyFont="true" applyBorder="true" applyAlignment="true" applyProtection="true">
      <alignment horizontal="general" vertical="center" textRotation="0" wrapText="false" indent="0" shrinkToFit="false"/>
      <protection locked="false" hidden="false"/>
    </xf>
    <xf numFmtId="164" fontId="10" fillId="9" borderId="13" xfId="0" applyFont="true" applyBorder="true" applyAlignment="true" applyProtection="true">
      <alignment horizontal="center" vertical="center" textRotation="0" wrapText="false" indent="0" shrinkToFit="false"/>
      <protection locked="false" hidden="false"/>
    </xf>
    <xf numFmtId="164" fontId="7" fillId="8" borderId="9" xfId="0" applyFont="true" applyBorder="true" applyAlignment="true" applyProtection="true">
      <alignment horizontal="general" vertical="center" textRotation="0" wrapText="false" indent="0" shrinkToFit="false"/>
      <protection locked="false" hidden="false"/>
    </xf>
    <xf numFmtId="164" fontId="7" fillId="10" borderId="5" xfId="0" applyFont="true" applyBorder="true" applyAlignment="true" applyProtection="true">
      <alignment horizontal="right" vertical="center" textRotation="0" wrapText="false" indent="0" shrinkToFit="false"/>
      <protection locked="true" hidden="true"/>
    </xf>
    <xf numFmtId="166" fontId="13" fillId="8" borderId="6" xfId="0" applyFont="true" applyBorder="true" applyAlignment="true" applyProtection="true">
      <alignment horizontal="left" vertical="center" textRotation="0" wrapText="false" indent="0" shrinkToFit="false"/>
      <protection locked="false" hidden="false"/>
    </xf>
    <xf numFmtId="164" fontId="7" fillId="10" borderId="7" xfId="0" applyFont="true" applyBorder="true" applyAlignment="true" applyProtection="true">
      <alignment horizontal="right" vertical="center" textRotation="0" wrapText="false" indent="0" shrinkToFit="false"/>
      <protection locked="true" hidden="true"/>
    </xf>
    <xf numFmtId="166" fontId="13" fillId="8" borderId="4" xfId="0" applyFont="true" applyBorder="true" applyAlignment="true" applyProtection="true">
      <alignment horizontal="left" vertical="center" textRotation="0" wrapText="false" indent="0" shrinkToFit="false"/>
      <protection locked="false" hidden="false"/>
    </xf>
    <xf numFmtId="166" fontId="13" fillId="8" borderId="8" xfId="0" applyFont="true" applyBorder="true" applyAlignment="true" applyProtection="true">
      <alignment horizontal="left" vertical="center" textRotation="0" wrapText="false" indent="0" shrinkToFit="false"/>
      <protection locked="false" hidden="false"/>
    </xf>
    <xf numFmtId="164" fontId="7" fillId="10" borderId="11" xfId="0" applyFont="true" applyBorder="true" applyAlignment="true" applyProtection="true">
      <alignment horizontal="right" vertical="center" textRotation="0" wrapText="true" indent="0" shrinkToFit="false"/>
      <protection locked="true" hidden="true"/>
    </xf>
    <xf numFmtId="164" fontId="7" fillId="11" borderId="14" xfId="0" applyFont="true" applyBorder="true" applyAlignment="true" applyProtection="true">
      <alignment horizontal="right" vertical="center" textRotation="0" wrapText="true" indent="0" shrinkToFit="false"/>
      <protection locked="true" hidden="true"/>
    </xf>
    <xf numFmtId="164" fontId="14" fillId="12" borderId="15" xfId="0" applyFont="true" applyBorder="true" applyAlignment="true" applyProtection="true">
      <alignment horizontal="center" vertical="center" textRotation="0" wrapText="true" indent="0" shrinkToFit="false"/>
      <protection locked="true" hidden="true"/>
    </xf>
    <xf numFmtId="164" fontId="14" fillId="12" borderId="16" xfId="0" applyFont="true" applyBorder="true" applyAlignment="true" applyProtection="true">
      <alignment horizontal="center" vertical="center" textRotation="0" wrapText="true" indent="0" shrinkToFit="false"/>
      <protection locked="true" hidden="true"/>
    </xf>
    <xf numFmtId="167" fontId="15" fillId="6" borderId="13" xfId="0" applyFont="true" applyBorder="true" applyAlignment="true" applyProtection="true">
      <alignment horizontal="center" vertical="center" textRotation="0" wrapText="false" indent="0" shrinkToFit="false"/>
      <protection locked="true" hidden="true"/>
    </xf>
    <xf numFmtId="164" fontId="15" fillId="6" borderId="9" xfId="0" applyFont="true" applyBorder="true" applyAlignment="true" applyProtection="true">
      <alignment horizontal="center" vertical="center" textRotation="0" wrapText="false" indent="0" shrinkToFit="false"/>
      <protection locked="true" hidden="true"/>
    </xf>
    <xf numFmtId="164" fontId="7" fillId="13" borderId="3" xfId="0" applyFont="true" applyBorder="true" applyAlignment="true" applyProtection="true">
      <alignment horizontal="right" vertical="center" textRotation="0" wrapText="true" indent="0" shrinkToFit="false"/>
      <protection locked="true" hidden="true"/>
    </xf>
    <xf numFmtId="166" fontId="4" fillId="2" borderId="0" xfId="0" applyFont="true" applyBorder="false" applyAlignment="true" applyProtection="true">
      <alignment horizontal="general" vertical="bottom" textRotation="0" wrapText="false" indent="0" shrinkToFit="false"/>
      <protection locked="true" hidden="true"/>
    </xf>
    <xf numFmtId="164" fontId="7" fillId="14" borderId="5" xfId="0" applyFont="true" applyBorder="true" applyAlignment="true" applyProtection="true">
      <alignment horizontal="right" vertical="center" textRotation="0" wrapText="true" indent="0" shrinkToFit="false"/>
      <protection locked="true" hidden="true"/>
    </xf>
    <xf numFmtId="164" fontId="7" fillId="14" borderId="11" xfId="0" applyFont="true" applyBorder="true" applyAlignment="true" applyProtection="true">
      <alignment horizontal="right" vertical="center" textRotation="0" wrapText="true" indent="0" shrinkToFit="false"/>
      <protection locked="true" hidden="true"/>
    </xf>
    <xf numFmtId="166" fontId="16" fillId="8" borderId="12" xfId="0" applyFont="true" applyBorder="true" applyAlignment="true" applyProtection="true">
      <alignment horizontal="center" vertical="center" textRotation="0" wrapText="false" indent="0" shrinkToFit="false"/>
      <protection locked="false" hidden="false"/>
    </xf>
    <xf numFmtId="164" fontId="13" fillId="8" borderId="9" xfId="0" applyFont="true" applyBorder="true" applyAlignment="true" applyProtection="true">
      <alignment horizontal="center" vertical="center" textRotation="0" wrapText="false" indent="0" shrinkToFit="false"/>
      <protection locked="false" hidden="false"/>
    </xf>
    <xf numFmtId="166" fontId="13" fillId="8" borderId="17" xfId="0" applyFont="true" applyBorder="true" applyAlignment="true" applyProtection="true">
      <alignment horizontal="general" vertical="center" textRotation="0" wrapText="false" indent="0" shrinkToFit="false"/>
      <protection locked="false" hidden="false"/>
    </xf>
    <xf numFmtId="164" fontId="17" fillId="2" borderId="18" xfId="0" applyFont="true" applyBorder="true" applyAlignment="true" applyProtection="true">
      <alignment horizontal="center" vertical="bottom" textRotation="0" wrapText="false" indent="0" shrinkToFit="false"/>
      <protection locked="true" hidden="true"/>
    </xf>
    <xf numFmtId="164" fontId="0" fillId="2" borderId="0" xfId="0" applyFont="false" applyBorder="false" applyAlignment="true" applyProtection="true">
      <alignment horizontal="general" vertical="bottom" textRotation="0" wrapText="false" indent="0" shrinkToFit="false"/>
      <protection locked="true" hidden="true"/>
    </xf>
    <xf numFmtId="164" fontId="19" fillId="2" borderId="0" xfId="0" applyFont="true" applyBorder="false" applyAlignment="true" applyProtection="true">
      <alignment horizontal="right" vertical="bottom" textRotation="0" wrapText="false" indent="0" shrinkToFit="false"/>
      <protection locked="true" hidden="true"/>
    </xf>
    <xf numFmtId="164" fontId="19" fillId="2" borderId="0" xfId="0" applyFont="true" applyBorder="false" applyAlignment="true" applyProtection="true">
      <alignment horizontal="general" vertical="bottom" textRotation="0" wrapText="false" indent="0" shrinkToFit="false"/>
      <protection locked="true" hidden="true"/>
    </xf>
    <xf numFmtId="164" fontId="20" fillId="2" borderId="0" xfId="0" applyFont="true" applyBorder="false" applyAlignment="true" applyProtection="true">
      <alignment horizontal="right" vertical="bottom" textRotation="0" wrapText="false" indent="0" shrinkToFit="false"/>
      <protection locked="true" hidden="true"/>
    </xf>
    <xf numFmtId="164" fontId="19" fillId="2" borderId="0" xfId="0" applyFont="true" applyBorder="true" applyAlignment="true" applyProtection="true">
      <alignment horizontal="left" vertical="bottom" textRotation="0" wrapText="false" indent="0" shrinkToFit="false"/>
      <protection locked="true" hidden="true"/>
    </xf>
    <xf numFmtId="164" fontId="21" fillId="2" borderId="0" xfId="0" applyFont="true" applyBorder="true" applyAlignment="true" applyProtection="true">
      <alignment horizontal="left" vertical="bottom" textRotation="0" wrapText="false" indent="0" shrinkToFit="false"/>
      <protection locked="true" hidden="true"/>
    </xf>
    <xf numFmtId="166" fontId="24" fillId="2" borderId="0" xfId="0" applyFont="true" applyBorder="true" applyAlignment="true" applyProtection="true">
      <alignment horizontal="left" vertical="bottom" textRotation="0" wrapText="false" indent="0" shrinkToFit="false"/>
      <protection locked="true" hidden="true"/>
    </xf>
    <xf numFmtId="164" fontId="25" fillId="2" borderId="0" xfId="0" applyFont="true" applyBorder="false" applyAlignment="true" applyProtection="true">
      <alignment horizontal="general" vertical="bottom" textRotation="0" wrapText="false" indent="0" shrinkToFit="false"/>
      <protection locked="true" hidden="true"/>
    </xf>
    <xf numFmtId="164" fontId="22" fillId="2" borderId="0" xfId="0" applyFont="true" applyBorder="false" applyAlignment="true" applyProtection="true">
      <alignment horizontal="left" vertical="bottom" textRotation="0" wrapText="false" indent="0" shrinkToFit="false"/>
      <protection locked="true" hidden="true"/>
    </xf>
    <xf numFmtId="164" fontId="0" fillId="2" borderId="0" xfId="0" applyFont="false" applyBorder="false" applyAlignment="true" applyProtection="true">
      <alignment horizontal="left" vertical="bottom" textRotation="0" wrapText="false" indent="0" shrinkToFit="false"/>
      <protection locked="true" hidden="true"/>
    </xf>
    <xf numFmtId="164" fontId="22" fillId="2" borderId="0" xfId="0" applyFont="true" applyBorder="true" applyAlignment="true" applyProtection="true">
      <alignment horizontal="left" vertical="bottom" textRotation="0" wrapText="false" indent="0" shrinkToFit="false"/>
      <protection locked="true" hidden="true"/>
    </xf>
    <xf numFmtId="164" fontId="21" fillId="2" borderId="0" xfId="0" applyFont="true" applyBorder="false" applyAlignment="true" applyProtection="true">
      <alignment horizontal="left" vertical="bottom" textRotation="0" wrapText="false" indent="0" shrinkToFit="false"/>
      <protection locked="true" hidden="true"/>
    </xf>
    <xf numFmtId="164" fontId="4" fillId="2" borderId="0" xfId="0" applyFont="true" applyBorder="false" applyAlignment="true" applyProtection="true">
      <alignment horizontal="left" vertical="bottom" textRotation="0" wrapText="false" indent="0" shrinkToFit="false"/>
      <protection locked="true" hidden="true"/>
    </xf>
    <xf numFmtId="164" fontId="19" fillId="2" borderId="0" xfId="0" applyFont="true" applyBorder="true" applyAlignment="true" applyProtection="true">
      <alignment horizontal="center" vertical="bottom" textRotation="0" wrapText="false" indent="0" shrinkToFit="false"/>
      <protection locked="true" hidden="true"/>
    </xf>
    <xf numFmtId="164" fontId="22" fillId="2" borderId="0" xfId="0" applyFont="true" applyBorder="true" applyAlignment="true" applyProtection="true">
      <alignment horizontal="justify" vertical="bottom" textRotation="0" wrapText="true" indent="0" shrinkToFit="false"/>
      <protection locked="true" hidden="true"/>
    </xf>
    <xf numFmtId="164" fontId="19" fillId="2" borderId="0" xfId="0" applyFont="true" applyBorder="false" applyAlignment="true" applyProtection="true">
      <alignment horizontal="left" vertical="bottom" textRotation="0" wrapText="true" indent="0" shrinkToFit="false"/>
      <protection locked="true" hidden="true"/>
    </xf>
    <xf numFmtId="164" fontId="22" fillId="2" borderId="0" xfId="0" applyFont="true" applyBorder="false" applyAlignment="true" applyProtection="true">
      <alignment horizontal="left" vertical="center" textRotation="0" wrapText="false" indent="0" shrinkToFit="false"/>
      <protection locked="true" hidden="true"/>
    </xf>
    <xf numFmtId="164" fontId="19" fillId="2" borderId="0" xfId="0" applyFont="true" applyBorder="true" applyAlignment="true" applyProtection="true">
      <alignment horizontal="left" vertical="center" textRotation="0" wrapText="false" indent="0" shrinkToFit="false"/>
      <protection locked="true" hidden="true"/>
    </xf>
    <xf numFmtId="166" fontId="7" fillId="2" borderId="0" xfId="0" applyFont="true" applyBorder="true" applyAlignment="true" applyProtection="true">
      <alignment horizontal="left" vertical="center" textRotation="0" wrapText="false" indent="0" shrinkToFit="false"/>
      <protection locked="true" hidden="true"/>
    </xf>
    <xf numFmtId="164" fontId="25" fillId="2" borderId="0" xfId="0" applyFont="true" applyBorder="false" applyAlignment="true" applyProtection="true">
      <alignment horizontal="left" vertical="center" textRotation="0" wrapText="false" indent="0" shrinkToFit="false"/>
      <protection locked="true" hidden="true"/>
    </xf>
    <xf numFmtId="164" fontId="26" fillId="2" borderId="0" xfId="0" applyFont="true" applyBorder="false" applyAlignment="true" applyProtection="true">
      <alignment horizontal="left" vertical="center" textRotation="0" wrapText="false" indent="0" shrinkToFit="false"/>
      <protection locked="true" hidden="true"/>
    </xf>
    <xf numFmtId="166" fontId="7" fillId="2" borderId="0" xfId="0" applyFont="true" applyBorder="false" applyAlignment="true" applyProtection="true">
      <alignment horizontal="left" vertical="center" textRotation="0" wrapText="false" indent="0" shrinkToFit="false"/>
      <protection locked="true" hidden="true"/>
    </xf>
    <xf numFmtId="164" fontId="27" fillId="2" borderId="0" xfId="0" applyFont="true" applyBorder="false" applyAlignment="true" applyProtection="true">
      <alignment horizontal="left" vertical="center" textRotation="0" wrapText="false" indent="0" shrinkToFit="false"/>
      <protection locked="true" hidden="true"/>
    </xf>
    <xf numFmtId="168" fontId="7" fillId="2" borderId="0" xfId="0" applyFont="true" applyBorder="true" applyAlignment="true" applyProtection="true">
      <alignment horizontal="left" vertical="center" textRotation="0" wrapText="false" indent="0" shrinkToFit="false"/>
      <protection locked="true" hidden="true"/>
    </xf>
    <xf numFmtId="164" fontId="25" fillId="2" borderId="0" xfId="0" applyFont="true" applyBorder="false" applyAlignment="true" applyProtection="true">
      <alignment horizontal="justify" vertical="bottom" textRotation="0" wrapText="false" indent="0" shrinkToFit="false"/>
      <protection locked="true" hidden="true"/>
    </xf>
    <xf numFmtId="164" fontId="0" fillId="2" borderId="0" xfId="0" applyFont="false" applyBorder="true" applyAlignment="true" applyProtection="true">
      <alignment horizontal="center" vertical="bottom" textRotation="0" wrapText="false" indent="0" shrinkToFit="false"/>
      <protection locked="true" hidden="true"/>
    </xf>
    <xf numFmtId="164" fontId="20" fillId="2" borderId="0" xfId="0" applyFont="true" applyBorder="false" applyAlignment="true" applyProtection="true">
      <alignment horizontal="left" vertical="bottom" textRotation="0" wrapText="false" indent="0" shrinkToFit="false"/>
      <protection locked="true" hidden="true"/>
    </xf>
    <xf numFmtId="164" fontId="28" fillId="2" borderId="0" xfId="0" applyFont="true" applyBorder="false" applyAlignment="true" applyProtection="true">
      <alignment horizontal="left" vertical="center" textRotation="0" wrapText="false" indent="0" shrinkToFit="false"/>
      <protection locked="true" hidden="true"/>
    </xf>
    <xf numFmtId="164" fontId="0" fillId="2" borderId="0" xfId="0" applyFont="false" applyBorder="false" applyAlignment="true" applyProtection="true">
      <alignment horizontal="general" vertical="center" textRotation="0" wrapText="false" indent="0" shrinkToFit="false"/>
      <protection locked="true" hidden="true"/>
    </xf>
    <xf numFmtId="164" fontId="30" fillId="2" borderId="0" xfId="0" applyFont="true" applyBorder="true" applyAlignment="true" applyProtection="true">
      <alignment horizontal="center" vertical="center" textRotation="0" wrapText="false" indent="0" shrinkToFit="false"/>
      <protection locked="true" hidden="true"/>
    </xf>
    <xf numFmtId="164" fontId="24" fillId="2" borderId="0" xfId="0" applyFont="true" applyBorder="true" applyAlignment="true" applyProtection="true">
      <alignment horizontal="center" vertical="center" textRotation="0" wrapText="false" indent="0" shrinkToFit="false"/>
      <protection locked="true" hidden="true"/>
    </xf>
    <xf numFmtId="164" fontId="0" fillId="2" borderId="0" xfId="0" applyFont="false" applyBorder="true" applyAlignment="true" applyProtection="true">
      <alignment horizontal="center" vertical="center" textRotation="0" wrapText="false" indent="0" shrinkToFit="false"/>
      <protection locked="true" hidden="true"/>
    </xf>
    <xf numFmtId="164" fontId="25" fillId="2" borderId="0" xfId="0" applyFont="true" applyBorder="false" applyAlignment="true" applyProtection="true">
      <alignment horizontal="justify" vertical="center" textRotation="0" wrapText="false" indent="0" shrinkToFit="false"/>
      <protection locked="true" hidden="true"/>
    </xf>
    <xf numFmtId="164" fontId="19" fillId="2" borderId="0" xfId="0" applyFont="true" applyBorder="false" applyAlignment="true" applyProtection="true">
      <alignment horizontal="center" vertical="bottom" textRotation="0" wrapText="false" indent="0" shrinkToFit="false"/>
      <protection locked="true" hidden="true"/>
    </xf>
    <xf numFmtId="164" fontId="0" fillId="2" borderId="0" xfId="0" applyFont="false" applyBorder="false" applyAlignment="true" applyProtection="true">
      <alignment horizontal="right" vertical="bottom" textRotation="0" wrapText="false" indent="0" shrinkToFit="false"/>
      <protection locked="true" hidden="true"/>
    </xf>
    <xf numFmtId="164" fontId="31" fillId="2" borderId="0" xfId="0" applyFont="true" applyBorder="true" applyAlignment="true" applyProtection="true">
      <alignment horizontal="center" vertical="center" textRotation="0" wrapText="true" indent="0" shrinkToFit="false"/>
      <protection locked="true" hidden="true"/>
    </xf>
    <xf numFmtId="164" fontId="32" fillId="2" borderId="0" xfId="0" applyFont="true" applyBorder="true" applyAlignment="true" applyProtection="true">
      <alignment horizontal="center" vertical="center" textRotation="0" wrapText="true" indent="0" shrinkToFit="false"/>
      <protection locked="true" hidden="true"/>
    </xf>
    <xf numFmtId="164" fontId="21" fillId="2" borderId="0" xfId="0" applyFont="true" applyBorder="true" applyAlignment="true" applyProtection="true">
      <alignment horizontal="center" vertical="center" textRotation="0" wrapText="true" indent="0" shrinkToFit="false"/>
      <protection locked="true" hidden="true"/>
    </xf>
    <xf numFmtId="164" fontId="33" fillId="2" borderId="0" xfId="0" applyFont="true" applyBorder="false" applyAlignment="true" applyProtection="true">
      <alignment horizontal="general" vertical="bottom" textRotation="0" wrapText="false" indent="0" shrinkToFit="false"/>
      <protection locked="true" hidden="true"/>
    </xf>
    <xf numFmtId="164" fontId="33" fillId="2" borderId="0" xfId="0" applyFont="true" applyBorder="true" applyAlignment="true" applyProtection="true">
      <alignment horizontal="justify" vertical="bottom" textRotation="0" wrapText="true" indent="0" shrinkToFit="false"/>
      <protection locked="true" hidden="true"/>
    </xf>
    <xf numFmtId="164" fontId="33" fillId="2" borderId="0" xfId="0" applyFont="true" applyBorder="true" applyAlignment="true" applyProtection="true">
      <alignment horizontal="justify" vertical="bottom" textRotation="0" wrapText="true" indent="0" shrinkToFit="false"/>
      <protection locked="false" hidden="false"/>
    </xf>
    <xf numFmtId="164" fontId="34" fillId="2" borderId="0" xfId="0" applyFont="true" applyBorder="false" applyAlignment="true" applyProtection="true">
      <alignment horizontal="general" vertical="bottom" textRotation="0" wrapText="false" indent="0" shrinkToFit="false"/>
      <protection locked="true" hidden="true"/>
    </xf>
    <xf numFmtId="164" fontId="30" fillId="2" borderId="0" xfId="0" applyFont="true" applyBorder="false" applyAlignment="true" applyProtection="true">
      <alignment horizontal="general" vertical="bottom" textRotation="0" wrapText="false" indent="0" shrinkToFit="false"/>
      <protection locked="true" hidden="true"/>
    </xf>
    <xf numFmtId="166" fontId="35" fillId="2" borderId="0" xfId="0" applyFont="true" applyBorder="false" applyAlignment="true" applyProtection="true">
      <alignment horizontal="left" vertical="bottom" textRotation="0" wrapText="false" indent="0" shrinkToFit="false"/>
      <protection locked="true" hidden="true"/>
    </xf>
    <xf numFmtId="164" fontId="36" fillId="2" borderId="0" xfId="0" applyFont="true" applyBorder="true" applyAlignment="true" applyProtection="true">
      <alignment horizontal="left" vertical="bottom" textRotation="0" wrapText="false" indent="0" shrinkToFit="false"/>
      <protection locked="true" hidden="true"/>
    </xf>
    <xf numFmtId="164" fontId="24" fillId="2" borderId="0" xfId="0" applyFont="true" applyBorder="false" applyAlignment="true" applyProtection="true">
      <alignment horizontal="general" vertical="bottom" textRotation="0" wrapText="false" indent="0" shrinkToFit="false"/>
      <protection locked="true" hidden="true"/>
    </xf>
    <xf numFmtId="164" fontId="21" fillId="2" borderId="0" xfId="0" applyFont="true" applyBorder="true" applyAlignment="true" applyProtection="true">
      <alignment horizontal="center" vertical="center" textRotation="0" wrapText="false" indent="0" shrinkToFit="false"/>
      <protection locked="true" hidden="true"/>
    </xf>
    <xf numFmtId="164" fontId="21" fillId="2" borderId="0" xfId="0" applyFont="true" applyBorder="true" applyAlignment="true" applyProtection="true">
      <alignment horizontal="justify" vertical="bottom" textRotation="0" wrapText="true" indent="0" shrinkToFit="false"/>
      <protection locked="true" hidden="true"/>
    </xf>
    <xf numFmtId="164" fontId="21" fillId="2" borderId="0" xfId="0" applyFont="true" applyBorder="true" applyAlignment="true" applyProtection="true">
      <alignment horizontal="justify" vertical="bottom" textRotation="0" wrapText="true" indent="0" shrinkToFit="false"/>
      <protection locked="false" hidden="false"/>
    </xf>
    <xf numFmtId="164" fontId="24" fillId="2" borderId="0" xfId="0" applyFont="true" applyBorder="true" applyAlignment="true" applyProtection="true">
      <alignment horizontal="left" vertical="bottom" textRotation="0" wrapText="false" indent="0" shrinkToFit="false"/>
      <protection locked="true" hidden="true"/>
    </xf>
    <xf numFmtId="164" fontId="30" fillId="2" borderId="0" xfId="0" applyFont="true" applyBorder="true" applyAlignment="true" applyProtection="true">
      <alignment horizontal="center" vertical="center" textRotation="0" wrapText="true" indent="0" shrinkToFit="false"/>
      <protection locked="true" hidden="true"/>
    </xf>
    <xf numFmtId="164" fontId="30" fillId="2" borderId="0" xfId="0" applyFont="true" applyBorder="true" applyAlignment="true" applyProtection="true">
      <alignment horizontal="center" vertical="bottom" textRotation="0" wrapText="false" indent="0" shrinkToFit="false"/>
      <protection locked="true" hidden="true"/>
    </xf>
    <xf numFmtId="164" fontId="21" fillId="2" borderId="0" xfId="0" applyFont="true" applyBorder="false" applyAlignment="true" applyProtection="true">
      <alignment horizontal="justify" vertical="bottom" textRotation="0" wrapText="true" indent="0" shrinkToFit="false"/>
      <protection locked="true" hidden="true"/>
    </xf>
    <xf numFmtId="164" fontId="37" fillId="2" borderId="0" xfId="0" applyFont="true" applyBorder="true" applyAlignment="true" applyProtection="true">
      <alignment horizontal="center" vertical="center" textRotation="0" wrapText="true" indent="0" shrinkToFit="false"/>
      <protection locked="true" hidden="true"/>
    </xf>
    <xf numFmtId="164" fontId="21" fillId="2" borderId="0" xfId="0" applyFont="true" applyBorder="true" applyAlignment="true" applyProtection="true">
      <alignment horizontal="right" vertical="center" textRotation="0" wrapText="true" indent="0" shrinkToFit="false"/>
      <protection locked="true" hidden="true"/>
    </xf>
    <xf numFmtId="164" fontId="7" fillId="2" borderId="0" xfId="0" applyFont="true" applyBorder="true" applyAlignment="true" applyProtection="true">
      <alignment horizontal="center" vertical="center" textRotation="0" wrapText="true" indent="0" shrinkToFit="false"/>
      <protection locked="true" hidden="true"/>
    </xf>
    <xf numFmtId="164" fontId="31" fillId="2" borderId="0" xfId="0" applyFont="true" applyBorder="true" applyAlignment="true" applyProtection="true">
      <alignment horizontal="center" vertical="bottom" textRotation="0" wrapText="false" indent="0" shrinkToFit="false"/>
      <protection locked="true" hidden="true"/>
    </xf>
    <xf numFmtId="164" fontId="38" fillId="2" borderId="0" xfId="0" applyFont="true" applyBorder="true" applyAlignment="true" applyProtection="true">
      <alignment horizontal="center" vertical="bottom" textRotation="0" wrapText="false" indent="0" shrinkToFit="false"/>
      <protection locked="true" hidden="true"/>
    </xf>
    <xf numFmtId="164" fontId="34" fillId="2" borderId="3" xfId="0" applyFont="true" applyBorder="true" applyAlignment="true" applyProtection="true">
      <alignment horizontal="center" vertical="bottom" textRotation="0" wrapText="false" indent="0" shrinkToFit="false"/>
      <protection locked="true" hidden="true"/>
    </xf>
    <xf numFmtId="164" fontId="34" fillId="2" borderId="19" xfId="0" applyFont="true" applyBorder="true" applyAlignment="true" applyProtection="true">
      <alignment horizontal="center" vertical="bottom" textRotation="0" wrapText="false" indent="0" shrinkToFit="false"/>
      <protection locked="true" hidden="true"/>
    </xf>
    <xf numFmtId="164" fontId="34" fillId="2" borderId="4" xfId="0" applyFont="true" applyBorder="true" applyAlignment="true" applyProtection="true">
      <alignment horizontal="center" vertical="bottom" textRotation="0" wrapText="false" indent="0" shrinkToFit="false"/>
      <protection locked="true" hidden="true"/>
    </xf>
    <xf numFmtId="167" fontId="21" fillId="2" borderId="20" xfId="0" applyFont="true" applyBorder="true" applyAlignment="true" applyProtection="true">
      <alignment horizontal="center" vertical="center" textRotation="0" wrapText="true" indent="0" shrinkToFit="false"/>
      <protection locked="true" hidden="true"/>
    </xf>
    <xf numFmtId="164" fontId="21" fillId="2" borderId="21" xfId="0" applyFont="true" applyBorder="true" applyAlignment="true" applyProtection="true">
      <alignment horizontal="left" vertical="center" textRotation="0" wrapText="true" indent="0" shrinkToFit="false"/>
      <protection locked="true" hidden="true"/>
    </xf>
    <xf numFmtId="164" fontId="34" fillId="2" borderId="16" xfId="0" applyFont="true" applyBorder="true" applyAlignment="true" applyProtection="true">
      <alignment horizontal="center" vertical="center" textRotation="0" wrapText="true" indent="0" shrinkToFit="false"/>
      <protection locked="true" hidden="true"/>
    </xf>
    <xf numFmtId="167" fontId="21" fillId="2" borderId="7" xfId="0" applyFont="true" applyBorder="true" applyAlignment="true" applyProtection="true">
      <alignment horizontal="center" vertical="center" textRotation="0" wrapText="true" indent="0" shrinkToFit="false"/>
      <protection locked="true" hidden="true"/>
    </xf>
    <xf numFmtId="164" fontId="21" fillId="2" borderId="9" xfId="0" applyFont="true" applyBorder="true" applyAlignment="true" applyProtection="true">
      <alignment horizontal="left" vertical="center" textRotation="0" wrapText="true" indent="0" shrinkToFit="false"/>
      <protection locked="true" hidden="true"/>
    </xf>
    <xf numFmtId="164" fontId="34" fillId="2" borderId="9" xfId="0" applyFont="true" applyBorder="true" applyAlignment="true" applyProtection="true">
      <alignment horizontal="general" vertical="center" textRotation="0" wrapText="true" indent="0" shrinkToFit="false"/>
      <protection locked="true" hidden="true"/>
    </xf>
    <xf numFmtId="164" fontId="7" fillId="2" borderId="8" xfId="0" applyFont="true" applyBorder="true" applyAlignment="true" applyProtection="true">
      <alignment horizontal="center" vertical="center" textRotation="0" wrapText="true" indent="0" shrinkToFit="false"/>
      <protection locked="true" hidden="true"/>
    </xf>
    <xf numFmtId="166" fontId="39" fillId="2" borderId="8" xfId="0" applyFont="true" applyBorder="true" applyAlignment="true" applyProtection="true">
      <alignment horizontal="center" vertical="center" textRotation="0" wrapText="true" indent="0" shrinkToFit="false"/>
      <protection locked="true" hidden="true"/>
    </xf>
    <xf numFmtId="164" fontId="34" fillId="2" borderId="8" xfId="0" applyFont="true" applyBorder="true" applyAlignment="true" applyProtection="true">
      <alignment horizontal="center" vertical="center" textRotation="0" wrapText="true" indent="0" shrinkToFit="false"/>
      <protection locked="true" hidden="true"/>
    </xf>
    <xf numFmtId="164" fontId="34" fillId="2" borderId="9" xfId="0" applyFont="true" applyBorder="true" applyAlignment="true" applyProtection="true">
      <alignment horizontal="center" vertical="center" textRotation="0" wrapText="true" indent="0" shrinkToFit="false"/>
      <protection locked="true" hidden="true"/>
    </xf>
    <xf numFmtId="166" fontId="34" fillId="2" borderId="9" xfId="0" applyFont="true" applyBorder="true" applyAlignment="true" applyProtection="true">
      <alignment horizontal="center" vertical="center" textRotation="0" wrapText="true" indent="0" shrinkToFit="false"/>
      <protection locked="true" hidden="true"/>
    </xf>
    <xf numFmtId="164" fontId="19" fillId="2" borderId="9" xfId="0" applyFont="true" applyBorder="true" applyAlignment="true" applyProtection="true">
      <alignment horizontal="center" vertical="center" textRotation="0" wrapText="true" indent="0" shrinkToFit="false"/>
      <protection locked="true" hidden="true"/>
    </xf>
    <xf numFmtId="164" fontId="13" fillId="2" borderId="8" xfId="0" applyFont="true" applyBorder="true" applyAlignment="true" applyProtection="true">
      <alignment horizontal="center" vertical="center" textRotation="0" wrapText="true" indent="0" shrinkToFit="false"/>
      <protection locked="true" hidden="true"/>
    </xf>
    <xf numFmtId="164" fontId="19" fillId="2" borderId="22" xfId="0" applyFont="true" applyBorder="true" applyAlignment="true" applyProtection="true">
      <alignment horizontal="center" vertical="center" textRotation="0" wrapText="true" indent="0" shrinkToFit="false"/>
      <protection locked="true" hidden="true"/>
    </xf>
    <xf numFmtId="164" fontId="19" fillId="2" borderId="23" xfId="0" applyFont="true" applyBorder="true" applyAlignment="true" applyProtection="true">
      <alignment horizontal="center" vertical="center" textRotation="0" wrapText="true" indent="0" shrinkToFit="false"/>
      <protection locked="true" hidden="true"/>
    </xf>
    <xf numFmtId="164" fontId="13" fillId="2" borderId="22" xfId="0" applyFont="true" applyBorder="true" applyAlignment="true" applyProtection="true">
      <alignment horizontal="center" vertical="center" textRotation="0" wrapText="true" indent="0" shrinkToFit="false"/>
      <protection locked="true" hidden="true"/>
    </xf>
    <xf numFmtId="167" fontId="21" fillId="2" borderId="9" xfId="0" applyFont="true" applyBorder="true" applyAlignment="true" applyProtection="true">
      <alignment horizontal="center" vertical="center" textRotation="0" wrapText="true" indent="0" shrinkToFit="false"/>
      <protection locked="true" hidden="true"/>
    </xf>
    <xf numFmtId="164" fontId="33" fillId="2" borderId="9" xfId="0" applyFont="true" applyBorder="true" applyAlignment="true" applyProtection="true">
      <alignment horizontal="general" vertical="center" textRotation="0" wrapText="false" indent="0" shrinkToFit="false"/>
      <protection locked="true" hidden="true"/>
    </xf>
    <xf numFmtId="164" fontId="40" fillId="2" borderId="24" xfId="0" applyFont="true" applyBorder="true" applyAlignment="true" applyProtection="true">
      <alignment horizontal="left" vertical="center" textRotation="0" wrapText="true" indent="0" shrinkToFit="false"/>
      <protection locked="true" hidden="true"/>
    </xf>
    <xf numFmtId="164" fontId="13" fillId="2" borderId="25" xfId="0" applyFont="true" applyBorder="true" applyAlignment="true" applyProtection="true">
      <alignment horizontal="left" vertical="center" textRotation="0" wrapText="true" indent="0" shrinkToFit="false"/>
      <protection locked="true" hidden="true"/>
    </xf>
    <xf numFmtId="164" fontId="13" fillId="2" borderId="26" xfId="0" applyFont="true" applyBorder="true" applyAlignment="true" applyProtection="true">
      <alignment horizontal="left" vertical="center" textRotation="0" wrapText="true" indent="0" shrinkToFit="false"/>
      <protection locked="true" hidden="true"/>
    </xf>
    <xf numFmtId="164" fontId="41" fillId="2" borderId="0" xfId="0" applyFont="true" applyBorder="true" applyAlignment="true" applyProtection="true">
      <alignment horizontal="general" vertical="center" textRotation="0" wrapText="false" indent="0" shrinkToFit="false"/>
      <protection locked="true" hidden="true"/>
    </xf>
    <xf numFmtId="164" fontId="39" fillId="2" borderId="0" xfId="0" applyFont="true" applyBorder="true" applyAlignment="true" applyProtection="true">
      <alignment horizontal="general" vertical="center" textRotation="0" wrapText="true" indent="0" shrinkToFit="false"/>
      <protection locked="true" hidden="true"/>
    </xf>
    <xf numFmtId="164" fontId="21" fillId="2" borderId="0" xfId="0" applyFont="true" applyBorder="false" applyAlignment="true" applyProtection="true">
      <alignment horizontal="general" vertical="bottom" textRotation="0" wrapText="false" indent="0" shrinkToFit="false"/>
      <protection locked="true" hidden="true"/>
    </xf>
    <xf numFmtId="164" fontId="21" fillId="2" borderId="0" xfId="0" applyFont="true" applyBorder="true" applyAlignment="true" applyProtection="true">
      <alignment horizontal="right" vertical="bottom" textRotation="0" wrapText="false" indent="0" shrinkToFit="false"/>
      <protection locked="true" hidden="true"/>
    </xf>
    <xf numFmtId="164" fontId="33" fillId="2" borderId="0" xfId="0" applyFont="true" applyBorder="true" applyAlignment="true" applyProtection="true">
      <alignment horizontal="right" vertical="bottom" textRotation="0" wrapText="false" indent="0" shrinkToFit="false"/>
      <protection locked="true" hidden="true"/>
    </xf>
    <xf numFmtId="164" fontId="7" fillId="2" borderId="0" xfId="0" applyFont="true" applyBorder="true" applyAlignment="true" applyProtection="true">
      <alignment horizontal="center" vertical="bottom" textRotation="0" wrapText="false" indent="0" shrinkToFit="false"/>
      <protection locked="true" hidden="true"/>
    </xf>
    <xf numFmtId="164" fontId="21" fillId="2" borderId="1" xfId="0" applyFont="true" applyBorder="true" applyAlignment="true" applyProtection="true">
      <alignment horizontal="center" vertical="center" textRotation="0" wrapText="true" indent="0" shrinkToFit="false"/>
      <protection locked="true" hidden="true"/>
    </xf>
    <xf numFmtId="164" fontId="21" fillId="2" borderId="21" xfId="0" applyFont="true" applyBorder="true" applyAlignment="true" applyProtection="true">
      <alignment horizontal="general" vertical="center" textRotation="0" wrapText="true" indent="0" shrinkToFit="false"/>
      <protection locked="true" hidden="true"/>
    </xf>
    <xf numFmtId="164" fontId="21" fillId="2" borderId="9" xfId="0" applyFont="true" applyBorder="true" applyAlignment="true" applyProtection="true">
      <alignment horizontal="general" vertical="center" textRotation="0" wrapText="true" indent="0" shrinkToFit="false"/>
      <protection locked="true" hidden="true"/>
    </xf>
    <xf numFmtId="164" fontId="7" fillId="2" borderId="9" xfId="0" applyFont="true" applyBorder="true" applyAlignment="true" applyProtection="true">
      <alignment horizontal="general" vertical="center" textRotation="0" wrapText="true" indent="0" shrinkToFit="false"/>
      <protection locked="true" hidden="true"/>
    </xf>
    <xf numFmtId="164" fontId="10" fillId="2" borderId="8" xfId="0" applyFont="true" applyBorder="true" applyAlignment="true" applyProtection="true">
      <alignment horizontal="center" vertical="center" textRotation="0" wrapText="true" indent="0" shrinkToFit="false"/>
      <protection locked="true" hidden="true"/>
    </xf>
    <xf numFmtId="164" fontId="13" fillId="2" borderId="24" xfId="0" applyFont="true" applyBorder="true" applyAlignment="true" applyProtection="true">
      <alignment horizontal="center" vertical="center" textRotation="0" wrapText="true" indent="0" shrinkToFit="false"/>
      <protection locked="true" hidden="true"/>
    </xf>
    <xf numFmtId="166" fontId="13" fillId="2" borderId="8" xfId="0" applyFont="true" applyBorder="true" applyAlignment="true" applyProtection="true">
      <alignment horizontal="center" vertical="center" textRotation="0" wrapText="true" indent="0" shrinkToFit="false"/>
      <protection locked="true" hidden="true"/>
    </xf>
    <xf numFmtId="167" fontId="21" fillId="2" borderId="27" xfId="0" applyFont="true" applyBorder="true" applyAlignment="true" applyProtection="true">
      <alignment horizontal="center" vertical="center" textRotation="0" wrapText="true" indent="0" shrinkToFit="false"/>
      <protection locked="true" hidden="true"/>
    </xf>
    <xf numFmtId="164" fontId="0" fillId="2" borderId="9" xfId="0" applyFont="true" applyBorder="true" applyAlignment="true" applyProtection="true">
      <alignment horizontal="general" vertical="center" textRotation="0" wrapText="true" indent="0" shrinkToFit="false"/>
      <protection locked="true" hidden="true"/>
    </xf>
    <xf numFmtId="164" fontId="13" fillId="2" borderId="9" xfId="0" applyFont="true" applyBorder="true" applyAlignment="true" applyProtection="true">
      <alignment horizontal="center" vertical="center" textRotation="0" wrapText="true" indent="0" shrinkToFit="false"/>
      <protection locked="true" hidden="true"/>
    </xf>
    <xf numFmtId="164" fontId="30" fillId="2" borderId="9" xfId="0" applyFont="true" applyBorder="true" applyAlignment="true" applyProtection="true">
      <alignment horizontal="general" vertical="center" textRotation="0" wrapText="true" indent="0" shrinkToFit="false"/>
      <protection locked="true" hidden="true"/>
    </xf>
    <xf numFmtId="167" fontId="21" fillId="2" borderId="11" xfId="0" applyFont="true" applyBorder="true" applyAlignment="true" applyProtection="true">
      <alignment horizontal="center" vertical="center" textRotation="0" wrapText="true" indent="0" shrinkToFit="false"/>
      <protection locked="true" hidden="true"/>
    </xf>
    <xf numFmtId="164" fontId="21" fillId="2" borderId="13" xfId="0" applyFont="true" applyBorder="true" applyAlignment="true" applyProtection="true">
      <alignment horizontal="general" vertical="center" textRotation="0" wrapText="true" indent="0" shrinkToFit="false"/>
      <protection locked="true" hidden="true"/>
    </xf>
    <xf numFmtId="166" fontId="13" fillId="2" borderId="28" xfId="0" applyFont="true" applyBorder="true" applyAlignment="true" applyProtection="true">
      <alignment horizontal="center" vertical="center" textRotation="0" wrapText="true" indent="0" shrinkToFit="false"/>
      <protection locked="true" hidden="true"/>
    </xf>
    <xf numFmtId="164" fontId="33" fillId="2" borderId="0" xfId="0" applyFont="true" applyBorder="true" applyAlignment="true" applyProtection="true">
      <alignment horizontal="center" vertical="bottom" textRotation="0" wrapText="false" indent="0" shrinkToFit="false"/>
      <protection locked="true" hidden="true"/>
    </xf>
    <xf numFmtId="167" fontId="21" fillId="2" borderId="5" xfId="0" applyFont="true" applyBorder="true" applyAlignment="true" applyProtection="true">
      <alignment horizontal="center" vertical="center" textRotation="0" wrapText="true" indent="0" shrinkToFit="false"/>
      <protection locked="true" hidden="true"/>
    </xf>
    <xf numFmtId="164" fontId="21" fillId="2" borderId="15" xfId="0" applyFont="true" applyBorder="true" applyAlignment="true" applyProtection="true">
      <alignment horizontal="left" vertical="center" textRotation="0" wrapText="true" indent="0" shrinkToFit="false"/>
      <protection locked="true" hidden="true"/>
    </xf>
    <xf numFmtId="164" fontId="34" fillId="2" borderId="6" xfId="0" applyFont="true" applyBorder="true" applyAlignment="true" applyProtection="true">
      <alignment horizontal="center" vertical="center" textRotation="0" wrapText="true" indent="0" shrinkToFit="false"/>
      <protection locked="true" hidden="true"/>
    </xf>
    <xf numFmtId="164" fontId="36" fillId="2" borderId="9" xfId="0" applyFont="true" applyBorder="true" applyAlignment="true" applyProtection="true">
      <alignment horizontal="general" vertical="center" textRotation="0" wrapText="true" indent="0" shrinkToFit="false"/>
      <protection locked="true" hidden="true"/>
    </xf>
    <xf numFmtId="164" fontId="39" fillId="2" borderId="8" xfId="0" applyFont="true" applyBorder="true" applyAlignment="true" applyProtection="true">
      <alignment horizontal="center" vertical="center" textRotation="0" wrapText="true" indent="0" shrinkToFit="false"/>
      <protection locked="true" hidden="true"/>
    </xf>
    <xf numFmtId="164" fontId="30" fillId="2" borderId="9" xfId="0" applyFont="true" applyBorder="true" applyAlignment="true" applyProtection="true">
      <alignment horizontal="left" vertical="center" textRotation="0" wrapText="true" indent="0" shrinkToFit="false"/>
      <protection locked="true" hidden="true"/>
    </xf>
    <xf numFmtId="164" fontId="21" fillId="2" borderId="13" xfId="0" applyFont="true" applyBorder="true" applyAlignment="true" applyProtection="true">
      <alignment horizontal="left" vertical="center" textRotation="0" wrapText="true" indent="0" shrinkToFit="false"/>
      <protection locked="true" hidden="true"/>
    </xf>
    <xf numFmtId="164" fontId="39" fillId="2" borderId="13" xfId="0" applyFont="true" applyBorder="true" applyAlignment="true" applyProtection="true">
      <alignment horizontal="general" vertical="center" textRotation="0" wrapText="true" indent="0" shrinkToFit="false"/>
      <protection locked="true" hidden="true"/>
    </xf>
    <xf numFmtId="166" fontId="39" fillId="2" borderId="28" xfId="0" applyFont="true" applyBorder="true" applyAlignment="true" applyProtection="true">
      <alignment horizontal="center" vertical="center" textRotation="0" wrapText="true" indent="0" shrinkToFit="false"/>
      <protection locked="true" hidden="true"/>
    </xf>
    <xf numFmtId="164" fontId="0" fillId="2" borderId="0" xfId="0" applyFont="false" applyBorder="false" applyAlignment="true" applyProtection="true">
      <alignment horizontal="center" vertical="bottom" textRotation="0" wrapText="false" indent="0" shrinkToFit="false"/>
      <protection locked="true" hidden="true"/>
    </xf>
    <xf numFmtId="164" fontId="32" fillId="2" borderId="1" xfId="0" applyFont="true" applyBorder="true" applyAlignment="true" applyProtection="true">
      <alignment horizontal="center" vertical="bottom" textRotation="0" wrapText="false" indent="0" shrinkToFit="false"/>
      <protection locked="true" hidden="true"/>
    </xf>
    <xf numFmtId="164" fontId="31" fillId="2" borderId="29" xfId="0" applyFont="true" applyBorder="true" applyAlignment="true" applyProtection="true">
      <alignment horizontal="center" vertical="bottom" textRotation="0" wrapText="false" indent="0" shrinkToFit="false"/>
      <protection locked="true" hidden="true"/>
    </xf>
    <xf numFmtId="164" fontId="7" fillId="2" borderId="29" xfId="0" applyFont="true" applyBorder="true" applyAlignment="true" applyProtection="true">
      <alignment horizontal="center" vertical="center" textRotation="0" wrapText="true" indent="0" shrinkToFit="false"/>
      <protection locked="true" hidden="true"/>
    </xf>
    <xf numFmtId="164" fontId="4" fillId="2" borderId="15" xfId="0" applyFont="true" applyBorder="true" applyAlignment="true" applyProtection="true">
      <alignment horizontal="general" vertical="center" textRotation="0" wrapText="true" indent="0" shrinkToFit="false"/>
      <protection locked="true" hidden="true"/>
    </xf>
    <xf numFmtId="164" fontId="36" fillId="2" borderId="9" xfId="0" applyFont="true" applyBorder="true" applyAlignment="true" applyProtection="true">
      <alignment horizontal="center" vertical="center" textRotation="0" wrapText="true" indent="0" shrinkToFit="false"/>
      <protection locked="true" hidden="true"/>
    </xf>
    <xf numFmtId="164" fontId="0" fillId="2" borderId="9" xfId="0" applyFont="true" applyBorder="true" applyAlignment="true" applyProtection="true">
      <alignment horizontal="justify" vertical="bottom" textRotation="0" wrapText="true" indent="0" shrinkToFit="false"/>
      <protection locked="true" hidden="true"/>
    </xf>
    <xf numFmtId="164" fontId="42" fillId="2" borderId="8" xfId="0" applyFont="true" applyBorder="true" applyAlignment="true" applyProtection="true">
      <alignment horizontal="center" vertical="center" textRotation="0" wrapText="true" indent="0" shrinkToFit="false"/>
      <protection locked="true" hidden="true"/>
    </xf>
    <xf numFmtId="166" fontId="34" fillId="2" borderId="8" xfId="0" applyFont="true" applyBorder="true" applyAlignment="true" applyProtection="true">
      <alignment horizontal="center" vertical="center" textRotation="0" wrapText="true" indent="0" shrinkToFit="false"/>
      <protection locked="true" hidden="true"/>
    </xf>
    <xf numFmtId="166" fontId="36" fillId="2" borderId="8" xfId="0" applyFont="true" applyBorder="true" applyAlignment="true" applyProtection="true">
      <alignment horizontal="center" vertical="center" textRotation="0" wrapText="true" indent="0" shrinkToFit="false"/>
      <protection locked="true" hidden="true"/>
    </xf>
    <xf numFmtId="169" fontId="39" fillId="2" borderId="8" xfId="0" applyFont="true" applyBorder="true" applyAlignment="true" applyProtection="true">
      <alignment horizontal="center" vertical="center" textRotation="0" wrapText="true" indent="0" shrinkToFit="false"/>
      <protection locked="true" hidden="true"/>
    </xf>
    <xf numFmtId="166" fontId="39" fillId="2" borderId="24" xfId="0" applyFont="true" applyBorder="true" applyAlignment="true" applyProtection="true">
      <alignment horizontal="right" vertical="center" textRotation="0" wrapText="true" indent="0" shrinkToFit="false"/>
      <protection locked="true" hidden="true"/>
    </xf>
    <xf numFmtId="166" fontId="43" fillId="2" borderId="10" xfId="0" applyFont="true" applyBorder="true" applyAlignment="true" applyProtection="true">
      <alignment horizontal="general" vertical="center" textRotation="0" wrapText="true" indent="0" shrinkToFit="false"/>
      <protection locked="true" hidden="true"/>
    </xf>
    <xf numFmtId="166" fontId="4" fillId="2" borderId="8" xfId="0" applyFont="true" applyBorder="true" applyAlignment="true" applyProtection="true">
      <alignment horizontal="center" vertical="center" textRotation="0" wrapText="true" indent="0" shrinkToFit="false"/>
      <protection locked="true" hidden="true"/>
    </xf>
    <xf numFmtId="164" fontId="0" fillId="2" borderId="18" xfId="0" applyFont="true" applyBorder="true" applyAlignment="true" applyProtection="true">
      <alignment horizontal="center" vertical="bottom" textRotation="0" wrapText="false" indent="0" shrinkToFit="false"/>
      <protection locked="true" hidden="true"/>
    </xf>
    <xf numFmtId="164" fontId="30" fillId="2" borderId="30" xfId="0" applyFont="true" applyBorder="true" applyAlignment="true" applyProtection="true">
      <alignment horizontal="justify" vertical="top" textRotation="0" wrapText="true" indent="0" shrinkToFit="false"/>
      <protection locked="true" hidden="true"/>
    </xf>
    <xf numFmtId="164" fontId="34" fillId="2" borderId="31" xfId="0" applyFont="true" applyBorder="true" applyAlignment="true" applyProtection="true">
      <alignment horizontal="center" vertical="bottom" textRotation="0" wrapText="false" indent="0" shrinkToFit="false"/>
      <protection locked="true" hidden="true"/>
    </xf>
    <xf numFmtId="164" fontId="0" fillId="2" borderId="32" xfId="0" applyFont="true" applyBorder="true" applyAlignment="true" applyProtection="true">
      <alignment horizontal="justify" vertical="bottom" textRotation="0" wrapText="true" indent="0" shrinkToFit="false"/>
      <protection locked="true" hidden="true"/>
    </xf>
    <xf numFmtId="164" fontId="44" fillId="2" borderId="0" xfId="0" applyFont="true" applyBorder="true" applyAlignment="true" applyProtection="true">
      <alignment horizontal="center" vertical="bottom" textRotation="0" wrapText="false" indent="0" shrinkToFit="false"/>
      <protection locked="true" hidden="true"/>
    </xf>
    <xf numFmtId="164" fontId="33" fillId="2" borderId="0" xfId="0" applyFont="true" applyBorder="false" applyAlignment="true" applyProtection="true">
      <alignment horizontal="right" vertical="bottom" textRotation="0" wrapText="false" indent="0" shrinkToFit="false"/>
      <protection locked="true" hidden="true"/>
    </xf>
    <xf numFmtId="164" fontId="33" fillId="2" borderId="0" xfId="0" applyFont="true" applyBorder="false" applyAlignment="true" applyProtection="true">
      <alignment horizontal="right" vertical="center" textRotation="0" wrapText="false" indent="0" shrinkToFit="false"/>
      <protection locked="true" hidden="true"/>
    </xf>
    <xf numFmtId="164" fontId="34" fillId="2" borderId="0" xfId="0" applyFont="true" applyBorder="false" applyAlignment="true" applyProtection="true">
      <alignment horizontal="general" vertical="center" textRotation="0" wrapText="false" indent="0" shrinkToFit="false"/>
      <protection locked="true" hidden="true"/>
    </xf>
    <xf numFmtId="164" fontId="0" fillId="2" borderId="0" xfId="0" applyFont="false" applyBorder="true" applyAlignment="true" applyProtection="true">
      <alignment horizontal="left" vertical="bottom" textRotation="0" wrapText="false" indent="0" shrinkToFit="false"/>
      <protection locked="true" hidden="true"/>
    </xf>
    <xf numFmtId="164" fontId="4" fillId="2" borderId="0" xfId="0" applyFont="true" applyBorder="true" applyAlignment="true" applyProtection="true">
      <alignment horizontal="left" vertical="bottom" textRotation="0" wrapText="false" indent="0" shrinkToFit="false"/>
      <protection locked="true" hidden="true"/>
    </xf>
    <xf numFmtId="164" fontId="34" fillId="2" borderId="0" xfId="0" applyFont="true" applyBorder="true" applyAlignment="true" applyProtection="true">
      <alignment horizontal="left" vertical="bottom" textRotation="0" wrapText="false" indent="0" shrinkToFit="false"/>
      <protection locked="true" hidden="true"/>
    </xf>
    <xf numFmtId="170" fontId="21" fillId="2" borderId="0" xfId="0" applyFont="true" applyBorder="false" applyAlignment="true" applyProtection="true">
      <alignment horizontal="center" vertical="top" textRotation="0" wrapText="false" indent="0" shrinkToFit="false"/>
      <protection locked="true" hidden="true"/>
    </xf>
    <xf numFmtId="164" fontId="21" fillId="2" borderId="0" xfId="0" applyFont="true" applyBorder="true" applyAlignment="true" applyProtection="true">
      <alignment horizontal="left" vertical="bottom" textRotation="0" wrapText="true" indent="0" shrinkToFit="false"/>
      <protection locked="true" hidden="true"/>
    </xf>
    <xf numFmtId="164" fontId="21" fillId="2" borderId="0" xfId="0" applyFont="true" applyBorder="true" applyAlignment="true" applyProtection="true">
      <alignment horizontal="left" vertical="bottom" textRotation="0" wrapText="true" indent="0" shrinkToFit="false"/>
      <protection locked="false" hidden="false"/>
    </xf>
    <xf numFmtId="170" fontId="21" fillId="2" borderId="0" xfId="0" applyFont="true" applyBorder="false" applyAlignment="true" applyProtection="true">
      <alignment horizontal="center" vertical="top" textRotation="0" wrapText="false" indent="0" shrinkToFit="false"/>
      <protection locked="false" hidden="false"/>
    </xf>
    <xf numFmtId="164" fontId="21" fillId="2" borderId="0" xfId="0" applyFont="true" applyBorder="true" applyAlignment="true" applyProtection="true">
      <alignment horizontal="center" vertical="bottom" textRotation="0" wrapText="false" indent="0" shrinkToFit="false"/>
      <protection locked="true" hidden="true"/>
    </xf>
    <xf numFmtId="171" fontId="21" fillId="2" borderId="0" xfId="0" applyFont="true" applyBorder="true" applyAlignment="true" applyProtection="true">
      <alignment horizontal="justify" vertical="center" textRotation="0" wrapText="true" indent="0" shrinkToFit="false"/>
      <protection locked="true" hidden="true"/>
    </xf>
    <xf numFmtId="164" fontId="36" fillId="2" borderId="3" xfId="0" applyFont="true" applyBorder="true" applyAlignment="true" applyProtection="true">
      <alignment horizontal="center" vertical="center" textRotation="0" wrapText="true" indent="0" shrinkToFit="false"/>
      <protection locked="true" hidden="true"/>
    </xf>
    <xf numFmtId="164" fontId="36" fillId="2" borderId="19" xfId="0" applyFont="true" applyBorder="true" applyAlignment="true" applyProtection="true">
      <alignment horizontal="center" vertical="center" textRotation="0" wrapText="true" indent="0" shrinkToFit="false"/>
      <protection locked="true" hidden="true"/>
    </xf>
    <xf numFmtId="164" fontId="24" fillId="2" borderId="19" xfId="0" applyFont="true" applyBorder="true" applyAlignment="true" applyProtection="true">
      <alignment horizontal="center" vertical="center" textRotation="0" wrapText="true" indent="0" shrinkToFit="false"/>
      <protection locked="true" hidden="true"/>
    </xf>
    <xf numFmtId="164" fontId="36" fillId="2" borderId="4" xfId="0" applyFont="true" applyBorder="true" applyAlignment="true" applyProtection="true">
      <alignment horizontal="center" vertical="center" textRotation="0" wrapText="true" indent="0" shrinkToFit="false"/>
      <protection locked="true" hidden="true"/>
    </xf>
    <xf numFmtId="164" fontId="0" fillId="2" borderId="0" xfId="0" applyFont="false" applyBorder="false" applyAlignment="true" applyProtection="true">
      <alignment horizontal="center" vertical="center" textRotation="0" wrapText="true" indent="0" shrinkToFit="false"/>
      <protection locked="true" hidden="true"/>
    </xf>
    <xf numFmtId="167" fontId="22" fillId="2" borderId="30" xfId="0" applyFont="true" applyBorder="true" applyAlignment="true" applyProtection="true">
      <alignment horizontal="center" vertical="center" textRotation="0" wrapText="true" indent="0" shrinkToFit="false"/>
      <protection locked="true" hidden="true"/>
    </xf>
    <xf numFmtId="164" fontId="22" fillId="2" borderId="33" xfId="0" applyFont="true" applyBorder="true" applyAlignment="true" applyProtection="true">
      <alignment horizontal="center" vertical="bottom" textRotation="0" wrapText="false" indent="0" shrinkToFit="false"/>
      <protection locked="true" hidden="true"/>
    </xf>
    <xf numFmtId="164" fontId="22" fillId="2" borderId="19" xfId="0" applyFont="true" applyBorder="true" applyAlignment="true" applyProtection="true">
      <alignment horizontal="center" vertical="center" textRotation="0" wrapText="true" indent="0" shrinkToFit="false"/>
      <protection locked="true" hidden="true"/>
    </xf>
    <xf numFmtId="164" fontId="45" fillId="2" borderId="19" xfId="0" applyFont="true" applyBorder="true" applyAlignment="true" applyProtection="true">
      <alignment horizontal="center" vertical="center" textRotation="0" wrapText="true" indent="0" shrinkToFit="false"/>
      <protection locked="true" hidden="true"/>
    </xf>
    <xf numFmtId="164" fontId="22" fillId="2" borderId="31" xfId="0" applyFont="true" applyBorder="true" applyAlignment="true" applyProtection="true">
      <alignment horizontal="center" vertical="bottom" textRotation="0" wrapText="false" indent="0" shrinkToFit="false"/>
      <protection locked="true" hidden="true"/>
    </xf>
    <xf numFmtId="164" fontId="22" fillId="2" borderId="34" xfId="0" applyFont="true" applyBorder="true" applyAlignment="true" applyProtection="true">
      <alignment horizontal="center" vertical="center" textRotation="0" wrapText="false" indent="0" shrinkToFit="false"/>
      <protection locked="true" hidden="true"/>
    </xf>
    <xf numFmtId="166" fontId="22" fillId="2" borderId="32" xfId="0" applyFont="true" applyBorder="true" applyAlignment="true" applyProtection="true">
      <alignment horizontal="center" vertical="bottom" textRotation="0" wrapText="false" indent="0" shrinkToFit="false"/>
      <protection locked="true" hidden="true"/>
    </xf>
    <xf numFmtId="164" fontId="30" fillId="2" borderId="18" xfId="0" applyFont="true" applyBorder="true" applyAlignment="true" applyProtection="true">
      <alignment horizontal="left" vertical="bottom" textRotation="0" wrapText="false" indent="0" shrinkToFit="false"/>
      <protection locked="true" hidden="true"/>
    </xf>
    <xf numFmtId="166" fontId="36" fillId="2" borderId="0" xfId="0" applyFont="true" applyBorder="false" applyAlignment="true" applyProtection="true">
      <alignment horizontal="center" vertical="bottom" textRotation="0" wrapText="false" indent="0" shrinkToFit="false"/>
      <protection locked="true" hidden="true"/>
    </xf>
    <xf numFmtId="164" fontId="21" fillId="2" borderId="18" xfId="0" applyFont="true" applyBorder="true" applyAlignment="true" applyProtection="true">
      <alignment horizontal="center" vertical="bottom" textRotation="0" wrapText="false" indent="0" shrinkToFit="false"/>
      <protection locked="true" hidden="true"/>
    </xf>
    <xf numFmtId="164" fontId="21" fillId="2" borderId="0" xfId="0" applyFont="true" applyBorder="true" applyAlignment="true" applyProtection="true">
      <alignment horizontal="justify" vertical="center" textRotation="0" wrapText="true" indent="0" shrinkToFit="false"/>
      <protection locked="true" hidden="true"/>
    </xf>
    <xf numFmtId="164" fontId="46" fillId="2" borderId="0" xfId="0" applyFont="true" applyBorder="true" applyAlignment="true" applyProtection="true">
      <alignment horizontal="center" vertical="center" textRotation="0" wrapText="false" indent="0" shrinkToFit="false"/>
      <protection locked="true" hidden="true"/>
    </xf>
    <xf numFmtId="164" fontId="7" fillId="2" borderId="0" xfId="0" applyFont="true" applyBorder="true" applyAlignment="true" applyProtection="true">
      <alignment horizontal="left" vertical="center" textRotation="0" wrapText="false" indent="0" shrinkToFit="false"/>
      <protection locked="true" hidden="true"/>
    </xf>
    <xf numFmtId="167" fontId="21" fillId="2" borderId="0" xfId="0" applyFont="true" applyBorder="false" applyAlignment="true" applyProtection="true">
      <alignment horizontal="center" vertical="center" textRotation="0" wrapText="false" indent="0" shrinkToFit="false"/>
      <protection locked="true" hidden="true"/>
    </xf>
    <xf numFmtId="164" fontId="21" fillId="2" borderId="0" xfId="0" applyFont="true" applyBorder="true" applyAlignment="true" applyProtection="true">
      <alignment horizontal="left" vertical="center" textRotation="0" wrapText="false" indent="0" shrinkToFit="false"/>
      <protection locked="true" hidden="true"/>
    </xf>
    <xf numFmtId="164" fontId="21" fillId="2" borderId="0" xfId="0" applyFont="true" applyBorder="true" applyAlignment="true" applyProtection="true">
      <alignment horizontal="right" vertical="bottom" textRotation="0" wrapText="false" indent="0" shrinkToFit="false"/>
      <protection locked="false" hidden="false"/>
    </xf>
    <xf numFmtId="164" fontId="47" fillId="2" borderId="0" xfId="0" applyFont="true" applyBorder="true" applyAlignment="true" applyProtection="true">
      <alignment horizontal="center" vertical="center" textRotation="0" wrapText="true" indent="0" shrinkToFit="false"/>
      <protection locked="true" hidden="true"/>
    </xf>
    <xf numFmtId="164" fontId="7" fillId="2" borderId="24" xfId="0" applyFont="true" applyBorder="true" applyAlignment="true" applyProtection="true">
      <alignment horizontal="center" vertical="center" textRotation="0" wrapText="true" indent="0" shrinkToFit="false"/>
      <protection locked="true" hidden="true"/>
    </xf>
    <xf numFmtId="164" fontId="7" fillId="2" borderId="23" xfId="0" applyFont="true" applyBorder="true" applyAlignment="true" applyProtection="true">
      <alignment horizontal="center" vertical="center" textRotation="0" wrapText="true" indent="0" shrinkToFit="false"/>
      <protection locked="true" hidden="true"/>
    </xf>
    <xf numFmtId="164" fontId="7" fillId="2" borderId="26" xfId="0" applyFont="true" applyBorder="true" applyAlignment="true" applyProtection="true">
      <alignment horizontal="center" vertical="center" textRotation="0" wrapText="true" indent="0" shrinkToFit="false"/>
      <protection locked="true" hidden="true"/>
    </xf>
    <xf numFmtId="164" fontId="7" fillId="2" borderId="9" xfId="0" applyFont="true" applyBorder="true" applyAlignment="true" applyProtection="true">
      <alignment horizontal="center" vertical="center" textRotation="0" wrapText="true" indent="0" shrinkToFit="false"/>
      <protection locked="true" hidden="true"/>
    </xf>
    <xf numFmtId="167" fontId="33" fillId="2" borderId="24" xfId="0" applyFont="true" applyBorder="true" applyAlignment="true" applyProtection="true">
      <alignment horizontal="center" vertical="center" textRotation="0" wrapText="true" indent="0" shrinkToFit="false"/>
      <protection locked="true" hidden="true"/>
    </xf>
    <xf numFmtId="164" fontId="21" fillId="2" borderId="24" xfId="0" applyFont="true" applyBorder="true" applyAlignment="true" applyProtection="true">
      <alignment horizontal="center" vertical="center" textRotation="0" wrapText="true" indent="0" shrinkToFit="false"/>
      <protection locked="true" hidden="true"/>
    </xf>
    <xf numFmtId="164" fontId="7" fillId="2" borderId="25" xfId="0" applyFont="true" applyBorder="true" applyAlignment="true" applyProtection="true">
      <alignment horizontal="center" vertical="center" textRotation="0" wrapText="true" indent="0" shrinkToFit="false"/>
      <protection locked="true" hidden="true"/>
    </xf>
    <xf numFmtId="164" fontId="21" fillId="2" borderId="26" xfId="0" applyFont="true" applyBorder="true" applyAlignment="true" applyProtection="true">
      <alignment horizontal="center" vertical="center" textRotation="0" wrapText="true" indent="0" shrinkToFit="false"/>
      <protection locked="true" hidden="true"/>
    </xf>
    <xf numFmtId="164" fontId="0" fillId="2" borderId="26" xfId="0" applyFont="false" applyBorder="true" applyAlignment="true" applyProtection="true">
      <alignment horizontal="center" vertical="center" textRotation="0" wrapText="true" indent="0" shrinkToFit="false"/>
      <protection locked="true" hidden="true"/>
    </xf>
    <xf numFmtId="164" fontId="0" fillId="2" borderId="9" xfId="0" applyFont="false" applyBorder="true" applyAlignment="true" applyProtection="true">
      <alignment horizontal="center" vertical="center" textRotation="0" wrapText="true" indent="0" shrinkToFit="false"/>
      <protection locked="true" hidden="true"/>
    </xf>
    <xf numFmtId="164" fontId="48" fillId="2" borderId="35" xfId="0" applyFont="true" applyBorder="true" applyAlignment="true" applyProtection="true">
      <alignment horizontal="general" vertical="center" textRotation="0" wrapText="false" indent="0" shrinkToFit="false"/>
      <protection locked="true" hidden="true"/>
    </xf>
    <xf numFmtId="164" fontId="48" fillId="2" borderId="36" xfId="0" applyFont="true" applyBorder="true" applyAlignment="true" applyProtection="true">
      <alignment horizontal="general" vertical="center" textRotation="0" wrapText="false" indent="0" shrinkToFit="false"/>
      <protection locked="true" hidden="true"/>
    </xf>
    <xf numFmtId="164" fontId="49" fillId="2" borderId="0" xfId="0" applyFont="true" applyBorder="false" applyAlignment="true" applyProtection="true">
      <alignment horizontal="general" vertical="bottom" textRotation="0" wrapText="false" indent="0" shrinkToFit="false"/>
      <protection locked="true" hidden="true"/>
    </xf>
    <xf numFmtId="164" fontId="12" fillId="2" borderId="0" xfId="0" applyFont="true" applyBorder="false" applyAlignment="true" applyProtection="true">
      <alignment horizontal="general" vertical="bottom" textRotation="0" wrapText="false" indent="0" shrinkToFit="false"/>
      <protection locked="true" hidden="true"/>
    </xf>
    <xf numFmtId="164" fontId="32" fillId="2" borderId="37" xfId="0" applyFont="true" applyBorder="true" applyAlignment="true" applyProtection="true">
      <alignment horizontal="center" vertical="bottom" textRotation="0" wrapText="false" indent="0" shrinkToFit="false"/>
      <protection locked="true" hidden="true"/>
    </xf>
    <xf numFmtId="164" fontId="50" fillId="2" borderId="24" xfId="0" applyFont="true" applyBorder="true" applyAlignment="true" applyProtection="true">
      <alignment horizontal="center" vertical="center" textRotation="0" wrapText="true" indent="0" shrinkToFit="false"/>
      <protection locked="true" hidden="true"/>
    </xf>
    <xf numFmtId="164" fontId="49" fillId="2" borderId="0" xfId="0" applyFont="true" applyBorder="true" applyAlignment="true" applyProtection="true">
      <alignment horizontal="general" vertical="bottom" textRotation="0" wrapText="false" indent="0" shrinkToFit="false"/>
      <protection locked="true" hidden="true"/>
    </xf>
    <xf numFmtId="164" fontId="51" fillId="2" borderId="38" xfId="0" applyFont="true" applyBorder="true" applyAlignment="true" applyProtection="true">
      <alignment horizontal="center" vertical="center" textRotation="0" wrapText="true" indent="0" shrinkToFit="false"/>
      <protection locked="true" hidden="true"/>
    </xf>
    <xf numFmtId="170" fontId="52" fillId="2" borderId="39" xfId="0" applyFont="true" applyBorder="true" applyAlignment="true" applyProtection="true">
      <alignment horizontal="center" vertical="center" textRotation="0" wrapText="false" indent="0" shrinkToFit="false"/>
      <protection locked="true" hidden="true"/>
    </xf>
    <xf numFmtId="164" fontId="30" fillId="2" borderId="40" xfId="0" applyFont="true" applyBorder="true" applyAlignment="true" applyProtection="true">
      <alignment horizontal="left" vertical="center" textRotation="0" wrapText="true" indent="0" shrinkToFit="false"/>
      <protection locked="true" hidden="true"/>
    </xf>
    <xf numFmtId="164" fontId="53" fillId="2" borderId="40" xfId="0" applyFont="true" applyBorder="true" applyAlignment="true" applyProtection="true">
      <alignment horizontal="right" vertical="center" textRotation="0" wrapText="true" indent="0" shrinkToFit="false"/>
      <protection locked="true" hidden="true"/>
    </xf>
    <xf numFmtId="164" fontId="36" fillId="2" borderId="41" xfId="0" applyFont="true" applyBorder="true" applyAlignment="true" applyProtection="true">
      <alignment horizontal="left" vertical="center" textRotation="0" wrapText="true" indent="0" shrinkToFit="false"/>
      <protection locked="true" hidden="true"/>
    </xf>
    <xf numFmtId="164" fontId="51" fillId="2" borderId="0" xfId="0" applyFont="true" applyBorder="false" applyAlignment="true" applyProtection="true">
      <alignment horizontal="general" vertical="bottom" textRotation="0" wrapText="false" indent="0" shrinkToFit="false"/>
      <protection locked="true" hidden="true"/>
    </xf>
    <xf numFmtId="164" fontId="50" fillId="2" borderId="0" xfId="0" applyFont="true" applyBorder="false" applyAlignment="true" applyProtection="true">
      <alignment horizontal="general" vertical="bottom" textRotation="0" wrapText="false" indent="0" shrinkToFit="false"/>
      <protection locked="true" hidden="true"/>
    </xf>
    <xf numFmtId="164" fontId="51" fillId="2" borderId="42" xfId="0" applyFont="true" applyBorder="true" applyAlignment="true" applyProtection="true">
      <alignment horizontal="center" vertical="center" textRotation="0" wrapText="true" indent="0" shrinkToFit="false"/>
      <protection locked="true" hidden="true"/>
    </xf>
    <xf numFmtId="166" fontId="30" fillId="2" borderId="0" xfId="0" applyFont="true" applyBorder="false" applyAlignment="true" applyProtection="true">
      <alignment horizontal="general" vertical="bottom" textRotation="0" wrapText="false" indent="0" shrinkToFit="false"/>
      <protection locked="true" hidden="true"/>
    </xf>
    <xf numFmtId="164" fontId="51" fillId="2" borderId="43" xfId="0" applyFont="true" applyBorder="true" applyAlignment="true" applyProtection="true">
      <alignment horizontal="center" vertical="center" textRotation="0" wrapText="true" indent="0" shrinkToFit="false"/>
      <protection locked="true" hidden="true"/>
    </xf>
    <xf numFmtId="170" fontId="52" fillId="2" borderId="35" xfId="0" applyFont="true" applyBorder="true" applyAlignment="true" applyProtection="true">
      <alignment horizontal="center" vertical="center" textRotation="0" wrapText="false" indent="0" shrinkToFit="false"/>
      <protection locked="true" hidden="true"/>
    </xf>
    <xf numFmtId="164" fontId="30" fillId="2" borderId="0" xfId="0" applyFont="true" applyBorder="true" applyAlignment="true" applyProtection="true">
      <alignment horizontal="left" vertical="center" textRotation="0" wrapText="true" indent="0" shrinkToFit="false"/>
      <protection locked="true" hidden="true"/>
    </xf>
    <xf numFmtId="164" fontId="53" fillId="2" borderId="0" xfId="0" applyFont="true" applyBorder="true" applyAlignment="true" applyProtection="true">
      <alignment horizontal="right" vertical="center" textRotation="0" wrapText="true" indent="0" shrinkToFit="false"/>
      <protection locked="true" hidden="true"/>
    </xf>
    <xf numFmtId="166" fontId="36" fillId="2" borderId="36" xfId="0" applyFont="true" applyBorder="true" applyAlignment="true" applyProtection="true">
      <alignment horizontal="left" vertical="center" textRotation="0" wrapText="true" indent="0" shrinkToFit="false"/>
      <protection locked="true" hidden="true"/>
    </xf>
    <xf numFmtId="164" fontId="24" fillId="2" borderId="39" xfId="0" applyFont="true" applyBorder="true" applyAlignment="true" applyProtection="true">
      <alignment horizontal="center" vertical="center" textRotation="0" wrapText="true" indent="0" shrinkToFit="false"/>
      <protection locked="true" hidden="true"/>
    </xf>
    <xf numFmtId="164" fontId="24" fillId="2" borderId="44" xfId="0" applyFont="true" applyBorder="true" applyAlignment="true" applyProtection="true">
      <alignment horizontal="center" vertical="center" textRotation="0" wrapText="true" indent="0" shrinkToFit="false"/>
      <protection locked="true" hidden="true"/>
    </xf>
    <xf numFmtId="164" fontId="30" fillId="2" borderId="36" xfId="0" applyFont="true" applyBorder="true" applyAlignment="true" applyProtection="true">
      <alignment horizontal="center" vertical="center" textRotation="0" wrapText="true" indent="0" shrinkToFit="false"/>
      <protection locked="true" hidden="true"/>
    </xf>
    <xf numFmtId="164" fontId="30" fillId="2" borderId="9" xfId="0" applyFont="true" applyBorder="true" applyAlignment="true" applyProtection="true">
      <alignment horizontal="center" vertical="center" textRotation="0" wrapText="true" indent="0" shrinkToFit="false"/>
      <protection locked="true" hidden="true"/>
    </xf>
    <xf numFmtId="164" fontId="36" fillId="2" borderId="45" xfId="0" applyFont="true" applyBorder="true" applyAlignment="true" applyProtection="true">
      <alignment horizontal="center" vertical="center" textRotation="0" wrapText="true" indent="0" shrinkToFit="false"/>
      <protection locked="true" hidden="true"/>
    </xf>
    <xf numFmtId="164" fontId="30" fillId="2" borderId="46" xfId="0" applyFont="true" applyBorder="true" applyAlignment="true" applyProtection="true">
      <alignment horizontal="center" vertical="center" textRotation="0" wrapText="true" indent="0" shrinkToFit="false"/>
      <protection locked="true" hidden="true"/>
    </xf>
    <xf numFmtId="164" fontId="36" fillId="2" borderId="47" xfId="0" applyFont="true" applyBorder="true" applyAlignment="true" applyProtection="true">
      <alignment horizontal="center" vertical="center" textRotation="0" wrapText="true" indent="0" shrinkToFit="false"/>
      <protection locked="true" hidden="true"/>
    </xf>
    <xf numFmtId="164" fontId="36" fillId="2" borderId="0" xfId="0" applyFont="true" applyBorder="true" applyAlignment="true" applyProtection="true">
      <alignment horizontal="center" vertical="center" textRotation="0" wrapText="true" indent="0" shrinkToFit="false"/>
      <protection locked="true" hidden="true"/>
    </xf>
    <xf numFmtId="164" fontId="24" fillId="2" borderId="48" xfId="0" applyFont="true" applyBorder="true" applyAlignment="true" applyProtection="true">
      <alignment horizontal="center" vertical="center" textRotation="0" wrapText="true" indent="0" shrinkToFit="false"/>
      <protection locked="true" hidden="true"/>
    </xf>
    <xf numFmtId="164" fontId="36" fillId="2" borderId="49" xfId="0" applyFont="true" applyBorder="true" applyAlignment="true" applyProtection="true">
      <alignment horizontal="center" vertical="center" textRotation="0" wrapText="true" indent="0" shrinkToFit="false"/>
      <protection locked="true" hidden="true"/>
    </xf>
    <xf numFmtId="164" fontId="50" fillId="2" borderId="50" xfId="0" applyFont="true" applyBorder="true" applyAlignment="true" applyProtection="true">
      <alignment horizontal="center" vertical="center" textRotation="0" wrapText="true" indent="0" shrinkToFit="false"/>
      <protection locked="true" hidden="true"/>
    </xf>
    <xf numFmtId="164" fontId="30" fillId="2" borderId="51" xfId="0" applyFont="true" applyBorder="true" applyAlignment="true" applyProtection="true">
      <alignment horizontal="center" vertical="center" textRotation="0" wrapText="true" indent="0" shrinkToFit="false"/>
      <protection locked="true" hidden="true"/>
    </xf>
    <xf numFmtId="164" fontId="53" fillId="2" borderId="36" xfId="0" applyFont="true" applyBorder="true" applyAlignment="true" applyProtection="true">
      <alignment horizontal="center" vertical="center" textRotation="0" wrapText="true" indent="0" shrinkToFit="false"/>
      <protection locked="true" hidden="true"/>
    </xf>
    <xf numFmtId="164" fontId="24" fillId="2" borderId="52" xfId="0" applyFont="true" applyBorder="true" applyAlignment="true" applyProtection="true">
      <alignment horizontal="center" vertical="center" textRotation="0" wrapText="true" indent="0" shrinkToFit="false"/>
      <protection locked="true" hidden="true"/>
    </xf>
    <xf numFmtId="164" fontId="30" fillId="2" borderId="43" xfId="0" applyFont="true" applyBorder="true" applyAlignment="true" applyProtection="true">
      <alignment horizontal="center" vertical="center" textRotation="0" wrapText="true" indent="0" shrinkToFit="false"/>
      <protection locked="true" hidden="true"/>
    </xf>
    <xf numFmtId="164" fontId="30" fillId="2" borderId="36" xfId="0" applyFont="true" applyBorder="true" applyAlignment="true" applyProtection="true">
      <alignment horizontal="center" vertical="center" textRotation="0" wrapText="false" indent="0" shrinkToFit="false"/>
      <protection locked="true" hidden="true"/>
    </xf>
    <xf numFmtId="170" fontId="30" fillId="2" borderId="35" xfId="0" applyFont="true" applyBorder="true" applyAlignment="true" applyProtection="true">
      <alignment horizontal="center" vertical="center" textRotation="0" wrapText="false" indent="0" shrinkToFit="false"/>
      <protection locked="true" hidden="true"/>
    </xf>
    <xf numFmtId="164" fontId="30" fillId="2" borderId="0" xfId="0" applyFont="true" applyBorder="true" applyAlignment="true" applyProtection="true">
      <alignment horizontal="left" vertical="center" textRotation="0" wrapText="false" indent="0" shrinkToFit="false"/>
      <protection locked="true" hidden="true"/>
    </xf>
    <xf numFmtId="164" fontId="36" fillId="2" borderId="0" xfId="0" applyFont="true" applyBorder="true" applyAlignment="true" applyProtection="true">
      <alignment horizontal="right" vertical="center" textRotation="0" wrapText="false" indent="0" shrinkToFit="false"/>
      <protection locked="true" hidden="true"/>
    </xf>
    <xf numFmtId="170" fontId="52" fillId="2" borderId="46" xfId="0" applyFont="true" applyBorder="true" applyAlignment="true" applyProtection="true">
      <alignment horizontal="center" vertical="center" textRotation="0" wrapText="false" indent="0" shrinkToFit="false"/>
      <protection locked="true" hidden="true"/>
    </xf>
    <xf numFmtId="164" fontId="30" fillId="2" borderId="37" xfId="0" applyFont="true" applyBorder="true" applyAlignment="true" applyProtection="true">
      <alignment horizontal="left" vertical="center" textRotation="0" wrapText="true" indent="0" shrinkToFit="false"/>
      <protection locked="true" hidden="true"/>
    </xf>
    <xf numFmtId="164" fontId="53" fillId="2" borderId="37" xfId="0" applyFont="true" applyBorder="true" applyAlignment="true" applyProtection="true">
      <alignment horizontal="right" vertical="center" textRotation="0" wrapText="true" indent="0" shrinkToFit="false"/>
      <protection locked="true" hidden="true"/>
    </xf>
    <xf numFmtId="166" fontId="36" fillId="2" borderId="53" xfId="0" applyFont="true" applyBorder="true" applyAlignment="true" applyProtection="true">
      <alignment horizontal="left" vertical="center" textRotation="0" wrapText="true" indent="0" shrinkToFit="false"/>
      <protection locked="true" hidden="true"/>
    </xf>
    <xf numFmtId="164" fontId="30" fillId="2" borderId="54" xfId="0" applyFont="true" applyBorder="true" applyAlignment="true" applyProtection="true">
      <alignment horizontal="center" vertical="center" textRotation="0" wrapText="true" indent="0" shrinkToFit="false"/>
      <protection locked="true" hidden="true"/>
    </xf>
    <xf numFmtId="164" fontId="50" fillId="2" borderId="35" xfId="0" applyFont="true" applyBorder="true" applyAlignment="true" applyProtection="true">
      <alignment horizontal="center" vertical="center" textRotation="0" wrapText="true" indent="0" shrinkToFit="false"/>
      <protection locked="true" hidden="true"/>
    </xf>
    <xf numFmtId="164" fontId="30" fillId="2" borderId="0" xfId="0" applyFont="true" applyBorder="true" applyAlignment="true" applyProtection="true">
      <alignment horizontal="general" vertical="bottom" textRotation="0" wrapText="false" indent="0" shrinkToFit="false"/>
      <protection locked="true" hidden="true"/>
    </xf>
    <xf numFmtId="164" fontId="50" fillId="2" borderId="46" xfId="0" applyFont="true" applyBorder="true" applyAlignment="true" applyProtection="true">
      <alignment horizontal="center" vertical="center" textRotation="0" wrapText="false" indent="0" shrinkToFit="false"/>
      <protection locked="true" hidden="true"/>
    </xf>
    <xf numFmtId="164" fontId="30" fillId="2" borderId="37" xfId="0" applyFont="true" applyBorder="true" applyAlignment="true" applyProtection="true">
      <alignment horizontal="general" vertical="bottom" textRotation="0" wrapText="false" indent="0" shrinkToFit="false"/>
      <protection locked="true" hidden="true"/>
    </xf>
    <xf numFmtId="164" fontId="30" fillId="2" borderId="53" xfId="0" applyFont="true" applyBorder="true" applyAlignment="true" applyProtection="true">
      <alignment horizontal="center" vertical="center" textRotation="0" wrapText="true" indent="0" shrinkToFit="false"/>
      <protection locked="true" hidden="true"/>
    </xf>
    <xf numFmtId="164" fontId="0" fillId="2" borderId="0" xfId="0" applyFont="false" applyBorder="false" applyAlignment="true" applyProtection="true">
      <alignment horizontal="center" vertical="bottom" textRotation="0" wrapText="false" indent="0" shrinkToFit="false"/>
      <protection locked="false" hidden="false"/>
    </xf>
    <xf numFmtId="164" fontId="0" fillId="2" borderId="0" xfId="0" applyFont="false" applyBorder="false" applyAlignment="true" applyProtection="true">
      <alignment horizontal="general" vertical="bottom" textRotation="0" wrapText="false" indent="0" shrinkToFit="false"/>
      <protection locked="false" hidden="false"/>
    </xf>
    <xf numFmtId="164" fontId="31" fillId="2" borderId="3" xfId="0" applyFont="true" applyBorder="true" applyAlignment="true" applyProtection="true">
      <alignment horizontal="center" vertical="bottom" textRotation="0" wrapText="false" indent="0" shrinkToFit="false"/>
      <protection locked="true" hidden="true"/>
    </xf>
    <xf numFmtId="164" fontId="31" fillId="2" borderId="19" xfId="0" applyFont="true" applyBorder="true" applyAlignment="true" applyProtection="true">
      <alignment horizontal="center" vertical="bottom" textRotation="0" wrapText="false" indent="0" shrinkToFit="false"/>
      <protection locked="true" hidden="true"/>
    </xf>
    <xf numFmtId="164" fontId="31" fillId="2" borderId="4" xfId="0" applyFont="true" applyBorder="true" applyAlignment="true" applyProtection="true">
      <alignment horizontal="center" vertical="bottom" textRotation="0" wrapText="false" indent="0" shrinkToFit="false"/>
      <protection locked="true" hidden="true"/>
    </xf>
    <xf numFmtId="167" fontId="30" fillId="2" borderId="20" xfId="0" applyFont="true" applyBorder="true" applyAlignment="true" applyProtection="true">
      <alignment horizontal="center" vertical="center" textRotation="0" wrapText="true" indent="0" shrinkToFit="false"/>
      <protection locked="true" hidden="true"/>
    </xf>
    <xf numFmtId="164" fontId="30" fillId="2" borderId="21" xfId="0" applyFont="true" applyBorder="true" applyAlignment="true" applyProtection="true">
      <alignment horizontal="general" vertical="center" textRotation="0" wrapText="true" indent="0" shrinkToFit="false"/>
      <protection locked="true" hidden="true"/>
    </xf>
    <xf numFmtId="164" fontId="7" fillId="2" borderId="16" xfId="0" applyFont="true" applyBorder="true" applyAlignment="true" applyProtection="true">
      <alignment horizontal="center" vertical="center" textRotation="0" wrapText="true" indent="0" shrinkToFit="false"/>
      <protection locked="true" hidden="true"/>
    </xf>
    <xf numFmtId="167" fontId="30" fillId="2" borderId="7" xfId="0" applyFont="true" applyBorder="true" applyAlignment="true" applyProtection="true">
      <alignment horizontal="center" vertical="center" textRotation="0" wrapText="true" indent="0" shrinkToFit="false"/>
      <protection locked="true" hidden="true"/>
    </xf>
    <xf numFmtId="164" fontId="24" fillId="2" borderId="8" xfId="0" applyFont="true" applyBorder="true" applyAlignment="true" applyProtection="true">
      <alignment horizontal="center" vertical="center" textRotation="0" wrapText="true" indent="0" shrinkToFit="false"/>
      <protection locked="true" hidden="true"/>
    </xf>
    <xf numFmtId="164" fontId="30" fillId="2" borderId="9" xfId="0" applyFont="true" applyBorder="true" applyAlignment="true" applyProtection="true">
      <alignment horizontal="justify" vertical="bottom" textRotation="0" wrapText="true" indent="0" shrinkToFit="false"/>
      <protection locked="true" hidden="true"/>
    </xf>
    <xf numFmtId="164" fontId="19" fillId="2" borderId="8" xfId="0" applyFont="true" applyBorder="true" applyAlignment="true" applyProtection="true">
      <alignment horizontal="center" vertical="center" textRotation="0" wrapText="true" indent="0" shrinkToFit="false"/>
      <protection locked="true" hidden="true"/>
    </xf>
    <xf numFmtId="164" fontId="54" fillId="2" borderId="8" xfId="0" applyFont="true" applyBorder="true" applyAlignment="true" applyProtection="true">
      <alignment horizontal="center" vertical="center" textRotation="0" wrapText="true" indent="0" shrinkToFit="false"/>
      <protection locked="true" hidden="true"/>
    </xf>
    <xf numFmtId="164" fontId="55" fillId="2" borderId="8" xfId="0" applyFont="true" applyBorder="true" applyAlignment="true" applyProtection="true">
      <alignment horizontal="center" vertical="center" textRotation="0" wrapText="true" indent="0" shrinkToFit="false"/>
      <protection locked="true" hidden="true"/>
    </xf>
    <xf numFmtId="164" fontId="30" fillId="2" borderId="9" xfId="0" applyFont="true" applyBorder="true" applyAlignment="true" applyProtection="true">
      <alignment horizontal="general" vertical="bottom" textRotation="0" wrapText="true" indent="0" shrinkToFit="false"/>
      <protection locked="true" hidden="true"/>
    </xf>
    <xf numFmtId="166" fontId="54" fillId="2" borderId="8" xfId="0" applyFont="true" applyBorder="true" applyAlignment="true" applyProtection="true">
      <alignment horizontal="center" vertical="center" textRotation="0" wrapText="true" indent="0" shrinkToFit="false"/>
      <protection locked="true" hidden="true"/>
    </xf>
    <xf numFmtId="164" fontId="30" fillId="2" borderId="9" xfId="0" applyFont="true" applyBorder="true" applyAlignment="true" applyProtection="true">
      <alignment horizontal="left" vertical="bottom" textRotation="0" wrapText="true" indent="0" shrinkToFit="false"/>
      <protection locked="true" hidden="true"/>
    </xf>
    <xf numFmtId="166" fontId="54" fillId="2" borderId="9" xfId="0" applyFont="true" applyBorder="true" applyAlignment="true" applyProtection="true">
      <alignment horizontal="center" vertical="center" textRotation="0" wrapText="true" indent="0" shrinkToFit="false"/>
      <protection locked="true" hidden="true"/>
    </xf>
    <xf numFmtId="166" fontId="19" fillId="2" borderId="8" xfId="0" applyFont="true" applyBorder="true" applyAlignment="true" applyProtection="true">
      <alignment horizontal="general" vertical="center" textRotation="0" wrapText="true" indent="0" shrinkToFit="false"/>
      <protection locked="true" hidden="true"/>
    </xf>
    <xf numFmtId="166" fontId="19" fillId="2" borderId="8" xfId="0" applyFont="true" applyBorder="true" applyAlignment="true" applyProtection="true">
      <alignment horizontal="center" vertical="center" textRotation="0" wrapText="true" indent="0" shrinkToFit="false"/>
      <protection locked="true" hidden="true"/>
    </xf>
    <xf numFmtId="166" fontId="55" fillId="2" borderId="8" xfId="0" applyFont="true" applyBorder="true" applyAlignment="true" applyProtection="true">
      <alignment horizontal="center" vertical="center" textRotation="0" wrapText="true" indent="0" shrinkToFit="false"/>
      <protection locked="true" hidden="true"/>
    </xf>
    <xf numFmtId="167" fontId="30" fillId="2" borderId="11" xfId="0" applyFont="true" applyBorder="true" applyAlignment="true" applyProtection="true">
      <alignment horizontal="center" vertical="center" textRotation="0" wrapText="true" indent="0" shrinkToFit="false"/>
      <protection locked="true" hidden="true"/>
    </xf>
    <xf numFmtId="164" fontId="30" fillId="2" borderId="13" xfId="0" applyFont="true" applyBorder="true" applyAlignment="true" applyProtection="true">
      <alignment horizontal="left" vertical="center" textRotation="0" wrapText="true" indent="0" shrinkToFit="false"/>
      <protection locked="true" hidden="true"/>
    </xf>
    <xf numFmtId="166" fontId="55" fillId="2" borderId="28" xfId="0" applyFont="true" applyBorder="true" applyAlignment="true" applyProtection="true">
      <alignment horizontal="center" vertical="center" textRotation="0" wrapText="true" indent="0" shrinkToFit="false"/>
      <protection locked="true" hidden="tru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3" xfId="20"/>
    <cellStyle name="Normal 4"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externalLink" Target="externalLinks/externalLink1.xml"/><Relationship Id="rId2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SMC/Downloads/&#2745;&#2750;&#2735;&#2736;%20&#2711;&#2765;&#2736;&#2759;&#2721;%20-&#2730;&#2736;&#2759;&#2742;%20&#2730;&#2719;&#2759;&#2738;%20-1.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_SHEET"/>
      <sheetName val="DATA SHEET"/>
      <sheetName val="APLICATION"/>
      <sheetName val="ANUSUCHI 2"/>
      <sheetName val="ANUSUCHI 3"/>
      <sheetName val="ANUSUCHI 4"/>
      <sheetName val="ANUSUCHI 5"/>
      <sheetName val="BAHEDHARI"/>
      <sheetName val="CHECKLIST 1"/>
      <sheetName val="CHECKLIST 2"/>
      <sheetName val="CHECKLIST 3"/>
      <sheetName val="PATRAK-4"/>
      <sheetName val="VIKALP"/>
      <sheetName val="ORDER"/>
      <sheetName val="CR"/>
      <sheetName val="STICKER"/>
      <sheetName val="AUDIT VERIFICATION FOR OFFICE"/>
    </sheetNames>
    <sheetDataSet>
      <sheetData sheetId="0">
        <row r="8">
          <cell r="B8">
            <v>3</v>
          </cell>
        </row>
        <row r="10">
          <cell r="B10">
            <v>49000</v>
          </cell>
        </row>
        <row r="10">
          <cell r="E10">
            <v>1470</v>
          </cell>
        </row>
        <row r="11">
          <cell r="E11">
            <v>1520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
        <a:cs typeface=""/>
      </a:majorFont>
      <a:minorFont>
        <a:latin typeface="Calibri"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5.66015625" defaultRowHeight="12.75" zeroHeight="false" outlineLevelRow="0" outlineLevelCol="0"/>
  <cols>
    <col collapsed="false" customWidth="true" hidden="false" outlineLevel="0" max="1" min="1" style="1" width="11.44"/>
    <col collapsed="false" customWidth="true" hidden="false" outlineLevel="0" max="6" min="2" style="1" width="9"/>
    <col collapsed="false" customWidth="true" hidden="false" outlineLevel="0" max="7" min="7" style="1" width="12.67"/>
    <col collapsed="false" customWidth="true" hidden="false" outlineLevel="0" max="13" min="8" style="1" width="9"/>
    <col collapsed="false" customWidth="false" hidden="false" outlineLevel="0" max="16384" min="14" style="1" width="15.66"/>
  </cols>
  <sheetData>
    <row r="1" customFormat="false" ht="12.75" hidden="false" customHeight="false" outlineLevel="0" collapsed="false">
      <c r="A1" s="1" t="s">
        <v>0</v>
      </c>
      <c r="F1" s="1" t="n">
        <f aca="false">YEAR('DATA SHEET'!C18)</f>
        <v>2020</v>
      </c>
      <c r="G1" s="1" t="n">
        <v>1</v>
      </c>
      <c r="H1" s="1" t="n">
        <f aca="false">F1+G1</f>
        <v>2021</v>
      </c>
      <c r="K1" s="2" t="n">
        <f aca="true">TODAY()</f>
        <v>45662</v>
      </c>
    </row>
    <row r="2" customFormat="false" ht="12.75" hidden="false" customHeight="false" outlineLevel="0" collapsed="false">
      <c r="A2" s="1" t="str">
        <f aca="false">IF('DATA SHEET'!C5="દ્વિતીય ઉ.પ.ધો. ૨૦ વર્ષ","૨૦ વર્ષ",IF('DATA SHEET'!C5="પ્રથમ ઉ.પ.ધો. ૯ વર્ષ","૯ વર્ષ",IF('DATA SHEET'!C5="તૃતીય ઉ.પ.ધો. ૩૧ વર્ષ","૩૧ વર્ષ","")))</f>
        <v/>
      </c>
      <c r="C2" s="1" t="s">
        <v>1</v>
      </c>
      <c r="G2" s="1" t="str">
        <f aca="false">"01-07-"&amp;F1</f>
        <v>01-07-2020</v>
      </c>
      <c r="K2" s="1" t="n">
        <f aca="false">YEAR(K1)</f>
        <v>2025</v>
      </c>
    </row>
    <row r="3" customFormat="false" ht="12.75" hidden="false" customHeight="false" outlineLevel="0" collapsed="false">
      <c r="C3" s="1" t="s">
        <v>2</v>
      </c>
      <c r="G3" s="1" t="s">
        <v>3</v>
      </c>
    </row>
    <row r="4" customFormat="false" ht="12.75" hidden="false" customHeight="false" outlineLevel="0" collapsed="false">
      <c r="G4" s="1" t="str">
        <f aca="false">"01-07-"&amp;H1</f>
        <v>01-07-2021</v>
      </c>
    </row>
    <row r="5" customFormat="false" ht="12.75" hidden="false" customHeight="false" outlineLevel="0" collapsed="false">
      <c r="G5" s="1" t="s">
        <v>4</v>
      </c>
      <c r="K5" s="1" t="s">
        <v>5</v>
      </c>
    </row>
    <row r="6" customFormat="false" ht="12.75" hidden="false" customHeight="false" outlineLevel="0" collapsed="false">
      <c r="G6" s="1" t="n">
        <f aca="false">DAY('DATA SHEET'!C18)</f>
        <v>15</v>
      </c>
      <c r="H6" s="1" t="n">
        <f aca="false">MONTH('DATA SHEET'!C18)</f>
        <v>9</v>
      </c>
      <c r="I6" s="1" t="n">
        <f aca="false">YEAR('DATA SHEET'!C18)</f>
        <v>2020</v>
      </c>
      <c r="K6" s="1" t="e">
        <f aca="false">DAY('DATA SHEET'!C13)</f>
        <v>#VALUE!</v>
      </c>
      <c r="L6" s="1" t="e">
        <f aca="false">MONTH('DATA SHEET'!C13)</f>
        <v>#VALUE!</v>
      </c>
      <c r="M6" s="1" t="e">
        <f aca="false">YEAR('DATA SHEET'!C13)</f>
        <v>#VALUE!</v>
      </c>
    </row>
    <row r="7" customFormat="false" ht="12.75" hidden="false" customHeight="false" outlineLevel="0" collapsed="false">
      <c r="F7" s="1" t="s">
        <v>6</v>
      </c>
      <c r="G7" s="1" t="str">
        <f aca="false">G6&amp;"-"&amp;H6&amp;"-"&amp;I6</f>
        <v>15-9-2020</v>
      </c>
      <c r="K7" s="1" t="e">
        <f aca="false">K6&amp;"-"&amp;L6&amp;"-"&amp;M6</f>
        <v>#VALUE!</v>
      </c>
    </row>
    <row r="8" customFormat="false" ht="12.75" hidden="false" customHeight="false" outlineLevel="0" collapsed="false">
      <c r="A8" s="1" t="s">
        <v>7</v>
      </c>
      <c r="B8" s="1" t="n">
        <f aca="false">MONTH('DATA SHEET'!C18)</f>
        <v>9</v>
      </c>
      <c r="F8" s="1" t="s">
        <v>8</v>
      </c>
      <c r="G8" s="1" t="str">
        <f aca="false">"1-"&amp;"7-"&amp;I6</f>
        <v>1-7-2020</v>
      </c>
    </row>
    <row r="10" customFormat="false" ht="12.75" hidden="false" customHeight="false" outlineLevel="0" collapsed="false">
      <c r="A10" s="1" t="s">
        <v>9</v>
      </c>
      <c r="B10" s="1" t="n">
        <f aca="false">'DATA SHEET'!C17</f>
        <v>28700</v>
      </c>
      <c r="C10" s="1" t="n">
        <f aca="false">'DATA SHEET'!D17</f>
        <v>0</v>
      </c>
      <c r="D10" s="1" t="n">
        <f aca="false">SUM(B10:C10)</f>
        <v>28700</v>
      </c>
      <c r="E10" s="1" t="n">
        <f aca="false">ROUNDUP(D10*3%,-1)</f>
        <v>870</v>
      </c>
      <c r="F10" s="1" t="n">
        <f aca="false">D10+E10</f>
        <v>29570</v>
      </c>
    </row>
    <row r="11" customFormat="false" ht="12.75" hidden="false" customHeight="false" outlineLevel="0" collapsed="false">
      <c r="B11" s="1" t="n">
        <f aca="false">ROUNDUP(D10*3%,-1)+B10</f>
        <v>29570</v>
      </c>
      <c r="C11" s="1" t="n">
        <f aca="false">IF(B8&lt;7,C10,IF(D_SHEET!A2="૯ વર્ષ",4200,IF(D_SHEET!A2="૨૦ વર્ષ",4400,4600)))</f>
        <v>4600</v>
      </c>
      <c r="D11" s="1" t="n">
        <f aca="false">SUM(B11:C11)</f>
        <v>34170</v>
      </c>
      <c r="E11" s="1" t="n">
        <f aca="false">ROUNDUP(D11*3%,-1)</f>
        <v>1030</v>
      </c>
      <c r="I11" s="1" t="s">
        <v>10</v>
      </c>
    </row>
    <row r="12" customFormat="false" ht="12.75" hidden="false" customHeight="false" outlineLevel="0" collapsed="false">
      <c r="B12" s="1" t="n">
        <f aca="false">ROUNDUP(D11*3%,-1)+B11</f>
        <v>30600</v>
      </c>
      <c r="C12" s="1" t="n">
        <f aca="false">IF(D_SHEET!A2="૯ વર્ષ",4200,IF(D_SHEET!A2="૨૦ વર્ષ",4400,4600))</f>
        <v>4600</v>
      </c>
      <c r="D12" s="1" t="n">
        <f aca="false">SUM(B12:C12)</f>
        <v>35200</v>
      </c>
    </row>
    <row r="13" customFormat="false" ht="12.75" hidden="false" customHeight="false" outlineLevel="0" collapsed="false">
      <c r="I13" s="1" t="e">
        <f aca="false">DAY('DATA SHEET'!C12)</f>
        <v>#VALUE!</v>
      </c>
      <c r="J13" s="1" t="e">
        <f aca="false">MONTH('DATA SHEET'!C12)</f>
        <v>#VALUE!</v>
      </c>
      <c r="K13" s="1" t="e">
        <f aca="false">YEAR('DATA SHEET'!C12)</f>
        <v>#VALUE!</v>
      </c>
    </row>
    <row r="15" customFormat="false" ht="12.75" hidden="false" customHeight="false" outlineLevel="0" collapsed="false">
      <c r="K15" s="1" t="e">
        <f aca="false">I13&amp;"-"&amp;J13&amp;"-"&amp;K13</f>
        <v>#VALUE!</v>
      </c>
    </row>
    <row r="22" customFormat="false" ht="12.75" hidden="false" customHeight="false" outlineLevel="0" collapsed="false">
      <c r="A22" s="1" t="s">
        <v>11</v>
      </c>
    </row>
    <row r="23" customFormat="false" ht="12.75" hidden="false" customHeight="false" outlineLevel="0" collapsed="false">
      <c r="A23" s="1" t="s">
        <v>12</v>
      </c>
    </row>
    <row r="24" customFormat="false" ht="12.75" hidden="false" customHeight="false" outlineLevel="0" collapsed="false">
      <c r="A24" s="1" t="s">
        <v>13</v>
      </c>
    </row>
  </sheetData>
  <mergeCells count="2">
    <mergeCell ref="B9:D9"/>
    <mergeCell ref="B14:D14"/>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75" zeroHeight="true" outlineLevelRow="0" outlineLevelCol="0"/>
  <cols>
    <col collapsed="false" customWidth="true" hidden="false" outlineLevel="0" max="1" min="1" style="42" width="5.56"/>
    <col collapsed="false" customWidth="true" hidden="false" outlineLevel="0" max="2" min="2" style="42" width="42.88"/>
    <col collapsed="false" customWidth="true" hidden="false" outlineLevel="0" max="3" min="3" style="42" width="18"/>
    <col collapsed="false" customWidth="true" hidden="false" outlineLevel="0" max="4" min="4" style="42" width="14.33"/>
    <col collapsed="false" customWidth="true" hidden="false" outlineLevel="0" max="5" min="5" style="42" width="9.79"/>
    <col collapsed="false" customWidth="true" hidden="false" outlineLevel="0" max="6" min="6" style="42" width="1"/>
    <col collapsed="false" customWidth="false" hidden="true" outlineLevel="0" max="16384" min="7" style="42" width="11.53"/>
  </cols>
  <sheetData>
    <row r="1" customFormat="false" ht="27" hidden="false" customHeight="true" outlineLevel="0" collapsed="false">
      <c r="A1" s="129" t="s">
        <v>130</v>
      </c>
      <c r="B1" s="129"/>
      <c r="C1" s="129"/>
      <c r="D1" s="129"/>
      <c r="E1" s="129"/>
    </row>
    <row r="2" customFormat="false" ht="41.25" hidden="false" customHeight="true" outlineLevel="0" collapsed="false">
      <c r="A2" s="130" t="s">
        <v>131</v>
      </c>
      <c r="B2" s="130"/>
      <c r="C2" s="130"/>
      <c r="D2" s="130"/>
      <c r="E2" s="130"/>
    </row>
    <row r="3" customFormat="false" ht="20.25" hidden="false" customHeight="true" outlineLevel="0" collapsed="false">
      <c r="A3" s="100" t="s">
        <v>99</v>
      </c>
      <c r="B3" s="101" t="s">
        <v>132</v>
      </c>
      <c r="C3" s="102" t="s">
        <v>133</v>
      </c>
      <c r="D3" s="102"/>
      <c r="E3" s="102"/>
    </row>
    <row r="4" customFormat="false" ht="25.5" hidden="false" customHeight="true" outlineLevel="0" collapsed="false">
      <c r="A4" s="103" t="n">
        <v>1</v>
      </c>
      <c r="B4" s="131" t="s">
        <v>102</v>
      </c>
      <c r="C4" s="105" t="str">
        <f aca="false">'DATA SHEET'!C6</f>
        <v>પટેલ જીતેન્દ્રકુમાર રમેશભાઈ</v>
      </c>
      <c r="D4" s="105"/>
      <c r="E4" s="105"/>
    </row>
    <row r="5" customFormat="false" ht="25.5" hidden="false" customHeight="true" outlineLevel="0" collapsed="false">
      <c r="A5" s="106" t="n">
        <v>2</v>
      </c>
      <c r="B5" s="132" t="s">
        <v>103</v>
      </c>
      <c r="C5" s="133" t="str">
        <f aca="false">'DATA SHEET'!C7:E7</f>
        <v>આ.શિ.</v>
      </c>
      <c r="D5" s="134" t="str">
        <f aca="false">'DATA SHEET'!C8&amp;" પ્રા.શાળા"</f>
        <v>ડૂમેચા પ્રા.શાળા</v>
      </c>
      <c r="E5" s="134"/>
    </row>
    <row r="6" customFormat="false" ht="25.5" hidden="false" customHeight="true" outlineLevel="0" collapsed="false">
      <c r="A6" s="106" t="n">
        <v>3</v>
      </c>
      <c r="B6" s="132" t="s">
        <v>134</v>
      </c>
      <c r="C6" s="115" t="n">
        <f aca="false">'DATA SHEET'!C17</f>
        <v>28700</v>
      </c>
      <c r="D6" s="115"/>
      <c r="E6" s="115"/>
    </row>
    <row r="7" customFormat="false" ht="25.5" hidden="false" customHeight="true" outlineLevel="0" collapsed="false">
      <c r="A7" s="106"/>
      <c r="B7" s="132"/>
      <c r="C7" s="135" t="str">
        <f aca="false">'CHECKLIST 1'!C23</f>
        <v>25500-81100</v>
      </c>
      <c r="D7" s="135" t="str">
        <f aca="false">'CHECKLIST 1'!D23</f>
        <v>LEVEL --</v>
      </c>
      <c r="E7" s="115" t="str">
        <f aca="false">'CHECKLIST 1'!E23</f>
        <v>4</v>
      </c>
    </row>
    <row r="8" customFormat="false" ht="25.5" hidden="false" customHeight="true" outlineLevel="0" collapsed="false">
      <c r="A8" s="106" t="n">
        <v>4</v>
      </c>
      <c r="B8" s="132" t="s">
        <v>135</v>
      </c>
      <c r="C8" s="115" t="n">
        <f aca="false">'DATA SHEET'!C17</f>
        <v>28700</v>
      </c>
      <c r="D8" s="115"/>
      <c r="E8" s="115"/>
    </row>
    <row r="9" customFormat="false" ht="25.5" hidden="false" customHeight="true" outlineLevel="0" collapsed="false">
      <c r="A9" s="106"/>
      <c r="B9" s="132"/>
      <c r="C9" s="135" t="str">
        <f aca="false">'CHECKLIST 1'!C23</f>
        <v>25500-81100</v>
      </c>
      <c r="D9" s="135" t="str">
        <f aca="false">'CHECKLIST 1'!D23</f>
        <v>LEVEL --</v>
      </c>
      <c r="E9" s="115" t="str">
        <f aca="false">'CHECKLIST 1'!E23</f>
        <v>4</v>
      </c>
    </row>
    <row r="10" customFormat="false" ht="38.25" hidden="false" customHeight="true" outlineLevel="0" collapsed="false">
      <c r="A10" s="106" t="n">
        <v>5</v>
      </c>
      <c r="B10" s="132" t="s">
        <v>136</v>
      </c>
      <c r="C10" s="136" t="str">
        <f aca="false">'DATA SHEET'!C12</f>
        <v>{{age}}</v>
      </c>
      <c r="D10" s="136"/>
      <c r="E10" s="136"/>
    </row>
    <row r="11" customFormat="false" ht="35.25" hidden="false" customHeight="true" outlineLevel="0" collapsed="false">
      <c r="A11" s="106" t="n">
        <v>6</v>
      </c>
      <c r="B11" s="132" t="s">
        <v>137</v>
      </c>
      <c r="C11" s="136" t="n">
        <f aca="false">'DATA SHEET'!C18</f>
        <v>44089</v>
      </c>
      <c r="D11" s="136"/>
      <c r="E11" s="136"/>
    </row>
    <row r="12" customFormat="false" ht="25.5" hidden="false" customHeight="true" outlineLevel="0" collapsed="false">
      <c r="A12" s="106" t="n">
        <v>7</v>
      </c>
      <c r="B12" s="132" t="s">
        <v>138</v>
      </c>
      <c r="C12" s="135" t="str">
        <f aca="false">'CHECKLIST 1'!C25:E25</f>
        <v>35400-112400</v>
      </c>
      <c r="D12" s="135" t="str">
        <f aca="false">'CHECKLIST 1'!D25:F25</f>
        <v>LEVEL --</v>
      </c>
      <c r="E12" s="115" t="str">
        <f aca="false">'CHECKLIST 1'!E25:G25</f>
        <v>6</v>
      </c>
    </row>
    <row r="13" customFormat="false" ht="35.25" hidden="false" customHeight="true" outlineLevel="0" collapsed="false">
      <c r="A13" s="137" t="n">
        <v>8</v>
      </c>
      <c r="B13" s="132" t="str">
        <f aca="false">STICKER!B6</f>
        <v>ઉ.પ.ધો મળવાપાત્ર તારીખે લેતા પગાર</v>
      </c>
      <c r="C13" s="115" t="n">
        <f aca="false">'DATA SHEET'!C17</f>
        <v>28700</v>
      </c>
      <c r="D13" s="115"/>
      <c r="E13" s="115"/>
    </row>
    <row r="14" customFormat="false" ht="30" hidden="false" customHeight="true" outlineLevel="0" collapsed="false">
      <c r="A14" s="137"/>
      <c r="B14" s="138" t="str">
        <f aca="false">STICKER!B8</f>
        <v>તારીખ 15-9-2020 ના રોજ ઉ.પ.પ.ધો.મંજુર કરવા માટેનો LEVEL-4 નોપગાર </v>
      </c>
      <c r="C14" s="139" t="n">
        <f aca="false">ROUND((D_SHEET!E10),-2)</f>
        <v>900</v>
      </c>
      <c r="D14" s="115" t="n">
        <f aca="false">STICKER!F8</f>
        <v>29600</v>
      </c>
      <c r="E14" s="115"/>
    </row>
    <row r="15" customFormat="false" ht="36" hidden="false" customHeight="true" outlineLevel="0" collapsed="false">
      <c r="A15" s="137"/>
      <c r="B15" s="140" t="str">
        <f aca="false">STICKER!B10</f>
        <v>ઉ.પ.ધો મંજુર થવાપાત્ર પગાર(LEVEL-6 ની પગાર પાયરી મુજબ)15-9-2020 ના રોજ </v>
      </c>
      <c r="C15" s="115" t="n">
        <f aca="false">STICKER!E11</f>
        <v>35400</v>
      </c>
      <c r="D15" s="115"/>
      <c r="E15" s="115"/>
    </row>
    <row r="16" customFormat="false" ht="33.75" hidden="false" customHeight="true" outlineLevel="0" collapsed="false">
      <c r="A16" s="137"/>
      <c r="B16" s="140" t="str">
        <f aca="false">STICKER!B12</f>
        <v>-</v>
      </c>
      <c r="C16" s="115" t="str">
        <f aca="false">STICKER!E13</f>
        <v>-</v>
      </c>
      <c r="D16" s="115"/>
      <c r="E16" s="115"/>
    </row>
    <row r="17" customFormat="false" ht="33.75" hidden="false" customHeight="true" outlineLevel="0" collapsed="false">
      <c r="A17" s="137"/>
      <c r="B17" s="140" t="str">
        <f aca="false">STICKER!B17</f>
        <v>-</v>
      </c>
      <c r="C17" s="115" t="str">
        <f aca="false">STICKER!E18</f>
        <v>-</v>
      </c>
      <c r="D17" s="115"/>
      <c r="E17" s="115"/>
    </row>
    <row r="18" customFormat="false" ht="25.5" hidden="false" customHeight="true" outlineLevel="0" collapsed="false">
      <c r="A18" s="141" t="n">
        <v>9</v>
      </c>
      <c r="B18" s="142" t="s">
        <v>139</v>
      </c>
      <c r="C18" s="143" t="str">
        <f aca="false">STICKER!E20</f>
        <v>01-07-2021</v>
      </c>
      <c r="D18" s="143"/>
      <c r="E18" s="143"/>
    </row>
    <row r="19" customFormat="false" ht="15" hidden="false" customHeight="false" outlineLevel="0" collapsed="false">
      <c r="B19" s="126"/>
    </row>
    <row r="20" customFormat="false" ht="15" hidden="false" customHeight="false" outlineLevel="0" collapsed="false">
      <c r="B20" s="126"/>
    </row>
    <row r="21" customFormat="false" ht="12.75" hidden="false" customHeight="false" outlineLevel="0" collapsed="false"/>
    <row r="22" customFormat="false" ht="12.75" hidden="false" customHeight="false" outlineLevel="0" collapsed="false"/>
    <row r="23" customFormat="false" ht="17.25" hidden="false" customHeight="true" outlineLevel="0" collapsed="false">
      <c r="C23" s="144" t="s">
        <v>82</v>
      </c>
      <c r="D23" s="144"/>
      <c r="E23" s="144"/>
    </row>
    <row r="24" customFormat="false" ht="16.15" hidden="false" customHeight="false" outlineLevel="0" collapsed="false">
      <c r="C24" s="144" t="str">
        <f aca="false">"તાલુકા પંચાયત "&amp;'DATA SHEET'!C10</f>
        <v>તાલુકા પંચાયત દહેગામ</v>
      </c>
      <c r="D24" s="144"/>
      <c r="E24" s="144"/>
    </row>
    <row r="25" customFormat="false" ht="12.75" hidden="false" customHeight="false" outlineLevel="0" collapsed="false"/>
    <row r="26" customFormat="false" ht="12.75" hidden="false" customHeight="false" outlineLevel="0" collapsed="false"/>
  </sheetData>
  <sheetProtection sheet="true" password="c966" objects="true" scenarios="true"/>
  <mergeCells count="22">
    <mergeCell ref="A1:E1"/>
    <mergeCell ref="A2:E2"/>
    <mergeCell ref="C3:E3"/>
    <mergeCell ref="C4:E4"/>
    <mergeCell ref="D5:E5"/>
    <mergeCell ref="A6:A7"/>
    <mergeCell ref="B6:B7"/>
    <mergeCell ref="C6:E6"/>
    <mergeCell ref="A8:A9"/>
    <mergeCell ref="B8:B9"/>
    <mergeCell ref="C8:E8"/>
    <mergeCell ref="C10:E10"/>
    <mergeCell ref="C11:E11"/>
    <mergeCell ref="A13:A17"/>
    <mergeCell ref="C13:E13"/>
    <mergeCell ref="D14:E14"/>
    <mergeCell ref="C15:E15"/>
    <mergeCell ref="C16:E16"/>
    <mergeCell ref="C17:E17"/>
    <mergeCell ref="C18:E18"/>
    <mergeCell ref="C23:E23"/>
    <mergeCell ref="C24:E24"/>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11.53515625" defaultRowHeight="12.75" zeroHeight="true" outlineLevelRow="0" outlineLevelCol="0"/>
  <cols>
    <col collapsed="false" customWidth="true" hidden="false" outlineLevel="0" max="1" min="1" style="42" width="4.67"/>
    <col collapsed="false" customWidth="true" hidden="false" outlineLevel="0" max="2" min="2" style="42" width="4.88"/>
    <col collapsed="false" customWidth="true" hidden="false" outlineLevel="0" max="3" min="3" style="42" width="43.33"/>
    <col collapsed="false" customWidth="true" hidden="false" outlineLevel="0" max="4" min="4" style="42" width="12.44"/>
    <col collapsed="false" customWidth="true" hidden="false" outlineLevel="0" max="5" min="5" style="42" width="12.33"/>
    <col collapsed="false" customWidth="true" hidden="false" outlineLevel="0" max="6" min="6" style="42" width="16.89"/>
    <col collapsed="false" customWidth="true" hidden="false" outlineLevel="0" max="7" min="7" style="42" width="1"/>
    <col collapsed="false" customWidth="false" hidden="true" outlineLevel="0" max="16384" min="8" style="42" width="11.53"/>
  </cols>
  <sheetData>
    <row r="1" customFormat="false" ht="54" hidden="false" customHeight="true" outlineLevel="0" collapsed="false">
      <c r="A1" s="97" t="s">
        <v>140</v>
      </c>
      <c r="B1" s="97"/>
      <c r="C1" s="97"/>
      <c r="D1" s="97"/>
      <c r="E1" s="97"/>
      <c r="F1" s="97"/>
    </row>
    <row r="2" customFormat="false" ht="25.5" hidden="false" customHeight="true" outlineLevel="0" collapsed="false">
      <c r="A2" s="145" t="n">
        <v>1</v>
      </c>
      <c r="B2" s="146" t="s">
        <v>141</v>
      </c>
      <c r="C2" s="146"/>
      <c r="D2" s="147" t="str">
        <f aca="false">'DATA SHEET'!C6</f>
        <v>પટેલ જીતેન્દ્રકુમાર રમેશભાઈ</v>
      </c>
      <c r="E2" s="147"/>
      <c r="F2" s="147"/>
    </row>
    <row r="3" customFormat="false" ht="25.5" hidden="false" customHeight="true" outlineLevel="0" collapsed="false">
      <c r="A3" s="106" t="n">
        <v>2</v>
      </c>
      <c r="B3" s="107" t="s">
        <v>103</v>
      </c>
      <c r="C3" s="107"/>
      <c r="D3" s="148" t="str">
        <f aca="false">'DATA SHEET'!C7</f>
        <v>આ.શિ.</v>
      </c>
      <c r="E3" s="111" t="str">
        <f aca="false">'DATA SHEET'!C8&amp;" પ્રા.શાળા"</f>
        <v>ડૂમેચા પ્રા.શાળા</v>
      </c>
      <c r="F3" s="111"/>
    </row>
    <row r="4" customFormat="false" ht="25.5" hidden="false" customHeight="true" outlineLevel="0" collapsed="false">
      <c r="A4" s="106" t="n">
        <v>3</v>
      </c>
      <c r="B4" s="107" t="s">
        <v>142</v>
      </c>
      <c r="C4" s="107"/>
      <c r="D4" s="149"/>
      <c r="E4" s="149"/>
      <c r="F4" s="149"/>
    </row>
    <row r="5" customFormat="false" ht="27.75" hidden="false" customHeight="true" outlineLevel="0" collapsed="false">
      <c r="A5" s="106" t="n">
        <v>4</v>
      </c>
      <c r="B5" s="107" t="s">
        <v>143</v>
      </c>
      <c r="C5" s="107"/>
      <c r="D5" s="149" t="n">
        <f aca="false">'CHECKLIST 1'!D26</f>
        <v>35400</v>
      </c>
      <c r="E5" s="149"/>
      <c r="F5" s="149"/>
    </row>
    <row r="6" customFormat="false" ht="19.4" hidden="false" customHeight="false" outlineLevel="0" collapsed="false">
      <c r="A6" s="106"/>
      <c r="B6" s="107"/>
      <c r="C6" s="107"/>
      <c r="D6" s="149" t="str">
        <f aca="false">'CHECKLIST 1'!C25</f>
        <v>35400-112400</v>
      </c>
      <c r="E6" s="149"/>
      <c r="F6" s="149"/>
    </row>
    <row r="7" customFormat="false" ht="38.25" hidden="false" customHeight="true" outlineLevel="0" collapsed="false">
      <c r="A7" s="106" t="n">
        <v>5</v>
      </c>
      <c r="B7" s="119" t="s">
        <v>144</v>
      </c>
      <c r="C7" s="132" t="s">
        <v>145</v>
      </c>
      <c r="D7" s="110" t="s">
        <v>119</v>
      </c>
      <c r="E7" s="110"/>
      <c r="F7" s="110"/>
    </row>
    <row r="8" customFormat="false" ht="35.25" hidden="false" customHeight="true" outlineLevel="0" collapsed="false">
      <c r="A8" s="106"/>
      <c r="B8" s="119" t="s">
        <v>146</v>
      </c>
      <c r="C8" s="132" t="s">
        <v>147</v>
      </c>
      <c r="D8" s="110" t="s">
        <v>119</v>
      </c>
      <c r="E8" s="110"/>
      <c r="F8" s="110"/>
    </row>
    <row r="9" customFormat="false" ht="25.5" hidden="false" customHeight="true" outlineLevel="0" collapsed="false">
      <c r="A9" s="106"/>
      <c r="B9" s="119" t="s">
        <v>148</v>
      </c>
      <c r="C9" s="132" t="s">
        <v>149</v>
      </c>
      <c r="D9" s="110" t="s">
        <v>119</v>
      </c>
      <c r="E9" s="110"/>
      <c r="F9" s="110"/>
    </row>
    <row r="10" customFormat="false" ht="30" hidden="false" customHeight="true" outlineLevel="0" collapsed="false">
      <c r="A10" s="106" t="n">
        <v>6</v>
      </c>
      <c r="B10" s="119" t="s">
        <v>144</v>
      </c>
      <c r="C10" s="132" t="s">
        <v>150</v>
      </c>
      <c r="D10" s="110" t="s">
        <v>119</v>
      </c>
      <c r="E10" s="110"/>
      <c r="F10" s="110"/>
    </row>
    <row r="11" customFormat="false" ht="39.55" hidden="false" customHeight="true" outlineLevel="0" collapsed="false">
      <c r="A11" s="106"/>
      <c r="B11" s="119" t="s">
        <v>146</v>
      </c>
      <c r="C11" s="132" t="s">
        <v>151</v>
      </c>
      <c r="D11" s="110" t="s">
        <v>119</v>
      </c>
      <c r="E11" s="110"/>
      <c r="F11" s="110"/>
    </row>
    <row r="12" customFormat="false" ht="26.85" hidden="false" customHeight="true" outlineLevel="0" collapsed="false">
      <c r="A12" s="106"/>
      <c r="B12" s="119" t="s">
        <v>152</v>
      </c>
      <c r="C12" s="132" t="s">
        <v>153</v>
      </c>
      <c r="D12" s="110" t="s">
        <v>119</v>
      </c>
      <c r="E12" s="110"/>
      <c r="F12" s="110"/>
    </row>
    <row r="13" customFormat="false" ht="26.85" hidden="false" customHeight="true" outlineLevel="0" collapsed="false">
      <c r="A13" s="106" t="n">
        <v>7</v>
      </c>
      <c r="B13" s="119" t="s">
        <v>154</v>
      </c>
      <c r="C13" s="132" t="s">
        <v>155</v>
      </c>
      <c r="D13" s="110" t="s">
        <v>119</v>
      </c>
      <c r="E13" s="110"/>
      <c r="F13" s="110"/>
    </row>
    <row r="14" customFormat="false" ht="26.85" hidden="false" customHeight="true" outlineLevel="0" collapsed="false">
      <c r="A14" s="106"/>
      <c r="B14" s="119" t="s">
        <v>146</v>
      </c>
      <c r="C14" s="132" t="s">
        <v>156</v>
      </c>
      <c r="D14" s="110" t="s">
        <v>119</v>
      </c>
      <c r="E14" s="110"/>
      <c r="F14" s="110"/>
    </row>
    <row r="15" customFormat="false" ht="33" hidden="false" customHeight="true" outlineLevel="0" collapsed="false">
      <c r="A15" s="106" t="n">
        <v>8</v>
      </c>
      <c r="B15" s="119" t="s">
        <v>144</v>
      </c>
      <c r="C15" s="132" t="s">
        <v>157</v>
      </c>
      <c r="D15" s="110" t="str">
        <f aca="false">IF('DATA SHEET'!C12&lt;&gt;'DATA SHEET'!C14,'DATA SHEET'!C12,"-")</f>
        <v>{{age}}</v>
      </c>
      <c r="E15" s="110"/>
      <c r="F15" s="110"/>
    </row>
    <row r="16" customFormat="false" ht="26.85" hidden="false" customHeight="false" outlineLevel="0" collapsed="false">
      <c r="A16" s="106"/>
      <c r="B16" s="119" t="s">
        <v>146</v>
      </c>
      <c r="C16" s="132" t="s">
        <v>158</v>
      </c>
      <c r="D16" s="110" t="str">
        <f aca="false">IF('DATA SHEET'!C13='DATA SHEET'!C12,'DATA SHEET'!C12,'DATA SHEET'!C13)</f>
        <v>{{date (DD/MM/YYYY)}}</v>
      </c>
      <c r="E16" s="110"/>
      <c r="F16" s="110"/>
    </row>
    <row r="17" customFormat="false" ht="26.85" hidden="false" customHeight="true" outlineLevel="0" collapsed="false">
      <c r="A17" s="106" t="n">
        <v>9</v>
      </c>
      <c r="B17" s="119"/>
      <c r="C17" s="132" t="s">
        <v>159</v>
      </c>
      <c r="D17" s="110" t="s">
        <v>119</v>
      </c>
      <c r="E17" s="110"/>
      <c r="F17" s="110"/>
    </row>
    <row r="18" customFormat="false" ht="30" hidden="false" customHeight="true" outlineLevel="0" collapsed="false">
      <c r="A18" s="106" t="n">
        <v>10</v>
      </c>
      <c r="B18" s="150" t="s">
        <v>160</v>
      </c>
      <c r="C18" s="150"/>
      <c r="D18" s="110"/>
      <c r="E18" s="110"/>
      <c r="F18" s="110"/>
    </row>
    <row r="19" customFormat="false" ht="30.75" hidden="false" customHeight="true" outlineLevel="0" collapsed="false">
      <c r="A19" s="106"/>
      <c r="B19" s="119" t="s">
        <v>144</v>
      </c>
      <c r="C19" s="132" t="s">
        <v>161</v>
      </c>
      <c r="D19" s="110" t="n">
        <f aca="false">IF(D_SHEET!A2="૯ વર્ષ",'DATA SHEET'!C18,IF(D_SHEET!A2="૨૦ વર્ષ",'DATA SHEET'!C19,'DATA SHEET'!C18))</f>
        <v>44089</v>
      </c>
      <c r="E19" s="110"/>
      <c r="F19" s="110"/>
    </row>
    <row r="20" customFormat="false" ht="30.75" hidden="false" customHeight="true" outlineLevel="0" collapsed="false">
      <c r="A20" s="106"/>
      <c r="B20" s="119" t="s">
        <v>146</v>
      </c>
      <c r="C20" s="132" t="s">
        <v>162</v>
      </c>
      <c r="D20" s="110" t="str">
        <f aca="false">IF(D_SHEET!A2="૨૦ વર્ષ",'DATA SHEET'!C18,IF(D_SHEET!A2="૩૧ વર્ષ",'DATA SHEET'!C20,"-"))</f>
        <v>-</v>
      </c>
      <c r="E20" s="110"/>
      <c r="F20" s="110"/>
    </row>
    <row r="21" customFormat="false" ht="30.75" hidden="false" customHeight="true" outlineLevel="0" collapsed="false">
      <c r="A21" s="106"/>
      <c r="B21" s="119" t="s">
        <v>152</v>
      </c>
      <c r="C21" s="132" t="s">
        <v>163</v>
      </c>
      <c r="D21" s="110" t="str">
        <f aca="false">IF(D_SHEET!A2="૩૧ વર્ષ",'DATA SHEET'!C18,"-")</f>
        <v>-</v>
      </c>
      <c r="E21" s="110"/>
      <c r="F21" s="110"/>
    </row>
    <row r="22" customFormat="false" ht="38.25" hidden="false" customHeight="true" outlineLevel="0" collapsed="false">
      <c r="A22" s="141" t="n">
        <v>11</v>
      </c>
      <c r="B22" s="151" t="s">
        <v>164</v>
      </c>
      <c r="C22" s="151"/>
      <c r="D22" s="152"/>
      <c r="E22" s="153"/>
      <c r="F22" s="153"/>
    </row>
    <row r="23" customFormat="false" ht="15" hidden="false" customHeight="false" outlineLevel="0" collapsed="false">
      <c r="C23" s="126"/>
    </row>
    <row r="24" customFormat="false" ht="15" hidden="false" customHeight="false" outlineLevel="0" collapsed="false">
      <c r="C24" s="126"/>
    </row>
    <row r="25" customFormat="false" ht="12.75" hidden="false" customHeight="false" outlineLevel="0" collapsed="false"/>
    <row r="26" customFormat="false" ht="12.75" hidden="false" customHeight="false" outlineLevel="0" collapsed="false"/>
    <row r="27" customFormat="false" ht="17.25" hidden="false" customHeight="true" outlineLevel="0" collapsed="false">
      <c r="D27" s="144" t="s">
        <v>82</v>
      </c>
      <c r="E27" s="144"/>
      <c r="F27" s="144"/>
    </row>
    <row r="28" customFormat="false" ht="16.15" hidden="false" customHeight="false" outlineLevel="0" collapsed="false">
      <c r="D28" s="144" t="str">
        <f aca="false">"તાલુકા પંચાયત "&amp;'DATA SHEET'!C10</f>
        <v>તાલુકા પંચાયત દહેગામ</v>
      </c>
      <c r="E28" s="144"/>
      <c r="F28" s="144"/>
    </row>
  </sheetData>
  <sheetProtection sheet="true" password="c966" objects="true" scenarios="true"/>
  <mergeCells count="36">
    <mergeCell ref="A1:F1"/>
    <mergeCell ref="B2:C2"/>
    <mergeCell ref="D2:F2"/>
    <mergeCell ref="B3:C3"/>
    <mergeCell ref="E3:F3"/>
    <mergeCell ref="B4:C4"/>
    <mergeCell ref="D4:F4"/>
    <mergeCell ref="A5:A6"/>
    <mergeCell ref="B5:C6"/>
    <mergeCell ref="D5:F5"/>
    <mergeCell ref="D6:F6"/>
    <mergeCell ref="A7:A9"/>
    <mergeCell ref="D7:F7"/>
    <mergeCell ref="D8:F8"/>
    <mergeCell ref="D9:F9"/>
    <mergeCell ref="A10:A12"/>
    <mergeCell ref="D10:F10"/>
    <mergeCell ref="D11:F11"/>
    <mergeCell ref="D12:F12"/>
    <mergeCell ref="A13:A14"/>
    <mergeCell ref="D13:F13"/>
    <mergeCell ref="D14:F14"/>
    <mergeCell ref="A15:A16"/>
    <mergeCell ref="D15:F15"/>
    <mergeCell ref="D16:F16"/>
    <mergeCell ref="D17:F17"/>
    <mergeCell ref="A18:A21"/>
    <mergeCell ref="B18:C18"/>
    <mergeCell ref="D18:F18"/>
    <mergeCell ref="D19:F19"/>
    <mergeCell ref="D20:F20"/>
    <mergeCell ref="D21:F21"/>
    <mergeCell ref="B22:C22"/>
    <mergeCell ref="E22:F22"/>
    <mergeCell ref="D27:F27"/>
    <mergeCell ref="D28:F28"/>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18" activeCellId="0" sqref="C18"/>
    </sheetView>
  </sheetViews>
  <sheetFormatPr defaultColWidth="11.53515625" defaultRowHeight="12.75" zeroHeight="true" outlineLevelRow="0" outlineLevelCol="0"/>
  <cols>
    <col collapsed="false" customWidth="true" hidden="false" outlineLevel="0" max="1" min="1" style="154" width="4.67"/>
    <col collapsed="false" customWidth="true" hidden="false" outlineLevel="0" max="2" min="2" style="42" width="56.11"/>
    <col collapsed="false" customWidth="true" hidden="false" outlineLevel="0" max="3" min="3" style="42" width="13.67"/>
    <col collapsed="false" customWidth="true" hidden="false" outlineLevel="0" max="4" min="4" style="42" width="11.11"/>
    <col collapsed="false" customWidth="true" hidden="false" outlineLevel="0" max="5" min="5" style="42" width="16.44"/>
    <col collapsed="false" customWidth="true" hidden="false" outlineLevel="0" max="6" min="6" style="42" width="1"/>
    <col collapsed="false" customWidth="false" hidden="true" outlineLevel="0" max="16384" min="7" style="42" width="11.53"/>
  </cols>
  <sheetData>
    <row r="1" customFormat="false" ht="21" hidden="false" customHeight="true" outlineLevel="0" collapsed="false">
      <c r="A1" s="155"/>
      <c r="B1" s="155"/>
      <c r="C1" s="155"/>
      <c r="D1" s="155"/>
      <c r="E1" s="155"/>
    </row>
    <row r="2" customFormat="false" ht="17.9" hidden="false" customHeight="false" outlineLevel="0" collapsed="false">
      <c r="A2" s="156" t="s">
        <v>165</v>
      </c>
      <c r="B2" s="156"/>
      <c r="C2" s="156"/>
      <c r="D2" s="156"/>
      <c r="E2" s="156"/>
    </row>
    <row r="3" customFormat="false" ht="36" hidden="false" customHeight="true" outlineLevel="0" collapsed="false">
      <c r="A3" s="157" t="s">
        <v>166</v>
      </c>
      <c r="B3" s="157"/>
      <c r="C3" s="157"/>
      <c r="D3" s="157"/>
      <c r="E3" s="157"/>
    </row>
    <row r="4" customFormat="false" ht="27.75" hidden="false" customHeight="true" outlineLevel="0" collapsed="false">
      <c r="A4" s="145" t="n">
        <v>1</v>
      </c>
      <c r="B4" s="158" t="s">
        <v>141</v>
      </c>
      <c r="C4" s="147" t="str">
        <f aca="false">'DATA SHEET'!C6</f>
        <v>પટેલ જીતેન્દ્રકુમાર રમેશભાઈ</v>
      </c>
      <c r="D4" s="147"/>
      <c r="E4" s="147"/>
    </row>
    <row r="5" customFormat="false" ht="24" hidden="false" customHeight="true" outlineLevel="0" collapsed="false">
      <c r="A5" s="145"/>
      <c r="B5" s="138" t="s">
        <v>103</v>
      </c>
      <c r="C5" s="159" t="str">
        <f aca="false">'DATA SHEET'!C7</f>
        <v>આ.શિ.</v>
      </c>
      <c r="D5" s="109" t="str">
        <f aca="false">'DATA SHEET'!C8&amp;" પ્રા.શાળા"</f>
        <v>ડૂમેચા પ્રા.શાળા</v>
      </c>
      <c r="E5" s="109"/>
    </row>
    <row r="6" customFormat="false" ht="19.4" hidden="false" customHeight="false" outlineLevel="0" collapsed="false">
      <c r="A6" s="106" t="n">
        <v>2</v>
      </c>
      <c r="B6" s="160" t="s">
        <v>167</v>
      </c>
      <c r="C6" s="149" t="str">
        <f aca="false">'CHECKLIST 1'!C23:E23&amp;"   "&amp;'CHECKLIST 1'!D24</f>
        <v>25500-81100   </v>
      </c>
      <c r="D6" s="149"/>
      <c r="E6" s="149"/>
    </row>
    <row r="7" customFormat="false" ht="23.85" hidden="false" customHeight="true" outlineLevel="0" collapsed="false">
      <c r="A7" s="106" t="n">
        <v>3</v>
      </c>
      <c r="B7" s="160" t="s">
        <v>168</v>
      </c>
      <c r="C7" s="161" t="s">
        <v>106</v>
      </c>
      <c r="D7" s="161"/>
      <c r="E7" s="161"/>
    </row>
    <row r="8" customFormat="false" ht="16.15" hidden="false" customHeight="true" outlineLevel="0" collapsed="false">
      <c r="A8" s="106" t="n">
        <v>4</v>
      </c>
      <c r="B8" s="160" t="s">
        <v>169</v>
      </c>
      <c r="C8" s="110" t="str">
        <f aca="false">D_SHEET!A2</f>
        <v/>
      </c>
      <c r="D8" s="110"/>
      <c r="E8" s="110"/>
    </row>
    <row r="9" customFormat="false" ht="28.5" hidden="false" customHeight="true" outlineLevel="0" collapsed="false">
      <c r="A9" s="106"/>
      <c r="B9" s="160"/>
      <c r="C9" s="110" t="n">
        <f aca="false">'DATA SHEET'!C18</f>
        <v>44089</v>
      </c>
      <c r="D9" s="110"/>
      <c r="E9" s="110"/>
    </row>
    <row r="10" customFormat="false" ht="46.25" hidden="false" customHeight="true" outlineLevel="0" collapsed="false">
      <c r="A10" s="106" t="n">
        <v>5</v>
      </c>
      <c r="B10" s="160" t="s">
        <v>170</v>
      </c>
      <c r="C10" s="162" t="s">
        <v>171</v>
      </c>
      <c r="D10" s="162"/>
      <c r="E10" s="162"/>
    </row>
    <row r="11" customFormat="false" ht="19.4" hidden="false" customHeight="false" outlineLevel="0" collapsed="false">
      <c r="A11" s="106" t="n">
        <v>6</v>
      </c>
      <c r="B11" s="138" t="s">
        <v>172</v>
      </c>
      <c r="C11" s="110" t="str">
        <f aca="false">'CHECKLIST 1'!C25</f>
        <v>35400-112400</v>
      </c>
      <c r="D11" s="110"/>
      <c r="E11" s="110"/>
    </row>
    <row r="12" customFormat="false" ht="16.15" hidden="false" customHeight="true" outlineLevel="0" collapsed="false">
      <c r="A12" s="106" t="n">
        <v>7</v>
      </c>
      <c r="B12" s="160" t="s">
        <v>173</v>
      </c>
      <c r="C12" s="162" t="s">
        <v>174</v>
      </c>
      <c r="D12" s="162"/>
      <c r="E12" s="162"/>
    </row>
    <row r="13" customFormat="false" ht="16.15" hidden="false" customHeight="true" outlineLevel="0" collapsed="false">
      <c r="A13" s="106"/>
      <c r="B13" s="160"/>
      <c r="C13" s="162" t="s">
        <v>119</v>
      </c>
      <c r="D13" s="162"/>
      <c r="E13" s="162"/>
    </row>
    <row r="14" customFormat="false" ht="23.85" hidden="false" customHeight="true" outlineLevel="0" collapsed="false">
      <c r="A14" s="106" t="n">
        <v>8</v>
      </c>
      <c r="B14" s="160" t="s">
        <v>175</v>
      </c>
      <c r="C14" s="162" t="s">
        <v>113</v>
      </c>
      <c r="D14" s="162"/>
      <c r="E14" s="162"/>
    </row>
    <row r="15" customFormat="false" ht="23.85" hidden="false" customHeight="true" outlineLevel="0" collapsed="false">
      <c r="A15" s="137" t="n">
        <v>9</v>
      </c>
      <c r="B15" s="160" t="s">
        <v>176</v>
      </c>
      <c r="C15" s="162" t="s">
        <v>177</v>
      </c>
      <c r="D15" s="162"/>
      <c r="E15" s="162"/>
    </row>
    <row r="16" customFormat="false" ht="35.05" hidden="false" customHeight="true" outlineLevel="0" collapsed="false">
      <c r="A16" s="137" t="n">
        <v>10</v>
      </c>
      <c r="B16" s="160" t="s">
        <v>178</v>
      </c>
      <c r="C16" s="163" t="s">
        <v>179</v>
      </c>
      <c r="D16" s="163"/>
      <c r="E16" s="163"/>
    </row>
    <row r="17" customFormat="false" ht="46.25" hidden="false" customHeight="true" outlineLevel="0" collapsed="false">
      <c r="A17" s="137" t="n">
        <v>11</v>
      </c>
      <c r="B17" s="160" t="s">
        <v>180</v>
      </c>
      <c r="C17" s="162" t="s">
        <v>106</v>
      </c>
      <c r="D17" s="162"/>
      <c r="E17" s="162"/>
    </row>
    <row r="18" customFormat="false" ht="23.85" hidden="false" customHeight="false" outlineLevel="0" collapsed="false">
      <c r="A18" s="137" t="n">
        <v>12</v>
      </c>
      <c r="B18" s="160" t="s">
        <v>181</v>
      </c>
      <c r="C18" s="162" t="str">
        <f aca="false">IF(STICKER!IT18=3," હા","ના")</f>
        <v>ના</v>
      </c>
      <c r="D18" s="162"/>
      <c r="E18" s="162"/>
    </row>
    <row r="19" customFormat="false" ht="19.4" hidden="false" customHeight="true" outlineLevel="0" collapsed="false">
      <c r="A19" s="106" t="n">
        <v>13</v>
      </c>
      <c r="B19" s="160" t="s">
        <v>182</v>
      </c>
      <c r="C19" s="164" t="n">
        <f aca="false">'CHECKLIST 1'!D26</f>
        <v>35400</v>
      </c>
      <c r="D19" s="164"/>
      <c r="E19" s="164"/>
    </row>
    <row r="20" customFormat="false" ht="19.4" hidden="false" customHeight="false" outlineLevel="0" collapsed="false">
      <c r="A20" s="106"/>
      <c r="B20" s="160"/>
      <c r="C20" s="165" t="n">
        <f aca="false">ORDER!G22</f>
        <v>44089</v>
      </c>
      <c r="D20" s="165"/>
      <c r="E20" s="166" t="str">
        <f aca="false">ORDER!G21</f>
        <v/>
      </c>
    </row>
    <row r="21" customFormat="false" ht="19.4" hidden="false" customHeight="true" outlineLevel="0" collapsed="false">
      <c r="A21" s="106" t="n">
        <v>14</v>
      </c>
      <c r="B21" s="160" t="s">
        <v>183</v>
      </c>
      <c r="C21" s="164" t="n">
        <f aca="false">'CHECKLIST 1'!D26</f>
        <v>35400</v>
      </c>
      <c r="D21" s="164"/>
      <c r="E21" s="164"/>
    </row>
    <row r="22" customFormat="false" ht="19.4" hidden="false" customHeight="false" outlineLevel="0" collapsed="false">
      <c r="A22" s="106"/>
      <c r="B22" s="160"/>
      <c r="C22" s="110" t="str">
        <f aca="false">STICKER!E20</f>
        <v>01-07-2021</v>
      </c>
      <c r="D22" s="110"/>
      <c r="E22" s="110"/>
    </row>
    <row r="23" customFormat="false" ht="23.85" hidden="false" customHeight="true" outlineLevel="0" collapsed="false">
      <c r="A23" s="137" t="n">
        <v>15</v>
      </c>
      <c r="B23" s="160" t="s">
        <v>184</v>
      </c>
      <c r="C23" s="163" t="s">
        <v>185</v>
      </c>
      <c r="D23" s="163"/>
      <c r="E23" s="163"/>
    </row>
    <row r="24" customFormat="false" ht="35.05" hidden="false" customHeight="true" outlineLevel="0" collapsed="false">
      <c r="A24" s="137" t="n">
        <v>16</v>
      </c>
      <c r="B24" s="160" t="s">
        <v>186</v>
      </c>
      <c r="C24" s="167" t="s">
        <v>187</v>
      </c>
      <c r="D24" s="167"/>
      <c r="E24" s="167"/>
    </row>
    <row r="25" customFormat="false" ht="23.85" hidden="false" customHeight="true" outlineLevel="0" collapsed="false">
      <c r="A25" s="137" t="n">
        <v>17</v>
      </c>
      <c r="B25" s="160" t="s">
        <v>188</v>
      </c>
      <c r="C25" s="162" t="s">
        <v>189</v>
      </c>
      <c r="D25" s="162"/>
      <c r="E25" s="162"/>
    </row>
    <row r="26" customFormat="false" ht="15" hidden="false" customHeight="true" outlineLevel="0" collapsed="false">
      <c r="A26" s="168" t="s">
        <v>190</v>
      </c>
      <c r="B26" s="168"/>
      <c r="C26" s="168"/>
      <c r="D26" s="168"/>
      <c r="E26" s="168"/>
    </row>
    <row r="27" customFormat="false" ht="22.5" hidden="false" customHeight="true" outlineLevel="0" collapsed="false">
      <c r="A27" s="169" t="s">
        <v>191</v>
      </c>
      <c r="B27" s="169"/>
      <c r="C27" s="170" t="str">
        <f aca="false">'DATA SHEET'!C6</f>
        <v>પટેલ જીતેન્દ્રકુમાર રમેશભાઈ</v>
      </c>
      <c r="D27" s="170"/>
      <c r="E27" s="170"/>
    </row>
    <row r="28" customFormat="false" ht="57.75" hidden="false" customHeight="true" outlineLevel="0" collapsed="false">
      <c r="A28" s="169"/>
      <c r="B28" s="169"/>
      <c r="C28" s="171" t="s">
        <v>192</v>
      </c>
      <c r="D28" s="171"/>
      <c r="E28" s="171"/>
    </row>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7.25" hidden="false" customHeight="true" outlineLevel="0" collapsed="false">
      <c r="B32" s="42" t="s">
        <v>82</v>
      </c>
      <c r="C32" s="144" t="s">
        <v>193</v>
      </c>
      <c r="D32" s="144"/>
      <c r="E32" s="144"/>
    </row>
    <row r="33" customFormat="false" ht="16.15" hidden="false" customHeight="false" outlineLevel="0" collapsed="false">
      <c r="B33" s="42" t="str">
        <f aca="false">"તાલુકા પંચાયત "&amp;'DATA SHEET'!C10</f>
        <v>તાલુકા પંચાયત દહેગામ</v>
      </c>
      <c r="C33" s="144"/>
      <c r="D33" s="144"/>
      <c r="E33" s="144"/>
    </row>
  </sheetData>
  <sheetProtection sheet="true" password="c966" objects="true" scenarios="true"/>
  <mergeCells count="40">
    <mergeCell ref="A1:E1"/>
    <mergeCell ref="A2:E2"/>
    <mergeCell ref="A3:E3"/>
    <mergeCell ref="A4:A5"/>
    <mergeCell ref="C4:E4"/>
    <mergeCell ref="D5:E5"/>
    <mergeCell ref="C6:E6"/>
    <mergeCell ref="C7:E7"/>
    <mergeCell ref="A8:A9"/>
    <mergeCell ref="B8:B9"/>
    <mergeCell ref="C8:E8"/>
    <mergeCell ref="C9:E9"/>
    <mergeCell ref="C10:E10"/>
    <mergeCell ref="C11:E11"/>
    <mergeCell ref="A12:A13"/>
    <mergeCell ref="B12:B13"/>
    <mergeCell ref="C12:E12"/>
    <mergeCell ref="C13:E13"/>
    <mergeCell ref="C14:E14"/>
    <mergeCell ref="C15:E15"/>
    <mergeCell ref="C16:E16"/>
    <mergeCell ref="C17:E17"/>
    <mergeCell ref="C18:E18"/>
    <mergeCell ref="A19:A20"/>
    <mergeCell ref="B19:B20"/>
    <mergeCell ref="C19:E19"/>
    <mergeCell ref="C20:D20"/>
    <mergeCell ref="A21:A22"/>
    <mergeCell ref="B21:B22"/>
    <mergeCell ref="C21:E21"/>
    <mergeCell ref="C22:E22"/>
    <mergeCell ref="C23:E23"/>
    <mergeCell ref="C24:E24"/>
    <mergeCell ref="C25:E25"/>
    <mergeCell ref="A26:E26"/>
    <mergeCell ref="A27:B28"/>
    <mergeCell ref="C27:E27"/>
    <mergeCell ref="C28:E28"/>
    <mergeCell ref="C32:E32"/>
    <mergeCell ref="C33:E33"/>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9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7.00390625" defaultRowHeight="12.75" zeroHeight="true" outlineLevelRow="0" outlineLevelCol="0"/>
  <cols>
    <col collapsed="false" customWidth="true" hidden="false" outlineLevel="0" max="2" min="1" style="42" width="43.56"/>
    <col collapsed="false" customWidth="true" hidden="true" outlineLevel="0" max="254" min="3" style="42" width="11.53"/>
    <col collapsed="false" customWidth="true" hidden="true" outlineLevel="0" max="255" min="255" style="42" width="10.33"/>
    <col collapsed="false" customWidth="false" hidden="true" outlineLevel="0" max="16384" min="256" style="42" width="17"/>
  </cols>
  <sheetData>
    <row r="1" customFormat="false" ht="26.25" hidden="false" customHeight="true" outlineLevel="0" collapsed="false">
      <c r="A1" s="172" t="s">
        <v>194</v>
      </c>
      <c r="B1" s="172"/>
    </row>
    <row r="2" customFormat="false" ht="12.75" hidden="false" customHeight="false" outlineLevel="0" collapsed="false"/>
    <row r="3" customFormat="false" ht="12.75" hidden="false" customHeight="false" outlineLevel="0" collapsed="false"/>
    <row r="4" customFormat="false" ht="76.5" hidden="false" customHeight="true" outlineLevel="0" collapsed="false">
      <c r="A4" s="81" t="str">
        <f aca="false">IF(STICKER!IT18=3,"  આથી હું "&amp;'DATA SHEET'!C6&amp;" હોદ્દો "&amp;'DATA SHEET'!C7&amp;" પ્રા.શાળા "&amp;'DATA SHEET'!C8&amp;" મને મળવાપાત્ર ઉ.પ.ધો.ની તા."&amp;D_SHEET!G7&amp;" છે. સરકારશ્રીના ઠરાવ પ્રમાણે હું નક્કી થતો પગાર તારીખ  "&amp;D_SHEET!G2&amp;" થી  સ્‍વીકારવાનો વિકલ્‍પ આપું છું. જે માન્ય રાખવા નમ્ર વિનંતી.","તમારે વિકલ્‍પ આપવાની જરૂર નથી. આ શીટ પ્રીન્‍ટ ન કરશો.")</f>
        <v>તમારે વિકલ્‍પ આપવાની જરૂર નથી. આ શીટ પ્રીન્‍ટ ન કરશો.</v>
      </c>
      <c r="B4" s="81"/>
    </row>
    <row r="5" customFormat="false" ht="16.15" hidden="false" customHeight="false" outlineLevel="0" collapsed="false">
      <c r="A5" s="80"/>
      <c r="B5" s="80"/>
    </row>
    <row r="6" customFormat="false" ht="16.15" hidden="false" customHeight="false" outlineLevel="0" collapsed="false">
      <c r="A6" s="80"/>
      <c r="B6" s="80"/>
    </row>
    <row r="7" customFormat="false" ht="16.15" hidden="false" customHeight="false" outlineLevel="0" collapsed="false">
      <c r="A7" s="80" t="str">
        <f aca="false">" તારીખઃ"&amp;D_SHEET!G7</f>
        <v> તારીખઃ15-9-2020</v>
      </c>
      <c r="B7" s="80"/>
    </row>
    <row r="8" customFormat="false" ht="16.15" hidden="false" customHeight="false" outlineLevel="0" collapsed="false">
      <c r="A8" s="173" t="s">
        <v>195</v>
      </c>
      <c r="B8" s="80"/>
    </row>
    <row r="9" s="70" customFormat="true" ht="20.25" hidden="false" customHeight="true" outlineLevel="0" collapsed="false">
      <c r="A9" s="174" t="s">
        <v>196</v>
      </c>
      <c r="B9" s="175" t="str">
        <f aca="false">'DATA SHEET'!C6</f>
        <v>પટેલ જીતેન્દ્રકુમાર રમેશભાઈ</v>
      </c>
    </row>
    <row r="10" s="70" customFormat="true" ht="20.25" hidden="false" customHeight="true" outlineLevel="0" collapsed="false">
      <c r="A10" s="174" t="s">
        <v>197</v>
      </c>
      <c r="B10" s="175" t="str">
        <f aca="false">'DATA SHEET'!C7</f>
        <v>આ.શિ.</v>
      </c>
    </row>
    <row r="11" s="70" customFormat="true" ht="20.25" hidden="false" customHeight="true" outlineLevel="0" collapsed="false">
      <c r="A11" s="174" t="s">
        <v>198</v>
      </c>
      <c r="B11" s="175" t="str">
        <f aca="false">'DATA SHEET'!C8&amp;" પ્રા. શાળા"</f>
        <v>ડૂમેચા પ્રા. શાળા</v>
      </c>
    </row>
    <row r="12" s="70" customFormat="true" ht="20.25" hidden="false" customHeight="true" outlineLevel="0" collapsed="false">
      <c r="A12" s="174" t="s">
        <v>199</v>
      </c>
      <c r="B12" s="175" t="str">
        <f aca="false">'DATA SHEET'!C10</f>
        <v>દહેગામ</v>
      </c>
    </row>
    <row r="13" customFormat="false" ht="12.75" hidden="false" customHeight="false" outlineLevel="0" collapsed="false"/>
  </sheetData>
  <sheetProtection algorithmName="SHA-512" hashValue="cNwJd/aoZ1Fnp3DVXUDczNp0ZyhyXxblqD3lRFy18EXzxQX2Ymynsu1rgcJTC3qCOs0qJK3A1e3sjCFe3jqj2w==" saltValue="PRCv9aqoHj7kLKh9IuAbeg==" spinCount="100000" sheet="true" objects="true" scenarios="true"/>
  <mergeCells count="2">
    <mergeCell ref="A1:B1"/>
    <mergeCell ref="A4:B4"/>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40"/>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A18" activeCellId="0" sqref="A18"/>
    </sheetView>
  </sheetViews>
  <sheetFormatPr defaultColWidth="9.109375" defaultRowHeight="12.75" zeroHeight="true" outlineLevelRow="0" outlineLevelCol="0"/>
  <cols>
    <col collapsed="false" customWidth="true" hidden="false" outlineLevel="0" max="1" min="1" style="42" width="3.56"/>
    <col collapsed="false" customWidth="true" hidden="false" outlineLevel="0" max="2" min="2" style="42" width="2.44"/>
    <col collapsed="false" customWidth="true" hidden="false" outlineLevel="0" max="3" min="3" style="42" width="16.56"/>
    <col collapsed="false" customWidth="true" hidden="false" outlineLevel="0" max="4" min="4" style="42" width="12.88"/>
    <col collapsed="false" customWidth="true" hidden="false" outlineLevel="0" max="5" min="5" style="42" width="19.33"/>
    <col collapsed="false" customWidth="true" hidden="false" outlineLevel="0" max="6" min="6" style="42" width="22"/>
    <col collapsed="false" customWidth="true" hidden="false" outlineLevel="0" max="7" min="7" style="42" width="19.44"/>
    <col collapsed="false" customWidth="true" hidden="false" outlineLevel="0" max="8" min="8" style="42" width="1.33"/>
    <col collapsed="false" customWidth="false" hidden="true" outlineLevel="0" max="16384" min="9" style="42" width="9.11"/>
  </cols>
  <sheetData>
    <row r="1" customFormat="false" ht="15.75" hidden="false" customHeight="true" outlineLevel="0" collapsed="false">
      <c r="F1" s="176" t="str">
        <f aca="false">"જા.નં.જિ.પં/જિશિસ/ઉ.પ.ધો./વશી/          /"&amp;D_SHEET!K2</f>
        <v>જા.નં.જિ.પં/જિશિસ/ઉ.પ.ધો./વશી/          /2025</v>
      </c>
      <c r="G1" s="176"/>
    </row>
    <row r="2" customFormat="false" ht="15.75" hidden="false" customHeight="true" outlineLevel="0" collapsed="false">
      <c r="F2" s="177" t="s">
        <v>200</v>
      </c>
      <c r="G2" s="177"/>
    </row>
    <row r="3" customFormat="false" ht="15.75" hidden="false" customHeight="true" outlineLevel="0" collapsed="false">
      <c r="F3" s="176" t="str">
        <f aca="false">"તા.   /    /"&amp;D_SHEET!K2</f>
        <v>તા.   /    /2025</v>
      </c>
      <c r="G3" s="176"/>
    </row>
    <row r="4" customFormat="false" ht="12.75" hidden="false" customHeight="false" outlineLevel="0" collapsed="false"/>
    <row r="5" customFormat="false" ht="16.15" hidden="false" customHeight="false" outlineLevel="0" collapsed="false">
      <c r="A5" s="178" t="s">
        <v>201</v>
      </c>
      <c r="B5" s="178"/>
      <c r="C5" s="178"/>
      <c r="D5" s="178"/>
      <c r="E5" s="178"/>
      <c r="F5" s="178"/>
      <c r="G5" s="178"/>
    </row>
    <row r="6" customFormat="false" ht="15" hidden="false" customHeight="true" outlineLevel="0" collapsed="false">
      <c r="A6" s="179" t="s">
        <v>202</v>
      </c>
      <c r="B6" s="180" t="s">
        <v>203</v>
      </c>
      <c r="C6" s="180"/>
      <c r="D6" s="180"/>
      <c r="E6" s="180"/>
      <c r="F6" s="180"/>
      <c r="G6" s="180"/>
    </row>
    <row r="7" customFormat="false" ht="15" hidden="false" customHeight="true" outlineLevel="0" collapsed="false">
      <c r="A7" s="179" t="s">
        <v>204</v>
      </c>
      <c r="B7" s="180" t="s">
        <v>205</v>
      </c>
      <c r="C7" s="180"/>
      <c r="D7" s="180"/>
      <c r="E7" s="180"/>
      <c r="F7" s="180"/>
      <c r="G7" s="180"/>
    </row>
    <row r="8" customFormat="false" ht="15" hidden="false" customHeight="true" outlineLevel="0" collapsed="false">
      <c r="A8" s="179" t="s">
        <v>206</v>
      </c>
      <c r="B8" s="180" t="s">
        <v>207</v>
      </c>
      <c r="C8" s="180"/>
      <c r="D8" s="180"/>
      <c r="E8" s="180"/>
      <c r="F8" s="180"/>
      <c r="G8" s="180"/>
    </row>
    <row r="9" customFormat="false" ht="15" hidden="false" customHeight="true" outlineLevel="0" collapsed="false">
      <c r="A9" s="179" t="s">
        <v>208</v>
      </c>
      <c r="B9" s="180" t="s">
        <v>209</v>
      </c>
      <c r="C9" s="180"/>
      <c r="D9" s="180"/>
      <c r="E9" s="180"/>
      <c r="F9" s="180"/>
      <c r="G9" s="180"/>
    </row>
    <row r="10" customFormat="false" ht="15" hidden="false" customHeight="true" outlineLevel="0" collapsed="false">
      <c r="A10" s="179" t="s">
        <v>210</v>
      </c>
      <c r="B10" s="181" t="s">
        <v>211</v>
      </c>
      <c r="C10" s="181"/>
      <c r="D10" s="181"/>
      <c r="E10" s="181"/>
      <c r="F10" s="181"/>
      <c r="G10" s="181"/>
    </row>
    <row r="11" customFormat="false" ht="15" hidden="false" customHeight="true" outlineLevel="0" collapsed="false">
      <c r="A11" s="182" t="s">
        <v>212</v>
      </c>
      <c r="B11" s="181" t="s">
        <v>213</v>
      </c>
      <c r="C11" s="181"/>
      <c r="D11" s="181"/>
      <c r="E11" s="181"/>
      <c r="F11" s="181"/>
      <c r="G11" s="181"/>
    </row>
    <row r="12" customFormat="false" ht="15" hidden="false" customHeight="true" outlineLevel="0" collapsed="false">
      <c r="A12" s="182" t="s">
        <v>214</v>
      </c>
      <c r="B12" s="181" t="s">
        <v>215</v>
      </c>
      <c r="C12" s="181"/>
      <c r="D12" s="181"/>
      <c r="E12" s="181"/>
      <c r="F12" s="181"/>
      <c r="G12" s="181"/>
    </row>
    <row r="13" customFormat="false" ht="29.25" hidden="false" customHeight="true" outlineLevel="0" collapsed="false">
      <c r="A13" s="182" t="s">
        <v>216</v>
      </c>
      <c r="B13" s="90" t="str">
        <f aca="false">"તા.પ્રા.શિ..શ્રી "&amp;'DATA SHEET'!C10&amp;" નો પત્ર નં.તા.પં/શિક્ષણ/વશી/.................. તા.................... અન્‍વયે આવેલ ઉચ્‍ચતર પગાર ધોરણ મંજુર કરવાની દરખાસ્‍ત "</f>
        <v>તા.પ્રા.શિ..શ્રી દહેગામ નો પત્ર નં.તા.પં/શિક્ષણ/વશી/.................. તા.................... અન્‍વયે આવેલ ઉચ્‍ચતર પગાર ધોરણ મંજુર કરવાની દરખાસ્‍ત </v>
      </c>
      <c r="C13" s="90"/>
      <c r="D13" s="90"/>
      <c r="E13" s="90"/>
      <c r="F13" s="90"/>
      <c r="G13" s="90"/>
    </row>
    <row r="14" customFormat="false" ht="15" hidden="false" customHeight="false" outlineLevel="0" collapsed="false">
      <c r="A14" s="126"/>
      <c r="B14" s="47"/>
      <c r="C14" s="47"/>
      <c r="D14" s="47"/>
      <c r="E14" s="47"/>
      <c r="F14" s="47"/>
      <c r="G14" s="47"/>
    </row>
    <row r="15" customFormat="false" ht="16.15" hidden="false" customHeight="false" outlineLevel="0" collapsed="false">
      <c r="A15" s="178" t="s">
        <v>217</v>
      </c>
      <c r="B15" s="178"/>
      <c r="C15" s="178"/>
      <c r="D15" s="178"/>
      <c r="E15" s="178"/>
      <c r="F15" s="178"/>
      <c r="G15" s="178"/>
    </row>
    <row r="16" customFormat="false" ht="33" hidden="false" customHeight="true" outlineLevel="0" collapsed="false">
      <c r="A16" s="89" t="s">
        <v>218</v>
      </c>
      <c r="B16" s="89"/>
      <c r="C16" s="89"/>
      <c r="D16" s="89"/>
      <c r="E16" s="89"/>
      <c r="F16" s="89"/>
      <c r="G16" s="89"/>
    </row>
    <row r="17" customFormat="false" ht="15" hidden="false" customHeight="false" outlineLevel="0" collapsed="false">
      <c r="A17" s="183"/>
      <c r="B17" s="183"/>
      <c r="C17" s="183"/>
      <c r="D17" s="183"/>
      <c r="E17" s="183"/>
      <c r="F17" s="183"/>
      <c r="G17" s="183"/>
    </row>
    <row r="18" customFormat="false" ht="80.25" hidden="false" customHeight="true" outlineLevel="0" collapsed="false">
      <c r="A18" s="184" t="e">
        <f aca="false">"  આમુખઃ(૮) થી શ્રી "&amp;'DATA SHEET'!C6&amp;" "&amp;'DATA SHEET'!C7&amp;" "&amp;'DATA SHEET'!C8&amp;" પ્રા.શાળા"&amp;" તા."&amp;'DATA SHEET'!C10&amp;" જિ."&amp;'DATA SHEET'!E10&amp;"ની નિમણૂંક તા."&amp;'DATA SHEET'!J12&amp;" પછી બિનપગારી રજાઓ "&amp;'DATA SHEET'!D20&amp;" ધ્યાને લેતા પ્રથમ ઉ.પ.ધો. તા. "&amp;D_SHEET!A2&amp;" "&amp;D_SHEET!G7&amp;" ના રોજ મળવાપાત્ર થતું  હોવાથી તા."&amp;D_SHEET!G7&amp;" ના રોજ પગાર ધોરણ રૂ."&amp;'CHECKLIST 1'!C25&amp;" માં પ્રવર્તમાન પગાર રૂ."&amp;'CHECKLIST 1'!C24&amp;" ધ્‍યાને લઇ ઉચ્‍ચતર પગાર ધોરણમાં નીચે દર્શાવ્‍યા મુજબ નક્કી કરવામાં આવે છે."</f>
        <v>#VALUE!</v>
      </c>
      <c r="B18" s="184"/>
      <c r="C18" s="184"/>
      <c r="D18" s="184"/>
      <c r="E18" s="184"/>
      <c r="F18" s="184"/>
      <c r="G18" s="184"/>
    </row>
    <row r="19" customFormat="false" ht="8.25" hidden="false" customHeight="true" outlineLevel="0" collapsed="false">
      <c r="A19" s="126"/>
      <c r="B19" s="126"/>
      <c r="C19" s="126"/>
      <c r="D19" s="126"/>
      <c r="E19" s="126"/>
      <c r="F19" s="126"/>
      <c r="G19" s="126"/>
    </row>
    <row r="20" s="189" customFormat="true" ht="26.85" hidden="false" customHeight="true" outlineLevel="0" collapsed="false">
      <c r="A20" s="185" t="s">
        <v>219</v>
      </c>
      <c r="B20" s="185"/>
      <c r="C20" s="186" t="s">
        <v>220</v>
      </c>
      <c r="D20" s="187" t="s">
        <v>221</v>
      </c>
      <c r="E20" s="186" t="s">
        <v>222</v>
      </c>
      <c r="F20" s="186" t="s">
        <v>223</v>
      </c>
      <c r="G20" s="188" t="s">
        <v>224</v>
      </c>
    </row>
    <row r="21" customFormat="false" ht="22.5" hidden="false" customHeight="true" outlineLevel="0" collapsed="false">
      <c r="A21" s="190" t="n">
        <v>1</v>
      </c>
      <c r="B21" s="190"/>
      <c r="C21" s="191" t="str">
        <f aca="false">'CHECKLIST 1'!C23:E23</f>
        <v>25500-81100</v>
      </c>
      <c r="D21" s="192" t="s">
        <v>225</v>
      </c>
      <c r="E21" s="191" t="str">
        <f aca="false">'CHECKLIST 1'!C25</f>
        <v>35400-112400</v>
      </c>
      <c r="F21" s="193" t="n">
        <f aca="false">'CHECKLIST 1'!D26</f>
        <v>35400</v>
      </c>
      <c r="G21" s="194" t="str">
        <f aca="false">IF(STICKER!E13="-","","વિકલ્પ આપવાથી")</f>
        <v/>
      </c>
    </row>
    <row r="22" customFormat="false" ht="20.25" hidden="false" customHeight="true" outlineLevel="0" collapsed="false">
      <c r="A22" s="190"/>
      <c r="B22" s="190"/>
      <c r="C22" s="195" t="str">
        <f aca="false">'CHECKLIST 1'!E23</f>
        <v>4</v>
      </c>
      <c r="D22" s="192"/>
      <c r="E22" s="195" t="str">
        <f aca="false">'CHECKLIST 1'!E25</f>
        <v>6</v>
      </c>
      <c r="F22" s="193"/>
      <c r="G22" s="196" t="n">
        <f aca="false">IF(STICKER!E13="-",STICKER!E5,IF(D_SHEET!B8&lt;7,D_SHEET!G8,D_SHEET!G7))</f>
        <v>44089</v>
      </c>
    </row>
    <row r="23" customFormat="false" ht="3" hidden="false" customHeight="true" outlineLevel="0" collapsed="false">
      <c r="A23" s="197"/>
      <c r="B23" s="197"/>
      <c r="C23" s="197"/>
      <c r="D23" s="198"/>
      <c r="E23" s="199"/>
      <c r="F23" s="199"/>
      <c r="G23" s="199"/>
    </row>
    <row r="24" customFormat="false" ht="59.25" hidden="false" customHeight="true" outlineLevel="0" collapsed="false">
      <c r="A24" s="200" t="str">
        <f aca="false">" હવે પછીના પુરસ્‍કારની તારીખઃ"&amp;STICKER!E20&amp;" રહેશે. આગળના પુરસ્‍કાર તાલુકા પ્રા.શિક્ષણાધિકારીશ્રીએ નિયમાનુસાર મંજુર કરવાના રહેશે. ડ્રોઇંગ અધિકારીશ્રીએ આ મુજબ અમલીકરણ કરી સરકારશ્રીના આમુખ ૧થી૭ મુજબની જોગવાઇઓ ધ્‍યાને લઇ પગાર ચકાસણી કરાવ્‍યા બાદ ચુકવણું કરવાનું રહેશે.તેમજ જરૂરી બાંહેધરીઓ લેવાની રહેશે."</f>
        <v> હવે પછીના પુરસ્‍કારની તારીખઃ01-07-2021 રહેશે. આગળના પુરસ્‍કાર તાલુકા પ્રા.શિક્ષણાધિકારીશ્રીએ નિયમાનુસાર મંજુર કરવાના રહેશે. ડ્રોઇંગ અધિકારીશ્રીએ આ મુજબ અમલીકરણ કરી સરકારશ્રીના આમુખ ૧થી૭ મુજબની જોગવાઇઓ ધ્‍યાને લઇ પગાર ચકાસણી કરાવ્‍યા બાદ ચુકવણું કરવાનું રહેશે.તેમજ જરૂરી બાંહેધરીઓ લેવાની રહેશે.</v>
      </c>
      <c r="B24" s="200"/>
      <c r="C24" s="200"/>
      <c r="D24" s="200"/>
      <c r="E24" s="200"/>
      <c r="F24" s="200"/>
      <c r="G24" s="200"/>
    </row>
    <row r="25" customFormat="false" ht="6" hidden="false" customHeight="true" outlineLevel="0" collapsed="false"/>
    <row r="26" customFormat="false" ht="60" hidden="false" customHeight="true" outlineLevel="0" collapsed="false">
      <c r="A26" s="200" t="str">
        <f aca="false">"  શ્રી "&amp;'DATA SHEET'!C6&amp;", "&amp; 'DATA SHEET'!C7&amp;" " &amp;'DATA SHEET'!C8&amp;" પ્રા.શાળા, ઉચ્‍ચતર પગાર ધોરણ મળવાને કારણે હાલના હોદ્દામાં કોઇ ફેરફાર થતો નથી. તેમજ જો બઢતીનો અસ્‍વીકાર કરે તો તેઓને મળતો ઉચ્‍ચતર પગાર ધોરણનો લાભ જતો કરવો પડશે અને મુળ પગાર ધોરણ પર હટાવવામાં આવશે."</f>
        <v>  શ્રી પટેલ જીતેન્દ્રકુમાર રમેશભાઈ, આ.શિ. ડૂમેચા પ્રા.શાળા, ઉચ્‍ચતર પગાર ધોરણ મળવાને કારણે હાલના હોદ્દામાં કોઇ ફેરફાર થતો નથી. તેમજ જો બઢતીનો અસ્‍વીકાર કરે તો તેઓને મળતો ઉચ્‍ચતર પગાર ધોરણનો લાભ જતો કરવો પડશે અને મુળ પગાર ધોરણ પર હટાવવામાં આવશે.</v>
      </c>
      <c r="B26" s="200"/>
      <c r="C26" s="200"/>
      <c r="D26" s="200"/>
      <c r="E26" s="200"/>
      <c r="F26" s="200"/>
      <c r="G26" s="200"/>
    </row>
    <row r="27" customFormat="false" ht="4.5" hidden="false" customHeight="true" outlineLevel="0" collapsed="false">
      <c r="A27" s="70"/>
      <c r="B27" s="70"/>
      <c r="C27" s="70"/>
      <c r="D27" s="70"/>
      <c r="E27" s="70"/>
      <c r="F27" s="70"/>
      <c r="G27" s="70"/>
    </row>
    <row r="28" customFormat="false" ht="63.75" hidden="false" customHeight="true" outlineLevel="0" collapsed="false">
      <c r="A28" s="200" t="s">
        <v>226</v>
      </c>
      <c r="B28" s="200"/>
      <c r="C28" s="200"/>
      <c r="D28" s="200"/>
      <c r="E28" s="200"/>
      <c r="F28" s="200"/>
      <c r="G28" s="200"/>
    </row>
    <row r="29" customFormat="false" ht="13.5" hidden="false" customHeight="false" outlineLevel="0" collapsed="false">
      <c r="A29" s="201" t="s">
        <v>227</v>
      </c>
      <c r="B29" s="201"/>
      <c r="C29" s="201"/>
      <c r="D29" s="201"/>
      <c r="E29" s="201"/>
      <c r="F29" s="70"/>
      <c r="G29" s="70"/>
    </row>
    <row r="30" customFormat="false" ht="13.5" hidden="false" customHeight="false" outlineLevel="0" collapsed="false">
      <c r="A30" s="201" t="s">
        <v>228</v>
      </c>
      <c r="B30" s="201"/>
      <c r="C30" s="201"/>
      <c r="D30" s="201"/>
      <c r="E30" s="201"/>
      <c r="F30" s="70"/>
      <c r="G30" s="70"/>
    </row>
    <row r="31" customFormat="false" ht="16.5" hidden="false" customHeight="true" outlineLevel="0" collapsed="false">
      <c r="A31" s="201" t="s">
        <v>229</v>
      </c>
      <c r="B31" s="201"/>
      <c r="C31" s="201"/>
      <c r="D31" s="201"/>
      <c r="E31" s="201"/>
      <c r="F31" s="88" t="s">
        <v>230</v>
      </c>
      <c r="G31" s="88"/>
    </row>
    <row r="32" customFormat="false" ht="16.5" hidden="false" customHeight="true" outlineLevel="0" collapsed="false">
      <c r="A32" s="70"/>
      <c r="B32" s="70"/>
      <c r="C32" s="70"/>
      <c r="D32" s="70"/>
      <c r="E32" s="70"/>
      <c r="F32" s="88" t="str">
        <f aca="false">F2</f>
        <v>જિલ્‍લા શિક્ષણ સમિતિ, ગાંધીનગર</v>
      </c>
      <c r="G32" s="88"/>
    </row>
    <row r="33" customFormat="false" ht="14.15" hidden="false" customHeight="false" outlineLevel="0" collapsed="false">
      <c r="A33" s="202" t="s">
        <v>231</v>
      </c>
      <c r="B33" s="202"/>
      <c r="C33" s="202"/>
      <c r="D33" s="202"/>
      <c r="E33" s="202"/>
      <c r="F33" s="202"/>
      <c r="G33" s="202"/>
    </row>
    <row r="34" s="126" customFormat="true" ht="16.5" hidden="false" customHeight="true" outlineLevel="0" collapsed="false">
      <c r="A34" s="203" t="n">
        <v>1</v>
      </c>
      <c r="B34" s="204" t="str">
        <f aca="false">"તાલુકા પ્રાથમિક શિક્ષણાધિકારીશ્રી તા.પં."&amp;'DATA SHEET'!C10&amp;" તરફ જાણ વ અમલ થવા સારૂં."</f>
        <v>તાલુકા પ્રાથમિક શિક્ષણાધિકારીશ્રી તા.પં.દહેગામ તરફ જાણ વ અમલ થવા સારૂં.</v>
      </c>
      <c r="C34" s="204"/>
      <c r="D34" s="204"/>
      <c r="E34" s="204"/>
      <c r="F34" s="204"/>
      <c r="G34" s="204"/>
    </row>
    <row r="35" s="126" customFormat="true" ht="16.5" hidden="false" customHeight="true" outlineLevel="0" collapsed="false">
      <c r="A35" s="203" t="n">
        <v>2</v>
      </c>
      <c r="B35" s="204" t="str">
        <f aca="false">"મુ.શિ.શ્રી "&amp;'DATA SHEET'!C8&amp;" પ્રા.શાળા, તાલુકો "&amp;'DATA SHEET'!C10&amp;" તરફ જાણ વ અમલ થવા સારૂં."</f>
        <v>મુ.શિ.શ્રી ડૂમેચા પ્રા.શાળા, તાલુકો દહેગામ તરફ જાણ વ અમલ થવા સારૂં.</v>
      </c>
      <c r="C35" s="204"/>
      <c r="D35" s="204"/>
      <c r="E35" s="204"/>
      <c r="F35" s="204"/>
      <c r="G35" s="204"/>
    </row>
    <row r="36" s="126" customFormat="true" ht="16.5" hidden="false" customHeight="true" outlineLevel="0" collapsed="false">
      <c r="A36" s="203" t="n">
        <v>3</v>
      </c>
      <c r="B36" s="204" t="str">
        <f aca="false">"સંબંધકર્તા શ્રી "&amp;'DATA SHEET'!C6&amp;",પ્રા.શાળા "&amp;'DATA SHEET'!C8&amp;" તરફ જાણ સારૂં."</f>
        <v>સંબંધકર્તા શ્રી પટેલ જીતેન્દ્રકુમાર રમેશભાઈ,પ્રા.શાળા ડૂમેચા તરફ જાણ સારૂં.</v>
      </c>
      <c r="C36" s="204"/>
      <c r="D36" s="204"/>
      <c r="E36" s="204"/>
      <c r="F36" s="204"/>
      <c r="G36" s="204"/>
    </row>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sheetData>
  <sheetProtection sheet="true" password="c966" objects="true" scenarios="true"/>
  <mergeCells count="35">
    <mergeCell ref="F1:G1"/>
    <mergeCell ref="F2:G2"/>
    <mergeCell ref="F3:G3"/>
    <mergeCell ref="A5:G5"/>
    <mergeCell ref="B6:G6"/>
    <mergeCell ref="B7:G7"/>
    <mergeCell ref="B8:G8"/>
    <mergeCell ref="B9:G9"/>
    <mergeCell ref="B10:G10"/>
    <mergeCell ref="B11:G11"/>
    <mergeCell ref="B12:G12"/>
    <mergeCell ref="B13:G13"/>
    <mergeCell ref="B14:G14"/>
    <mergeCell ref="A15:G15"/>
    <mergeCell ref="A16:G16"/>
    <mergeCell ref="A17:G17"/>
    <mergeCell ref="A18:G18"/>
    <mergeCell ref="A20:B20"/>
    <mergeCell ref="A21:B22"/>
    <mergeCell ref="D21:D22"/>
    <mergeCell ref="F21:F22"/>
    <mergeCell ref="A23:C23"/>
    <mergeCell ref="E23:G23"/>
    <mergeCell ref="A24:G24"/>
    <mergeCell ref="A26:G26"/>
    <mergeCell ref="A28:G28"/>
    <mergeCell ref="A29:E29"/>
    <mergeCell ref="A30:E30"/>
    <mergeCell ref="A31:E31"/>
    <mergeCell ref="F31:G31"/>
    <mergeCell ref="F32:G32"/>
    <mergeCell ref="A33:G33"/>
    <mergeCell ref="B34:G34"/>
    <mergeCell ref="B35:G35"/>
    <mergeCell ref="B36:G36"/>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8" activeCellId="0" sqref="C18"/>
    </sheetView>
  </sheetViews>
  <sheetFormatPr defaultColWidth="11.53515625" defaultRowHeight="12.75" zeroHeight="true" outlineLevelRow="0" outlineLevelCol="0"/>
  <cols>
    <col collapsed="false" customWidth="true" hidden="false" outlineLevel="0" max="1" min="1" style="42" width="7.44"/>
    <col collapsed="false" customWidth="true" hidden="false" outlineLevel="0" max="2" min="2" style="42" width="7.67"/>
    <col collapsed="false" customWidth="true" hidden="false" outlineLevel="0" max="3" min="3" style="42" width="2.11"/>
    <col collapsed="false" customWidth="true" hidden="false" outlineLevel="0" max="4" min="4" style="42" width="7.44"/>
    <col collapsed="false" customWidth="true" hidden="false" outlineLevel="0" max="5" min="5" style="42" width="32"/>
    <col collapsed="false" customWidth="true" hidden="false" outlineLevel="0" max="6" min="6" style="42" width="23.33"/>
    <col collapsed="false" customWidth="true" hidden="false" outlineLevel="0" max="7" min="7" style="42" width="0.33"/>
    <col collapsed="false" customWidth="false" hidden="true" outlineLevel="0" max="16384" min="8" style="42" width="11.53"/>
  </cols>
  <sheetData>
    <row r="1" customFormat="false" ht="19.5" hidden="false" customHeight="true" outlineLevel="0" collapsed="false">
      <c r="A1" s="205" t="s">
        <v>232</v>
      </c>
      <c r="B1" s="205"/>
      <c r="C1" s="205"/>
      <c r="D1" s="205"/>
      <c r="E1" s="205"/>
      <c r="F1" s="205"/>
    </row>
    <row r="2" customFormat="false" ht="12.75" hidden="false" customHeight="false" outlineLevel="0" collapsed="false">
      <c r="A2" s="76"/>
      <c r="B2" s="76"/>
      <c r="C2" s="76"/>
      <c r="D2" s="76"/>
      <c r="E2" s="76"/>
      <c r="F2" s="76"/>
    </row>
    <row r="3" customFormat="false" ht="26.25" hidden="false" customHeight="true" outlineLevel="0" collapsed="false">
      <c r="A3" s="206" t="s">
        <v>233</v>
      </c>
      <c r="B3" s="206"/>
      <c r="C3" s="206"/>
      <c r="D3" s="206"/>
      <c r="E3" s="206"/>
      <c r="F3" s="206"/>
    </row>
    <row r="4" customFormat="false" ht="12.75" hidden="false" customHeight="false" outlineLevel="0" collapsed="false"/>
    <row r="5" customFormat="false" ht="59.25" hidden="false" customHeight="true" outlineLevel="0" collapsed="false">
      <c r="A5" s="89" t="str">
        <f aca="false">"  શ્રી "&amp;'DATA SHEET'!C6&amp;", "&amp; 'DATA SHEET'!C7&amp;" "&amp;'DATA SHEET'!C8&amp;" પ્રા.શાળા,"&amp;"તા. "&amp;'DATA SHEET'!C10&amp;"  ના છેલ્‍લા પાંચ વર્ષના ખાનગી અહેવાલ નીચે પ્રમાણે છે. જેની ખાનગી રજિસ્‍ટરે ખાતરી કરી આ પ્રમાણપત્ર આપવામાં આવે છે."</f>
        <v>  શ્રી પટેલ જીતેન્દ્રકુમાર રમેશભાઈ, આ.શિ. ડૂમેચા પ્રા.શાળા,તા. દહેગામ  ના છેલ્‍લા પાંચ વર્ષના ખાનગી અહેવાલ નીચે પ્રમાણે છે. જેની ખાનગી રજિસ્‍ટરે ખાતરી કરી આ પ્રમાણપત્ર આપવામાં આવે છે.</v>
      </c>
      <c r="B5" s="89"/>
      <c r="C5" s="89"/>
      <c r="D5" s="89"/>
      <c r="E5" s="89"/>
      <c r="F5" s="89"/>
    </row>
    <row r="6" customFormat="false" ht="25.5" hidden="false" customHeight="true" outlineLevel="0" collapsed="false"/>
    <row r="7" customFormat="false" ht="31.5" hidden="false" customHeight="true" outlineLevel="0" collapsed="false">
      <c r="A7" s="207" t="s">
        <v>219</v>
      </c>
      <c r="B7" s="208" t="s">
        <v>234</v>
      </c>
      <c r="C7" s="208"/>
      <c r="D7" s="208"/>
      <c r="E7" s="209" t="s">
        <v>235</v>
      </c>
      <c r="F7" s="210" t="s">
        <v>236</v>
      </c>
    </row>
    <row r="8" customFormat="false" ht="26.25" hidden="false" customHeight="true" outlineLevel="0" collapsed="false">
      <c r="A8" s="211" t="n">
        <v>1</v>
      </c>
      <c r="B8" s="212" t="n">
        <f aca="false">D8-1</f>
        <v>2015</v>
      </c>
      <c r="C8" s="213" t="s">
        <v>119</v>
      </c>
      <c r="D8" s="214" t="n">
        <f aca="false">D9-1</f>
        <v>2016</v>
      </c>
      <c r="E8" s="215"/>
      <c r="F8" s="216"/>
    </row>
    <row r="9" customFormat="false" ht="26.25" hidden="false" customHeight="true" outlineLevel="0" collapsed="false">
      <c r="A9" s="211" t="n">
        <v>2</v>
      </c>
      <c r="B9" s="212" t="n">
        <f aca="false">D9-1</f>
        <v>2016</v>
      </c>
      <c r="C9" s="213" t="s">
        <v>119</v>
      </c>
      <c r="D9" s="214" t="n">
        <f aca="false">D10-1</f>
        <v>2017</v>
      </c>
      <c r="E9" s="215"/>
      <c r="F9" s="216"/>
    </row>
    <row r="10" customFormat="false" ht="26.25" hidden="false" customHeight="true" outlineLevel="0" collapsed="false">
      <c r="A10" s="211" t="n">
        <v>3</v>
      </c>
      <c r="B10" s="212" t="n">
        <f aca="false">D10-1</f>
        <v>2017</v>
      </c>
      <c r="C10" s="213" t="s">
        <v>119</v>
      </c>
      <c r="D10" s="214" t="n">
        <f aca="false">D11-1</f>
        <v>2018</v>
      </c>
      <c r="E10" s="215"/>
      <c r="F10" s="216"/>
    </row>
    <row r="11" customFormat="false" ht="26.25" hidden="false" customHeight="true" outlineLevel="0" collapsed="false">
      <c r="A11" s="211" t="n">
        <v>4</v>
      </c>
      <c r="B11" s="212" t="n">
        <f aca="false">D11-1</f>
        <v>2018</v>
      </c>
      <c r="C11" s="213" t="s">
        <v>119</v>
      </c>
      <c r="D11" s="214" t="n">
        <f aca="false">D12-1</f>
        <v>2019</v>
      </c>
      <c r="E11" s="215"/>
      <c r="F11" s="216"/>
    </row>
    <row r="12" customFormat="false" ht="26.25" hidden="false" customHeight="true" outlineLevel="0" collapsed="false">
      <c r="A12" s="211" t="n">
        <v>5</v>
      </c>
      <c r="B12" s="212" t="n">
        <f aca="false">D12-1</f>
        <v>2019</v>
      </c>
      <c r="C12" s="213" t="s">
        <v>119</v>
      </c>
      <c r="D12" s="214" t="n">
        <f aca="false">YEAR('DATA SHEET'!C18)</f>
        <v>2020</v>
      </c>
      <c r="E12" s="215"/>
      <c r="F12" s="216"/>
    </row>
    <row r="13" customFormat="false" ht="12.75" hidden="false" customHeight="false" outlineLevel="0" collapsed="false"/>
    <row r="14" customFormat="false" ht="12.75" hidden="false" customHeight="false" outlineLevel="0" collapsed="false"/>
    <row r="15" customFormat="false" ht="12.75" hidden="false" customHeight="false" outlineLevel="0" collapsed="false"/>
    <row r="16" customFormat="false" ht="12.75" hidden="false" customHeight="false" outlineLevel="0" collapsed="false"/>
    <row r="17" customFormat="false" ht="12.75" hidden="false" customHeight="false" outlineLevel="0" collapsed="false"/>
    <row r="18" customFormat="false" ht="21.75" hidden="false" customHeight="true" outlineLevel="0" collapsed="false">
      <c r="E18" s="79" t="s">
        <v>82</v>
      </c>
      <c r="F18" s="79"/>
    </row>
    <row r="19" customFormat="false" ht="20.25" hidden="false" customHeight="true" outlineLevel="0" collapsed="false">
      <c r="E19" s="79" t="str">
        <f aca="false">'DATA SHEET'!C10</f>
        <v>દહેગામ</v>
      </c>
      <c r="F19" s="79"/>
    </row>
    <row r="20" customFormat="false" ht="12.75" hidden="false" customHeight="false" outlineLevel="0" collapsed="false"/>
  </sheetData>
  <sheetProtection algorithmName="SHA-512" hashValue="ySJ6DJqxyQz2nhH4wBgmGgXkyP+IE/Aig+WROlGvAQK6aAnfsKaK1wweRr2jJfTymNk3HSoleBpCn6dhaw6ypw==" saltValue="UOOuVUlVPdmw/92/GRMmJg==" spinCount="100000" sheet="true" objects="true" scenarios="true"/>
  <protectedRanges>
    <protectedRange name="Range1" sqref="E8:F12"/>
  </protectedRanges>
  <mergeCells count="6">
    <mergeCell ref="A1:F1"/>
    <mergeCell ref="A3:F3"/>
    <mergeCell ref="A5:F5"/>
    <mergeCell ref="B7:D7"/>
    <mergeCell ref="E18:F18"/>
    <mergeCell ref="E19:F19"/>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IV27"/>
  <sheetViews>
    <sheetView showFormulas="false" showGridLines="true" showRowColHeaders="true" showZeros="true" rightToLeft="false" tabSelected="false" showOutlineSymbols="true" defaultGridColor="true" view="normal" topLeftCell="A3" colorId="64" zoomScale="115" zoomScaleNormal="115" zoomScalePageLayoutView="100" workbookViewId="0">
      <selection pane="topLeft" activeCell="B17" activeCellId="0" sqref="B17"/>
    </sheetView>
  </sheetViews>
  <sheetFormatPr defaultColWidth="0.109375" defaultRowHeight="12.8" zeroHeight="true" outlineLevelRow="0" outlineLevelCol="0"/>
  <cols>
    <col collapsed="false" customWidth="true" hidden="false" outlineLevel="0" max="1" min="1" style="217" width="3.34"/>
    <col collapsed="false" customWidth="true" hidden="false" outlineLevel="0" max="2" min="2" style="218" width="15.88"/>
    <col collapsed="false" customWidth="true" hidden="false" outlineLevel="0" max="3" min="3" style="42" width="24"/>
    <col collapsed="false" customWidth="true" hidden="false" outlineLevel="0" max="4" min="4" style="42" width="3.56"/>
    <col collapsed="false" customWidth="true" hidden="false" outlineLevel="0" max="5" min="5" style="42" width="8.44"/>
    <col collapsed="false" customWidth="true" hidden="false" outlineLevel="0" max="6" min="6" style="42" width="7.44"/>
    <col collapsed="false" customWidth="true" hidden="false" outlineLevel="0" max="7" min="7" style="42" width="8.88"/>
    <col collapsed="false" customWidth="true" hidden="false" outlineLevel="0" max="8" min="8" style="42" width="7.56"/>
    <col collapsed="false" customWidth="true" hidden="true" outlineLevel="0" max="9" min="9" style="4" width="12.88"/>
    <col collapsed="false" customWidth="true" hidden="true" outlineLevel="0" max="251" min="10" style="42" width="5.88"/>
    <col collapsed="false" customWidth="true" hidden="true" outlineLevel="0" max="252" min="252" style="219" width="11.67"/>
    <col collapsed="false" customWidth="true" hidden="true" outlineLevel="0" max="253" min="253" style="220" width="12"/>
    <col collapsed="false" customWidth="false" hidden="false" outlineLevel="0" max="259" min="254" style="219" width="0.11"/>
    <col collapsed="false" customWidth="true" hidden="false" outlineLevel="0" max="260" min="260" style="219" width="6.44"/>
    <col collapsed="false" customWidth="true" hidden="false" outlineLevel="0" max="261" min="261" style="219" width="4.44"/>
    <col collapsed="false" customWidth="false" hidden="false" outlineLevel="0" max="16384" min="262" style="219" width="0.11"/>
  </cols>
  <sheetData>
    <row r="1" customFormat="false" ht="39.55" hidden="false" customHeight="true" outlineLevel="0" collapsed="false">
      <c r="A1" s="42"/>
      <c r="B1" s="76"/>
      <c r="C1" s="221"/>
      <c r="D1" s="221"/>
      <c r="E1" s="221"/>
      <c r="F1" s="221"/>
      <c r="G1" s="76"/>
      <c r="H1" s="76"/>
      <c r="IS1" s="222" t="s">
        <v>237</v>
      </c>
      <c r="IT1" s="222"/>
      <c r="IU1" s="223" t="s">
        <v>238</v>
      </c>
      <c r="IV1" s="224"/>
    </row>
    <row r="2" s="229" customFormat="true" ht="27.75" hidden="false" customHeight="true" outlineLevel="0" collapsed="false">
      <c r="A2" s="225" t="s">
        <v>239</v>
      </c>
      <c r="B2" s="226" t="s">
        <v>141</v>
      </c>
      <c r="C2" s="226"/>
      <c r="D2" s="227" t="s">
        <v>240</v>
      </c>
      <c r="E2" s="228" t="str">
        <f aca="false">'DATA SHEET'!C6</f>
        <v>પટેલ જીતેન્દ્રકુમાર રમેશભાઈ</v>
      </c>
      <c r="F2" s="228"/>
      <c r="G2" s="228"/>
      <c r="H2" s="228"/>
      <c r="I2" s="229" t="n">
        <v>34300</v>
      </c>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S2" s="230"/>
      <c r="IT2" s="84" t="n">
        <f aca="false">DAY(E5)</f>
        <v>15</v>
      </c>
      <c r="IU2" s="231" t="s">
        <v>241</v>
      </c>
      <c r="IV2" s="231"/>
    </row>
    <row r="3" s="229" customFormat="true" ht="27.75" hidden="false" customHeight="true" outlineLevel="0" collapsed="false">
      <c r="A3" s="225" t="s">
        <v>239</v>
      </c>
      <c r="B3" s="226" t="s">
        <v>242</v>
      </c>
      <c r="C3" s="226"/>
      <c r="D3" s="227" t="s">
        <v>240</v>
      </c>
      <c r="E3" s="228" t="str">
        <f aca="false">'DATA SHEET'!C8&amp;" પ્રા.શાળા"</f>
        <v>ડૂમેચા પ્રા.શાળા</v>
      </c>
      <c r="F3" s="228"/>
      <c r="G3" s="228"/>
      <c r="H3" s="228"/>
      <c r="I3" s="232" t="n">
        <v>40210</v>
      </c>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S3" s="230"/>
      <c r="IT3" s="84" t="n">
        <f aca="false">IF(C18="-",0,C18)</f>
        <v>0</v>
      </c>
      <c r="IU3" s="233" t="s">
        <v>243</v>
      </c>
      <c r="IV3" s="233"/>
    </row>
    <row r="4" s="229" customFormat="true" ht="13.5" hidden="false" customHeight="true" outlineLevel="0" collapsed="false">
      <c r="A4" s="225" t="s">
        <v>239</v>
      </c>
      <c r="B4" s="226" t="s">
        <v>244</v>
      </c>
      <c r="C4" s="226"/>
      <c r="D4" s="227" t="s">
        <v>240</v>
      </c>
      <c r="E4" s="228" t="str">
        <f aca="false">'DATA SHEET'!C5</f>
        <v>પ્રથમ ઉ.પ.ધો. ૯ વર્ષ </v>
      </c>
      <c r="F4" s="228"/>
      <c r="G4" s="228"/>
      <c r="H4" s="228"/>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4"/>
      <c r="GC4" s="84"/>
      <c r="GD4" s="84"/>
      <c r="GE4" s="84"/>
      <c r="GF4" s="84"/>
      <c r="GG4" s="84"/>
      <c r="GH4" s="84"/>
      <c r="GI4" s="84"/>
      <c r="GJ4" s="84"/>
      <c r="GK4" s="84"/>
      <c r="GL4" s="84"/>
      <c r="GM4" s="84"/>
      <c r="GN4" s="84"/>
      <c r="GO4" s="84"/>
      <c r="GP4" s="84"/>
      <c r="GQ4" s="84"/>
      <c r="GR4" s="84"/>
      <c r="GS4" s="84"/>
      <c r="GT4" s="84"/>
      <c r="GU4" s="84"/>
      <c r="GV4" s="84"/>
      <c r="GW4" s="84"/>
      <c r="GX4" s="84"/>
      <c r="GY4" s="84"/>
      <c r="GZ4" s="84"/>
      <c r="HA4" s="84"/>
      <c r="HB4" s="84"/>
      <c r="HC4" s="84"/>
      <c r="HD4" s="84"/>
      <c r="HE4" s="84"/>
      <c r="HF4" s="84"/>
      <c r="HG4" s="84"/>
      <c r="HH4" s="84"/>
      <c r="HI4" s="84"/>
      <c r="HJ4" s="84"/>
      <c r="HK4" s="84"/>
      <c r="HL4" s="84"/>
      <c r="HM4" s="84"/>
      <c r="HN4" s="84"/>
      <c r="HO4" s="84"/>
      <c r="HP4" s="84"/>
      <c r="HQ4" s="84"/>
      <c r="HR4" s="84"/>
      <c r="HS4" s="84"/>
      <c r="HT4" s="84"/>
      <c r="HU4" s="84"/>
      <c r="HV4" s="84"/>
      <c r="HW4" s="84"/>
      <c r="HX4" s="84"/>
      <c r="HY4" s="84"/>
      <c r="HZ4" s="84"/>
      <c r="IA4" s="84"/>
      <c r="IB4" s="84"/>
      <c r="IC4" s="84"/>
      <c r="ID4" s="84"/>
      <c r="IE4" s="84"/>
      <c r="IF4" s="84"/>
      <c r="IG4" s="84"/>
      <c r="IH4" s="84"/>
      <c r="II4" s="84"/>
      <c r="IJ4" s="84"/>
      <c r="IK4" s="84"/>
      <c r="IL4" s="84"/>
      <c r="IM4" s="84"/>
      <c r="IN4" s="84"/>
      <c r="IO4" s="84"/>
      <c r="IP4" s="84"/>
      <c r="IQ4" s="84"/>
      <c r="IS4" s="230"/>
      <c r="IT4" s="84" t="n">
        <f aca="false">MONTH(E5)</f>
        <v>9</v>
      </c>
    </row>
    <row r="5" s="229" customFormat="true" ht="13.5" hidden="false" customHeight="true" outlineLevel="0" collapsed="false">
      <c r="A5" s="234" t="s">
        <v>239</v>
      </c>
      <c r="B5" s="235" t="s">
        <v>245</v>
      </c>
      <c r="C5" s="235"/>
      <c r="D5" s="236" t="s">
        <v>240</v>
      </c>
      <c r="E5" s="237" t="n">
        <f aca="false">'DATA SHEET'!C18</f>
        <v>44089</v>
      </c>
      <c r="F5" s="237"/>
      <c r="G5" s="237"/>
      <c r="H5" s="237"/>
      <c r="I5" s="232" t="n">
        <f aca="false">'DATA SHEET'!C18</f>
        <v>44089</v>
      </c>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c r="EU5" s="84"/>
      <c r="EV5" s="84"/>
      <c r="EW5" s="84"/>
      <c r="EX5" s="84"/>
      <c r="EY5" s="84"/>
      <c r="EZ5" s="84"/>
      <c r="FA5" s="84"/>
      <c r="FB5" s="84"/>
      <c r="FC5" s="84"/>
      <c r="FD5" s="84"/>
      <c r="FE5" s="84"/>
      <c r="FF5" s="84"/>
      <c r="FG5" s="84"/>
      <c r="FH5" s="84"/>
      <c r="FI5" s="84"/>
      <c r="FJ5" s="84"/>
      <c r="FK5" s="84"/>
      <c r="FL5" s="84"/>
      <c r="FM5" s="84"/>
      <c r="FN5" s="84"/>
      <c r="FO5" s="84"/>
      <c r="FP5" s="84"/>
      <c r="FQ5" s="84"/>
      <c r="FR5" s="84"/>
      <c r="FS5" s="84"/>
      <c r="FT5" s="84"/>
      <c r="FU5" s="84"/>
      <c r="FV5" s="84"/>
      <c r="FW5" s="84"/>
      <c r="FX5" s="84"/>
      <c r="FY5" s="84"/>
      <c r="FZ5" s="84"/>
      <c r="GA5" s="84"/>
      <c r="GB5" s="84"/>
      <c r="GC5" s="84"/>
      <c r="GD5" s="84"/>
      <c r="GE5" s="84"/>
      <c r="GF5" s="84"/>
      <c r="GG5" s="84"/>
      <c r="GH5" s="84"/>
      <c r="GI5" s="84"/>
      <c r="GJ5" s="84"/>
      <c r="GK5" s="84"/>
      <c r="GL5" s="84"/>
      <c r="GM5" s="84"/>
      <c r="GN5" s="84"/>
      <c r="GO5" s="84"/>
      <c r="GP5" s="84"/>
      <c r="GQ5" s="84"/>
      <c r="GR5" s="84"/>
      <c r="GS5" s="84"/>
      <c r="GT5" s="84"/>
      <c r="GU5" s="84"/>
      <c r="GV5" s="84"/>
      <c r="GW5" s="84"/>
      <c r="GX5" s="84"/>
      <c r="GY5" s="84"/>
      <c r="GZ5" s="84"/>
      <c r="HA5" s="84"/>
      <c r="HB5" s="84"/>
      <c r="HC5" s="84"/>
      <c r="HD5" s="84"/>
      <c r="HE5" s="84"/>
      <c r="HF5" s="84"/>
      <c r="HG5" s="84"/>
      <c r="HH5" s="84"/>
      <c r="HI5" s="84"/>
      <c r="HJ5" s="84"/>
      <c r="HK5" s="84"/>
      <c r="HL5" s="84"/>
      <c r="HM5" s="84"/>
      <c r="HN5" s="84"/>
      <c r="HO5" s="84"/>
      <c r="HP5" s="84"/>
      <c r="HQ5" s="84"/>
      <c r="HR5" s="84"/>
      <c r="HS5" s="84"/>
      <c r="HT5" s="84"/>
      <c r="HU5" s="84"/>
      <c r="HV5" s="84"/>
      <c r="HW5" s="84"/>
      <c r="HX5" s="84"/>
      <c r="HY5" s="84"/>
      <c r="HZ5" s="84"/>
      <c r="IA5" s="84"/>
      <c r="IB5" s="84"/>
      <c r="IC5" s="84"/>
      <c r="ID5" s="84"/>
      <c r="IE5" s="84"/>
      <c r="IF5" s="84"/>
      <c r="IG5" s="84"/>
      <c r="IH5" s="84"/>
      <c r="II5" s="84"/>
      <c r="IJ5" s="84"/>
      <c r="IK5" s="84"/>
      <c r="IL5" s="84"/>
      <c r="IM5" s="84"/>
      <c r="IN5" s="84"/>
      <c r="IO5" s="84"/>
      <c r="IP5" s="84"/>
      <c r="IQ5" s="84"/>
      <c r="IS5" s="230"/>
      <c r="IT5" s="84" t="n">
        <f aca="false">IT2+IT4</f>
        <v>24</v>
      </c>
      <c r="IU5" s="229" t="n">
        <f aca="false">F8</f>
        <v>29600</v>
      </c>
    </row>
    <row r="6" s="229" customFormat="true" ht="13.5" hidden="false" customHeight="true" outlineLevel="0" collapsed="false">
      <c r="A6" s="234" t="s">
        <v>239</v>
      </c>
      <c r="B6" s="235" t="s">
        <v>246</v>
      </c>
      <c r="C6" s="235"/>
      <c r="D6" s="236" t="s">
        <v>240</v>
      </c>
      <c r="E6" s="238" t="s">
        <v>39</v>
      </c>
      <c r="F6" s="238"/>
      <c r="G6" s="239" t="s">
        <v>40</v>
      </c>
      <c r="H6" s="240"/>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c r="EU6" s="84"/>
      <c r="EV6" s="84"/>
      <c r="EW6" s="84"/>
      <c r="EX6" s="84"/>
      <c r="EY6" s="84"/>
      <c r="EZ6" s="84"/>
      <c r="FA6" s="84"/>
      <c r="FB6" s="84"/>
      <c r="FC6" s="84"/>
      <c r="FD6" s="84"/>
      <c r="FE6" s="84"/>
      <c r="FF6" s="84"/>
      <c r="FG6" s="84"/>
      <c r="FH6" s="84"/>
      <c r="FI6" s="84"/>
      <c r="FJ6" s="84"/>
      <c r="FK6" s="84"/>
      <c r="FL6" s="84"/>
      <c r="FM6" s="84"/>
      <c r="FN6" s="84"/>
      <c r="FO6" s="84"/>
      <c r="FP6" s="84"/>
      <c r="FQ6" s="84"/>
      <c r="FR6" s="84"/>
      <c r="FS6" s="84"/>
      <c r="FT6" s="84"/>
      <c r="FU6" s="84"/>
      <c r="FV6" s="84"/>
      <c r="FW6" s="84"/>
      <c r="FX6" s="84"/>
      <c r="FY6" s="84"/>
      <c r="FZ6" s="84"/>
      <c r="GA6" s="84"/>
      <c r="GB6" s="84"/>
      <c r="GC6" s="84"/>
      <c r="GD6" s="84"/>
      <c r="GE6" s="84"/>
      <c r="GF6" s="84"/>
      <c r="GG6" s="84"/>
      <c r="GH6" s="84"/>
      <c r="GI6" s="84"/>
      <c r="GJ6" s="84"/>
      <c r="GK6" s="84"/>
      <c r="GL6" s="84"/>
      <c r="GM6" s="84"/>
      <c r="GN6" s="84"/>
      <c r="GO6" s="84"/>
      <c r="GP6" s="84"/>
      <c r="GQ6" s="84"/>
      <c r="GR6" s="84"/>
      <c r="GS6" s="84"/>
      <c r="GT6" s="84"/>
      <c r="GU6" s="84"/>
      <c r="GV6" s="84"/>
      <c r="GW6" s="84"/>
      <c r="GX6" s="84"/>
      <c r="GY6" s="84"/>
      <c r="GZ6" s="84"/>
      <c r="HA6" s="84"/>
      <c r="HB6" s="84"/>
      <c r="HC6" s="84"/>
      <c r="HD6" s="84"/>
      <c r="HE6" s="84"/>
      <c r="HF6" s="84"/>
      <c r="HG6" s="84"/>
      <c r="HH6" s="84"/>
      <c r="HI6" s="84"/>
      <c r="HJ6" s="84"/>
      <c r="HK6" s="84"/>
      <c r="HL6" s="84"/>
      <c r="HM6" s="84"/>
      <c r="HN6" s="84"/>
      <c r="HO6" s="84"/>
      <c r="HP6" s="84"/>
      <c r="HQ6" s="84"/>
      <c r="HR6" s="84"/>
      <c r="HS6" s="84"/>
      <c r="HT6" s="84"/>
      <c r="HU6" s="84"/>
      <c r="HV6" s="84"/>
      <c r="HW6" s="84"/>
      <c r="HX6" s="84"/>
      <c r="HY6" s="84"/>
      <c r="HZ6" s="84"/>
      <c r="IA6" s="84"/>
      <c r="IB6" s="84"/>
      <c r="IC6" s="84"/>
      <c r="ID6" s="84"/>
      <c r="IE6" s="84"/>
      <c r="IF6" s="84"/>
      <c r="IG6" s="84"/>
      <c r="IH6" s="84"/>
      <c r="II6" s="84"/>
      <c r="IJ6" s="84"/>
      <c r="IK6" s="84"/>
      <c r="IL6" s="84"/>
      <c r="IM6" s="84"/>
      <c r="IN6" s="84"/>
      <c r="IO6" s="84"/>
      <c r="IP6" s="84"/>
      <c r="IQ6" s="84"/>
      <c r="IS6" s="230"/>
      <c r="IU6" s="229" t="n">
        <f aca="false">IU5+IT14</f>
        <v>29600</v>
      </c>
    </row>
    <row r="7" s="229" customFormat="true" ht="16.5" hidden="false" customHeight="true" outlineLevel="0" collapsed="false">
      <c r="A7" s="234"/>
      <c r="B7" s="235"/>
      <c r="C7" s="235"/>
      <c r="D7" s="236"/>
      <c r="E7" s="241" t="n">
        <f aca="false">'DATA SHEET'!C17</f>
        <v>28700</v>
      </c>
      <c r="F7" s="241"/>
      <c r="G7" s="242" t="str">
        <f aca="false">'CHECKLIST 1'!E23</f>
        <v>4</v>
      </c>
      <c r="H7" s="240"/>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c r="EU7" s="84"/>
      <c r="EV7" s="84"/>
      <c r="EW7" s="84"/>
      <c r="EX7" s="84"/>
      <c r="EY7" s="84"/>
      <c r="EZ7" s="84"/>
      <c r="FA7" s="84"/>
      <c r="FB7" s="84"/>
      <c r="FC7" s="84"/>
      <c r="FD7" s="84"/>
      <c r="FE7" s="84"/>
      <c r="FF7" s="84"/>
      <c r="FG7" s="84"/>
      <c r="FH7" s="84"/>
      <c r="FI7" s="84"/>
      <c r="FJ7" s="84"/>
      <c r="FK7" s="84"/>
      <c r="FL7" s="84"/>
      <c r="FM7" s="84"/>
      <c r="FN7" s="84"/>
      <c r="FO7" s="84"/>
      <c r="FP7" s="84"/>
      <c r="FQ7" s="84"/>
      <c r="FR7" s="84"/>
      <c r="FS7" s="84"/>
      <c r="FT7" s="84"/>
      <c r="FU7" s="84"/>
      <c r="FV7" s="84"/>
      <c r="FW7" s="84"/>
      <c r="FX7" s="84"/>
      <c r="FY7" s="84"/>
      <c r="FZ7" s="84"/>
      <c r="GA7" s="84"/>
      <c r="GB7" s="84"/>
      <c r="GC7" s="84"/>
      <c r="GD7" s="84"/>
      <c r="GE7" s="84"/>
      <c r="GF7" s="84"/>
      <c r="GG7" s="84"/>
      <c r="GH7" s="84"/>
      <c r="GI7" s="84"/>
      <c r="GJ7" s="84"/>
      <c r="GK7" s="84"/>
      <c r="GL7" s="84"/>
      <c r="GM7" s="84"/>
      <c r="GN7" s="84"/>
      <c r="GO7" s="84"/>
      <c r="GP7" s="84"/>
      <c r="GQ7" s="84"/>
      <c r="GR7" s="84"/>
      <c r="GS7" s="84"/>
      <c r="GT7" s="84"/>
      <c r="GU7" s="84"/>
      <c r="GV7" s="84"/>
      <c r="GW7" s="84"/>
      <c r="GX7" s="84"/>
      <c r="GY7" s="84"/>
      <c r="GZ7" s="84"/>
      <c r="HA7" s="84"/>
      <c r="HB7" s="84"/>
      <c r="HC7" s="84"/>
      <c r="HD7" s="84"/>
      <c r="HE7" s="84"/>
      <c r="HF7" s="84"/>
      <c r="HG7" s="84"/>
      <c r="HH7" s="84"/>
      <c r="HI7" s="84"/>
      <c r="HJ7" s="84"/>
      <c r="HK7" s="84"/>
      <c r="HL7" s="84"/>
      <c r="HM7" s="84"/>
      <c r="HN7" s="84"/>
      <c r="HO7" s="84"/>
      <c r="HP7" s="84"/>
      <c r="HQ7" s="84"/>
      <c r="HR7" s="84"/>
      <c r="HS7" s="84"/>
      <c r="HT7" s="84"/>
      <c r="HU7" s="84"/>
      <c r="HV7" s="84"/>
      <c r="HW7" s="84"/>
      <c r="HX7" s="84"/>
      <c r="HY7" s="84"/>
      <c r="HZ7" s="84"/>
      <c r="IA7" s="84"/>
      <c r="IB7" s="84"/>
      <c r="IC7" s="84"/>
      <c r="ID7" s="84"/>
      <c r="IE7" s="84"/>
      <c r="IF7" s="84"/>
      <c r="IG7" s="84"/>
      <c r="IH7" s="84"/>
      <c r="II7" s="84"/>
      <c r="IJ7" s="84"/>
      <c r="IK7" s="84"/>
      <c r="IL7" s="84"/>
      <c r="IM7" s="84"/>
      <c r="IN7" s="84"/>
      <c r="IO7" s="84"/>
      <c r="IP7" s="84"/>
      <c r="IQ7" s="84"/>
      <c r="IS7" s="230"/>
    </row>
    <row r="8" s="229" customFormat="true" ht="21.75" hidden="false" customHeight="true" outlineLevel="0" collapsed="false">
      <c r="A8" s="234" t="s">
        <v>239</v>
      </c>
      <c r="B8" s="235" t="str">
        <f aca="false">IF(D_SHEET!B8&lt;7, "તારીખ "  &amp;D_SHEET!G7&amp;" ના રોજ મળવાપાત્ર ઈજાફા સહીત પગાર ","તારીખ " &amp;D_SHEET!G7&amp;" ના રોજ ઉ.પ.પ.ધો.મંજુર કરવા માટેનો LEVEL-4 નોપગાર " )</f>
        <v>તારીખ 15-9-2020 ના રોજ ઉ.પ.પ.ધો.મંજુર કરવા માટેનો LEVEL-4 નોપગાર </v>
      </c>
      <c r="C8" s="235"/>
      <c r="D8" s="236" t="s">
        <v>240</v>
      </c>
      <c r="E8" s="243" t="n">
        <f aca="false">ROUND(E7*3%,-2)</f>
        <v>900</v>
      </c>
      <c r="F8" s="243" t="n">
        <f aca="false">E7+E8</f>
        <v>29600</v>
      </c>
      <c r="G8" s="244" t="str">
        <f aca="false">IF(D_SHEET!B8&lt;7,"4","4")</f>
        <v>4</v>
      </c>
      <c r="H8" s="240"/>
      <c r="I8" s="84" t="n">
        <f aca="false">D_SHEET!B12</f>
        <v>30600</v>
      </c>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c r="EB8" s="84"/>
      <c r="EC8" s="84"/>
      <c r="ED8" s="84"/>
      <c r="EE8" s="84"/>
      <c r="EF8" s="84"/>
      <c r="EG8" s="84"/>
      <c r="EH8" s="84"/>
      <c r="EI8" s="84"/>
      <c r="EJ8" s="84"/>
      <c r="EK8" s="84"/>
      <c r="EL8" s="84"/>
      <c r="EM8" s="84"/>
      <c r="EN8" s="84"/>
      <c r="EO8" s="84"/>
      <c r="EP8" s="84"/>
      <c r="EQ8" s="84"/>
      <c r="ER8" s="84"/>
      <c r="ES8" s="84"/>
      <c r="ET8" s="84"/>
      <c r="EU8" s="84"/>
      <c r="EV8" s="84"/>
      <c r="EW8" s="84"/>
      <c r="EX8" s="84"/>
      <c r="EY8" s="84"/>
      <c r="EZ8" s="84"/>
      <c r="FA8" s="84"/>
      <c r="FB8" s="84"/>
      <c r="FC8" s="84"/>
      <c r="FD8" s="84"/>
      <c r="FE8" s="84"/>
      <c r="FF8" s="84"/>
      <c r="FG8" s="84"/>
      <c r="FH8" s="84"/>
      <c r="FI8" s="84"/>
      <c r="FJ8" s="84"/>
      <c r="FK8" s="84"/>
      <c r="FL8" s="84"/>
      <c r="FM8" s="84"/>
      <c r="FN8" s="84"/>
      <c r="FO8" s="84"/>
      <c r="FP8" s="84"/>
      <c r="FQ8" s="84"/>
      <c r="FR8" s="84"/>
      <c r="FS8" s="84"/>
      <c r="FT8" s="84"/>
      <c r="FU8" s="84"/>
      <c r="FV8" s="84"/>
      <c r="FW8" s="84"/>
      <c r="FX8" s="84"/>
      <c r="FY8" s="84"/>
      <c r="FZ8" s="84"/>
      <c r="GA8" s="84"/>
      <c r="GB8" s="84"/>
      <c r="GC8" s="84"/>
      <c r="GD8" s="84"/>
      <c r="GE8" s="84"/>
      <c r="GF8" s="84"/>
      <c r="GG8" s="84"/>
      <c r="GH8" s="84"/>
      <c r="GI8" s="84"/>
      <c r="GJ8" s="84"/>
      <c r="GK8" s="84"/>
      <c r="GL8" s="84"/>
      <c r="GM8" s="84"/>
      <c r="GN8" s="84"/>
      <c r="GO8" s="84"/>
      <c r="GP8" s="84"/>
      <c r="GQ8" s="84"/>
      <c r="GR8" s="84"/>
      <c r="GS8" s="84"/>
      <c r="GT8" s="84"/>
      <c r="GU8" s="84"/>
      <c r="GV8" s="84"/>
      <c r="GW8" s="84"/>
      <c r="GX8" s="84"/>
      <c r="GY8" s="84"/>
      <c r="GZ8" s="84"/>
      <c r="HA8" s="84"/>
      <c r="HB8" s="84"/>
      <c r="HC8" s="84"/>
      <c r="HD8" s="84"/>
      <c r="HE8" s="84"/>
      <c r="HF8" s="84"/>
      <c r="HG8" s="84"/>
      <c r="HH8" s="84"/>
      <c r="HI8" s="84"/>
      <c r="HJ8" s="84"/>
      <c r="HK8" s="84"/>
      <c r="HL8" s="84"/>
      <c r="HM8" s="84"/>
      <c r="HN8" s="84"/>
      <c r="HO8" s="84"/>
      <c r="HP8" s="84"/>
      <c r="HQ8" s="84"/>
      <c r="HR8" s="84"/>
      <c r="HS8" s="84"/>
      <c r="HT8" s="84"/>
      <c r="HU8" s="84"/>
      <c r="HV8" s="84"/>
      <c r="HW8" s="84"/>
      <c r="HX8" s="84"/>
      <c r="HY8" s="84"/>
      <c r="HZ8" s="84"/>
      <c r="IA8" s="84"/>
      <c r="IB8" s="84"/>
      <c r="IC8" s="84"/>
      <c r="ID8" s="84"/>
      <c r="IE8" s="84"/>
      <c r="IF8" s="84"/>
      <c r="IG8" s="84"/>
      <c r="IH8" s="84"/>
      <c r="II8" s="84"/>
      <c r="IJ8" s="84"/>
      <c r="IK8" s="84"/>
      <c r="IL8" s="84"/>
      <c r="IM8" s="84"/>
      <c r="IN8" s="84"/>
      <c r="IO8" s="84"/>
      <c r="IP8" s="84"/>
      <c r="IQ8" s="84"/>
      <c r="IR8" s="229" t="n">
        <f aca="false">IF(AND(E11&gt;=35400,E13="-"),E11,0)</f>
        <v>35400</v>
      </c>
      <c r="IS8" s="230"/>
      <c r="IT8" s="229" t="n">
        <f aca="false">IF(AND(F8&lt;=34300,IT4&lt;7),1,0)</f>
        <v>0</v>
      </c>
    </row>
    <row r="9" s="229" customFormat="true" ht="10.5" hidden="false" customHeight="true" outlineLevel="0" collapsed="false">
      <c r="A9" s="234"/>
      <c r="B9" s="235"/>
      <c r="C9" s="235"/>
      <c r="D9" s="236"/>
      <c r="E9" s="92"/>
      <c r="F9" s="92"/>
      <c r="G9" s="245"/>
      <c r="H9" s="240"/>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c r="EU9" s="84"/>
      <c r="EV9" s="84"/>
      <c r="EW9" s="84"/>
      <c r="EX9" s="84"/>
      <c r="EY9" s="84"/>
      <c r="EZ9" s="84"/>
      <c r="FA9" s="84"/>
      <c r="FB9" s="84"/>
      <c r="FC9" s="84"/>
      <c r="FD9" s="84"/>
      <c r="FE9" s="84"/>
      <c r="FF9" s="84"/>
      <c r="FG9" s="84"/>
      <c r="FH9" s="84"/>
      <c r="FI9" s="84"/>
      <c r="FJ9" s="84"/>
      <c r="FK9" s="84"/>
      <c r="FL9" s="84"/>
      <c r="FM9" s="84"/>
      <c r="FN9" s="84"/>
      <c r="FO9" s="84"/>
      <c r="FP9" s="84"/>
      <c r="FQ9" s="84"/>
      <c r="FR9" s="84"/>
      <c r="FS9" s="84"/>
      <c r="FT9" s="84"/>
      <c r="FU9" s="84"/>
      <c r="FV9" s="84"/>
      <c r="FW9" s="84"/>
      <c r="FX9" s="84"/>
      <c r="FY9" s="84"/>
      <c r="FZ9" s="84"/>
      <c r="GA9" s="84"/>
      <c r="GB9" s="84"/>
      <c r="GC9" s="84"/>
      <c r="GD9" s="84"/>
      <c r="GE9" s="84"/>
      <c r="GF9" s="84"/>
      <c r="GG9" s="84"/>
      <c r="GH9" s="84"/>
      <c r="GI9" s="84"/>
      <c r="GJ9" s="84"/>
      <c r="GK9" s="84"/>
      <c r="GL9" s="84"/>
      <c r="GM9" s="84"/>
      <c r="GN9" s="84"/>
      <c r="GO9" s="84"/>
      <c r="GP9" s="84"/>
      <c r="GQ9" s="84"/>
      <c r="GR9" s="84"/>
      <c r="GS9" s="84"/>
      <c r="GT9" s="84"/>
      <c r="GU9" s="84"/>
      <c r="GV9" s="84"/>
      <c r="GW9" s="84"/>
      <c r="GX9" s="84"/>
      <c r="GY9" s="84"/>
      <c r="GZ9" s="84"/>
      <c r="HA9" s="84"/>
      <c r="HB9" s="84"/>
      <c r="HC9" s="84"/>
      <c r="HD9" s="84"/>
      <c r="HE9" s="84"/>
      <c r="HF9" s="84"/>
      <c r="HG9" s="84"/>
      <c r="HH9" s="84"/>
      <c r="HI9" s="84"/>
      <c r="HJ9" s="84"/>
      <c r="HK9" s="84"/>
      <c r="HL9" s="84"/>
      <c r="HM9" s="84"/>
      <c r="HN9" s="84"/>
      <c r="HO9" s="84"/>
      <c r="HP9" s="84"/>
      <c r="HQ9" s="84"/>
      <c r="HR9" s="84"/>
      <c r="HS9" s="84"/>
      <c r="HT9" s="84"/>
      <c r="HU9" s="84"/>
      <c r="HV9" s="84"/>
      <c r="HW9" s="84"/>
      <c r="HX9" s="84"/>
      <c r="HY9" s="84"/>
      <c r="HZ9" s="84"/>
      <c r="IA9" s="84"/>
      <c r="IB9" s="84"/>
      <c r="IC9" s="84"/>
      <c r="ID9" s="84"/>
      <c r="IE9" s="84"/>
      <c r="IF9" s="84"/>
      <c r="IG9" s="84"/>
      <c r="IH9" s="84"/>
      <c r="II9" s="84"/>
      <c r="IJ9" s="84"/>
      <c r="IK9" s="84"/>
      <c r="IL9" s="84"/>
      <c r="IM9" s="84"/>
      <c r="IN9" s="84"/>
      <c r="IO9" s="84"/>
      <c r="IP9" s="84"/>
      <c r="IQ9" s="84"/>
      <c r="IS9" s="230"/>
    </row>
    <row r="10" s="229" customFormat="true" ht="18.75" hidden="false" customHeight="true" outlineLevel="0" collapsed="false">
      <c r="A10" s="234" t="s">
        <v>239</v>
      </c>
      <c r="B10" s="235" t="str">
        <f aca="false">"ઉ.પ.ધો મંજુર થવાપાત્ર પગાર(LEVEL-"&amp;G11&amp;" "&amp; "ની પગાર પાયરી મુજબ)"&amp;D_SHEET!G7&amp;" ના રોજ "</f>
        <v>ઉ.પ.ધો મંજુર થવાપાત્ર પગાર(LEVEL-6 ની પગાર પાયરી મુજબ)15-9-2020 ના રોજ </v>
      </c>
      <c r="C10" s="235"/>
      <c r="D10" s="236" t="s">
        <v>240</v>
      </c>
      <c r="E10" s="246" t="s">
        <v>39</v>
      </c>
      <c r="F10" s="246"/>
      <c r="G10" s="239" t="s">
        <v>40</v>
      </c>
      <c r="H10" s="240"/>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c r="CC10" s="84"/>
      <c r="CD10" s="84"/>
      <c r="CE10" s="84"/>
      <c r="CF10" s="84"/>
      <c r="CG10" s="84"/>
      <c r="CH10" s="84"/>
      <c r="CI10" s="84"/>
      <c r="CJ10" s="84"/>
      <c r="CK10" s="84"/>
      <c r="CL10" s="84"/>
      <c r="CM10" s="84"/>
      <c r="CN10" s="84"/>
      <c r="CO10" s="84"/>
      <c r="CP10" s="84"/>
      <c r="CQ10" s="84"/>
      <c r="CR10" s="84"/>
      <c r="CS10" s="84"/>
      <c r="CT10" s="84"/>
      <c r="CU10" s="84"/>
      <c r="CV10" s="84"/>
      <c r="CW10" s="84"/>
      <c r="CX10" s="84"/>
      <c r="CY10" s="84"/>
      <c r="CZ10" s="84"/>
      <c r="DA10" s="84"/>
      <c r="DB10" s="84"/>
      <c r="DC10" s="84"/>
      <c r="DD10" s="84"/>
      <c r="DE10" s="84"/>
      <c r="DF10" s="84"/>
      <c r="DG10" s="84"/>
      <c r="DH10" s="84"/>
      <c r="DI10" s="84"/>
      <c r="DJ10" s="84"/>
      <c r="DK10" s="84"/>
      <c r="DL10" s="84"/>
      <c r="DM10" s="84"/>
      <c r="DN10" s="84"/>
      <c r="DO10" s="84"/>
      <c r="DP10" s="84"/>
      <c r="DQ10" s="84"/>
      <c r="DR10" s="84"/>
      <c r="DS10" s="84"/>
      <c r="DT10" s="84"/>
      <c r="DU10" s="84"/>
      <c r="DV10" s="84"/>
      <c r="DW10" s="84"/>
      <c r="DX10" s="84"/>
      <c r="DY10" s="84"/>
      <c r="DZ10" s="84"/>
      <c r="EA10" s="84"/>
      <c r="EB10" s="84"/>
      <c r="EC10" s="84"/>
      <c r="ED10" s="84"/>
      <c r="EE10" s="84"/>
      <c r="EF10" s="84"/>
      <c r="EG10" s="84"/>
      <c r="EH10" s="84"/>
      <c r="EI10" s="84"/>
      <c r="EJ10" s="84"/>
      <c r="EK10" s="84"/>
      <c r="EL10" s="84"/>
      <c r="EM10" s="84"/>
      <c r="EN10" s="84"/>
      <c r="EO10" s="84"/>
      <c r="EP10" s="84"/>
      <c r="EQ10" s="84"/>
      <c r="ER10" s="84"/>
      <c r="ES10" s="84"/>
      <c r="ET10" s="84"/>
      <c r="EU10" s="84"/>
      <c r="EV10" s="84"/>
      <c r="EW10" s="84"/>
      <c r="EX10" s="84"/>
      <c r="EY10" s="84"/>
      <c r="EZ10" s="84"/>
      <c r="FA10" s="84"/>
      <c r="FB10" s="84"/>
      <c r="FC10" s="84"/>
      <c r="FD10" s="84"/>
      <c r="FE10" s="84"/>
      <c r="FF10" s="84"/>
      <c r="FG10" s="84"/>
      <c r="FH10" s="84"/>
      <c r="FI10" s="84"/>
      <c r="FJ10" s="84"/>
      <c r="FK10" s="84"/>
      <c r="FL10" s="84"/>
      <c r="FM10" s="84"/>
      <c r="FN10" s="84"/>
      <c r="FO10" s="84"/>
      <c r="FP10" s="84"/>
      <c r="FQ10" s="84"/>
      <c r="FR10" s="84"/>
      <c r="FS10" s="84"/>
      <c r="FT10" s="84"/>
      <c r="FU10" s="84"/>
      <c r="FV10" s="84"/>
      <c r="FW10" s="84"/>
      <c r="FX10" s="84"/>
      <c r="FY10" s="84"/>
      <c r="FZ10" s="84"/>
      <c r="GA10" s="84"/>
      <c r="GB10" s="84"/>
      <c r="GC10" s="84"/>
      <c r="GD10" s="84"/>
      <c r="GE10" s="84"/>
      <c r="GF10" s="84"/>
      <c r="GG10" s="84"/>
      <c r="GH10" s="84"/>
      <c r="GI10" s="84"/>
      <c r="GJ10" s="84"/>
      <c r="GK10" s="84"/>
      <c r="GL10" s="84"/>
      <c r="GM10" s="84"/>
      <c r="GN10" s="84"/>
      <c r="GO10" s="84"/>
      <c r="GP10" s="84"/>
      <c r="GQ10" s="84"/>
      <c r="GR10" s="84"/>
      <c r="GS10" s="84"/>
      <c r="GT10" s="84"/>
      <c r="GU10" s="84"/>
      <c r="GV10" s="84"/>
      <c r="GW10" s="84"/>
      <c r="GX10" s="84"/>
      <c r="GY10" s="84"/>
      <c r="GZ10" s="84"/>
      <c r="HA10" s="84"/>
      <c r="HB10" s="84"/>
      <c r="HC10" s="84"/>
      <c r="HD10" s="84"/>
      <c r="HE10" s="84"/>
      <c r="HF10" s="84"/>
      <c r="HG10" s="84"/>
      <c r="HH10" s="84"/>
      <c r="HI10" s="84"/>
      <c r="HJ10" s="84"/>
      <c r="HK10" s="84"/>
      <c r="HL10" s="84"/>
      <c r="HM10" s="84"/>
      <c r="HN10" s="84"/>
      <c r="HO10" s="84"/>
      <c r="HP10" s="84"/>
      <c r="HQ10" s="84"/>
      <c r="HR10" s="84"/>
      <c r="HS10" s="84"/>
      <c r="HT10" s="84"/>
      <c r="HU10" s="84"/>
      <c r="HV10" s="84"/>
      <c r="HW10" s="84"/>
      <c r="HX10" s="84"/>
      <c r="HY10" s="84"/>
      <c r="HZ10" s="84"/>
      <c r="IA10" s="84"/>
      <c r="IB10" s="84"/>
      <c r="IC10" s="84"/>
      <c r="ID10" s="84"/>
      <c r="IE10" s="84"/>
      <c r="IF10" s="84"/>
      <c r="IG10" s="84"/>
      <c r="IH10" s="84"/>
      <c r="II10" s="84"/>
      <c r="IJ10" s="84"/>
      <c r="IK10" s="84"/>
      <c r="IL10" s="84"/>
      <c r="IM10" s="84"/>
      <c r="IN10" s="84"/>
      <c r="IO10" s="84"/>
      <c r="IP10" s="84"/>
      <c r="IQ10" s="84"/>
      <c r="IS10" s="230"/>
    </row>
    <row r="11" s="229" customFormat="true" ht="21" hidden="false" customHeight="true" outlineLevel="0" collapsed="false">
      <c r="A11" s="234"/>
      <c r="B11" s="235"/>
      <c r="C11" s="235"/>
      <c r="D11" s="236"/>
      <c r="E11" s="241" t="n">
        <f aca="false">IF(F8&lt;=34300,IV15,IF(F8=35300,IV17,IF(F8=36400,IV18,IF(F8=37500,IV19,IF(F8=38600,IV20,IF(F8=39800,IV21,IF(F8=41000,IV23)))))))</f>
        <v>35400</v>
      </c>
      <c r="F11" s="241"/>
      <c r="G11" s="247" t="str">
        <f aca="false">'CHECKLIST 1'!E25</f>
        <v>6</v>
      </c>
      <c r="H11" s="240"/>
      <c r="I11" s="84" t="n">
        <f aca="false">IF(IV3&lt;1,E11,E18)</f>
        <v>35400</v>
      </c>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4"/>
      <c r="DS11" s="84"/>
      <c r="DT11" s="84"/>
      <c r="DU11" s="84"/>
      <c r="DV11" s="84"/>
      <c r="DW11" s="84"/>
      <c r="DX11" s="84"/>
      <c r="DY11" s="84"/>
      <c r="DZ11" s="84"/>
      <c r="EA11" s="84"/>
      <c r="EB11" s="84"/>
      <c r="EC11" s="84"/>
      <c r="ED11" s="84"/>
      <c r="EE11" s="84"/>
      <c r="EF11" s="84"/>
      <c r="EG11" s="84"/>
      <c r="EH11" s="84"/>
      <c r="EI11" s="84"/>
      <c r="EJ11" s="84"/>
      <c r="EK11" s="84"/>
      <c r="EL11" s="84"/>
      <c r="EM11" s="84"/>
      <c r="EN11" s="84"/>
      <c r="EO11" s="84"/>
      <c r="EP11" s="84"/>
      <c r="EQ11" s="84"/>
      <c r="ER11" s="84"/>
      <c r="ES11" s="84"/>
      <c r="ET11" s="84"/>
      <c r="EU11" s="84"/>
      <c r="EV11" s="84"/>
      <c r="EW11" s="84"/>
      <c r="EX11" s="84"/>
      <c r="EY11" s="84"/>
      <c r="EZ11" s="84"/>
      <c r="FA11" s="84"/>
      <c r="FB11" s="84"/>
      <c r="FC11" s="84"/>
      <c r="FD11" s="84"/>
      <c r="FE11" s="84"/>
      <c r="FF11" s="84"/>
      <c r="FG11" s="84"/>
      <c r="FH11" s="84"/>
      <c r="FI11" s="84"/>
      <c r="FJ11" s="84"/>
      <c r="FK11" s="84"/>
      <c r="FL11" s="84"/>
      <c r="FM11" s="84"/>
      <c r="FN11" s="84"/>
      <c r="FO11" s="84"/>
      <c r="FP11" s="84"/>
      <c r="FQ11" s="84"/>
      <c r="FR11" s="84"/>
      <c r="FS11" s="84"/>
      <c r="FT11" s="84"/>
      <c r="FU11" s="84"/>
      <c r="FV11" s="84"/>
      <c r="FW11" s="84"/>
      <c r="FX11" s="84"/>
      <c r="FY11" s="84"/>
      <c r="FZ11" s="84"/>
      <c r="GA11" s="84"/>
      <c r="GB11" s="84"/>
      <c r="GC11" s="84"/>
      <c r="GD11" s="84"/>
      <c r="GE11" s="84"/>
      <c r="GF11" s="84"/>
      <c r="GG11" s="84"/>
      <c r="GH11" s="84"/>
      <c r="GI11" s="84"/>
      <c r="GJ11" s="84"/>
      <c r="GK11" s="84"/>
      <c r="GL11" s="84"/>
      <c r="GM11" s="84"/>
      <c r="GN11" s="84"/>
      <c r="GO11" s="84"/>
      <c r="GP11" s="84"/>
      <c r="GQ11" s="84"/>
      <c r="GR11" s="84"/>
      <c r="GS11" s="84"/>
      <c r="GT11" s="84"/>
      <c r="GU11" s="84"/>
      <c r="GV11" s="84"/>
      <c r="GW11" s="84"/>
      <c r="GX11" s="84"/>
      <c r="GY11" s="84"/>
      <c r="GZ11" s="84"/>
      <c r="HA11" s="84"/>
      <c r="HB11" s="84"/>
      <c r="HC11" s="84"/>
      <c r="HD11" s="84"/>
      <c r="HE11" s="84"/>
      <c r="HF11" s="84"/>
      <c r="HG11" s="84"/>
      <c r="HH11" s="84"/>
      <c r="HI11" s="84"/>
      <c r="HJ11" s="84"/>
      <c r="HK11" s="84"/>
      <c r="HL11" s="84"/>
      <c r="HM11" s="84"/>
      <c r="HN11" s="84"/>
      <c r="HO11" s="84"/>
      <c r="HP11" s="84"/>
      <c r="HQ11" s="84"/>
      <c r="HR11" s="84"/>
      <c r="HS11" s="84"/>
      <c r="HT11" s="84"/>
      <c r="HU11" s="84"/>
      <c r="HV11" s="84"/>
      <c r="HW11" s="84"/>
      <c r="HX11" s="84"/>
      <c r="HY11" s="84"/>
      <c r="HZ11" s="84"/>
      <c r="IA11" s="84"/>
      <c r="IB11" s="84"/>
      <c r="IC11" s="84"/>
      <c r="ID11" s="84"/>
      <c r="IE11" s="84"/>
      <c r="IF11" s="84"/>
      <c r="IG11" s="84"/>
      <c r="IH11" s="84"/>
      <c r="II11" s="84"/>
      <c r="IJ11" s="84"/>
      <c r="IK11" s="84"/>
      <c r="IL11" s="84"/>
      <c r="IM11" s="84"/>
      <c r="IN11" s="84"/>
      <c r="IO11" s="84"/>
      <c r="IP11" s="84"/>
      <c r="IQ11" s="84"/>
      <c r="IR11" s="229" t="n">
        <f aca="false">IF(IR8&gt;=1,0,IF(D_SHEET!B8&lt;7,0,E11))</f>
        <v>0</v>
      </c>
      <c r="IS11" s="230"/>
    </row>
    <row r="12" s="229" customFormat="true" ht="13.5" hidden="true" customHeight="true" outlineLevel="0" collapsed="false">
      <c r="A12" s="234" t="s">
        <v>239</v>
      </c>
      <c r="B12" s="235" t="str">
        <f aca="false">IF(E13="-","-",IF(D_SHEET!B8&lt;7,"તારીખ "&amp;D_SHEET!G8&amp;" ના રોજ મળવાપાત્ર કાલ્પનિક ઈજાફો","-"))</f>
        <v>-</v>
      </c>
      <c r="C12" s="235"/>
      <c r="D12" s="236" t="s">
        <v>240</v>
      </c>
      <c r="E12" s="248" t="str">
        <f aca="false">IF(D_SHEET!B8&lt;7,ROUND(E11*3%,-2),"-")</f>
        <v>-</v>
      </c>
      <c r="F12" s="92"/>
      <c r="G12" s="245"/>
      <c r="H12" s="240"/>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4"/>
      <c r="DD12" s="84"/>
      <c r="DE12" s="84"/>
      <c r="DF12" s="84"/>
      <c r="DG12" s="84"/>
      <c r="DH12" s="84"/>
      <c r="DI12" s="84"/>
      <c r="DJ12" s="84"/>
      <c r="DK12" s="84"/>
      <c r="DL12" s="84"/>
      <c r="DM12" s="84"/>
      <c r="DN12" s="84"/>
      <c r="DO12" s="84"/>
      <c r="DP12" s="84"/>
      <c r="DQ12" s="84"/>
      <c r="DR12" s="84"/>
      <c r="DS12" s="84"/>
      <c r="DT12" s="84"/>
      <c r="DU12" s="84"/>
      <c r="DV12" s="84"/>
      <c r="DW12" s="84"/>
      <c r="DX12" s="84"/>
      <c r="DY12" s="84"/>
      <c r="DZ12" s="84"/>
      <c r="EA12" s="84"/>
      <c r="EB12" s="84"/>
      <c r="EC12" s="84"/>
      <c r="ED12" s="84"/>
      <c r="EE12" s="84"/>
      <c r="EF12" s="84"/>
      <c r="EG12" s="84"/>
      <c r="EH12" s="84"/>
      <c r="EI12" s="84"/>
      <c r="EJ12" s="84"/>
      <c r="EK12" s="84"/>
      <c r="EL12" s="84"/>
      <c r="EM12" s="84"/>
      <c r="EN12" s="84"/>
      <c r="EO12" s="84"/>
      <c r="EP12" s="84"/>
      <c r="EQ12" s="84"/>
      <c r="ER12" s="84"/>
      <c r="ES12" s="84"/>
      <c r="ET12" s="84"/>
      <c r="EU12" s="84"/>
      <c r="EV12" s="84"/>
      <c r="EW12" s="84"/>
      <c r="EX12" s="84"/>
      <c r="EY12" s="84"/>
      <c r="EZ12" s="84"/>
      <c r="FA12" s="84"/>
      <c r="FB12" s="84"/>
      <c r="FC12" s="84"/>
      <c r="FD12" s="84"/>
      <c r="FE12" s="84"/>
      <c r="FF12" s="84"/>
      <c r="FG12" s="84"/>
      <c r="FH12" s="84"/>
      <c r="FI12" s="84"/>
      <c r="FJ12" s="84"/>
      <c r="FK12" s="84"/>
      <c r="FL12" s="84"/>
      <c r="FM12" s="84"/>
      <c r="FN12" s="84"/>
      <c r="FO12" s="84"/>
      <c r="FP12" s="84"/>
      <c r="FQ12" s="84"/>
      <c r="FR12" s="84"/>
      <c r="FS12" s="84"/>
      <c r="FT12" s="84"/>
      <c r="FU12" s="84"/>
      <c r="FV12" s="84"/>
      <c r="FW12" s="84"/>
      <c r="FX12" s="84"/>
      <c r="FY12" s="84"/>
      <c r="FZ12" s="84"/>
      <c r="GA12" s="84"/>
      <c r="GB12" s="84"/>
      <c r="GC12" s="84"/>
      <c r="GD12" s="84"/>
      <c r="GE12" s="84"/>
      <c r="GF12" s="84"/>
      <c r="GG12" s="84"/>
      <c r="GH12" s="84"/>
      <c r="GI12" s="84"/>
      <c r="GJ12" s="84"/>
      <c r="GK12" s="84"/>
      <c r="GL12" s="84"/>
      <c r="GM12" s="84"/>
      <c r="GN12" s="84"/>
      <c r="GO12" s="84"/>
      <c r="GP12" s="84"/>
      <c r="GQ12" s="84"/>
      <c r="GR12" s="84"/>
      <c r="GS12" s="84"/>
      <c r="GT12" s="84"/>
      <c r="GU12" s="84"/>
      <c r="GV12" s="84"/>
      <c r="GW12" s="84"/>
      <c r="GX12" s="84"/>
      <c r="GY12" s="84"/>
      <c r="GZ12" s="84"/>
      <c r="HA12" s="84"/>
      <c r="HB12" s="84"/>
      <c r="HC12" s="84"/>
      <c r="HD12" s="84"/>
      <c r="HE12" s="84"/>
      <c r="HF12" s="84"/>
      <c r="HG12" s="84"/>
      <c r="HH12" s="84"/>
      <c r="HI12" s="84"/>
      <c r="HJ12" s="84"/>
      <c r="HK12" s="84"/>
      <c r="HL12" s="84"/>
      <c r="HM12" s="84"/>
      <c r="HN12" s="84"/>
      <c r="HO12" s="84"/>
      <c r="HP12" s="84"/>
      <c r="HQ12" s="84"/>
      <c r="HR12" s="84"/>
      <c r="HS12" s="84"/>
      <c r="HT12" s="84"/>
      <c r="HU12" s="84"/>
      <c r="HV12" s="84"/>
      <c r="HW12" s="84"/>
      <c r="HX12" s="84"/>
      <c r="HY12" s="84"/>
      <c r="HZ12" s="84"/>
      <c r="IA12" s="84"/>
      <c r="IB12" s="84"/>
      <c r="IC12" s="84"/>
      <c r="ID12" s="84"/>
      <c r="IE12" s="84"/>
      <c r="IF12" s="84"/>
      <c r="IG12" s="84"/>
      <c r="IH12" s="84"/>
      <c r="II12" s="84"/>
      <c r="IJ12" s="84"/>
      <c r="IK12" s="84"/>
      <c r="IL12" s="84"/>
      <c r="IM12" s="84"/>
      <c r="IN12" s="84"/>
      <c r="IO12" s="84"/>
      <c r="IP12" s="84"/>
      <c r="IQ12" s="84"/>
      <c r="IS12" s="230"/>
    </row>
    <row r="13" s="229" customFormat="true" ht="28.5" hidden="false" customHeight="true" outlineLevel="0" collapsed="false">
      <c r="A13" s="234"/>
      <c r="B13" s="235"/>
      <c r="C13" s="235"/>
      <c r="D13" s="236"/>
      <c r="E13" s="249" t="str">
        <f aca="false">IF(IT4&gt;=7,"-",IF(IT5=2,"-",IF(F8&lt;=34300,"-",IF(D_SHEET!B8&lt;7,ROUND(F8*3%,-2),"-"))))</f>
        <v>-</v>
      </c>
      <c r="F13" s="92"/>
      <c r="G13" s="245"/>
      <c r="H13" s="240"/>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V13" s="84"/>
      <c r="EW13" s="84"/>
      <c r="EX13" s="84"/>
      <c r="EY13" s="84"/>
      <c r="EZ13" s="84"/>
      <c r="FA13" s="84"/>
      <c r="FB13" s="84"/>
      <c r="FC13" s="84"/>
      <c r="FD13" s="84"/>
      <c r="FE13" s="84"/>
      <c r="FF13" s="84"/>
      <c r="FG13" s="84"/>
      <c r="FH13" s="84"/>
      <c r="FI13" s="84"/>
      <c r="FJ13" s="84"/>
      <c r="FK13" s="84"/>
      <c r="FL13" s="84"/>
      <c r="FM13" s="84"/>
      <c r="FN13" s="84"/>
      <c r="FO13" s="84"/>
      <c r="FP13" s="84"/>
      <c r="FQ13" s="84"/>
      <c r="FR13" s="84"/>
      <c r="FS13" s="84"/>
      <c r="FT13" s="84"/>
      <c r="FU13" s="84"/>
      <c r="FV13" s="84"/>
      <c r="FW13" s="84"/>
      <c r="FX13" s="84"/>
      <c r="FY13" s="84"/>
      <c r="FZ13" s="84"/>
      <c r="GA13" s="84"/>
      <c r="GB13" s="84"/>
      <c r="GC13" s="84"/>
      <c r="GD13" s="84"/>
      <c r="GE13" s="84"/>
      <c r="GF13" s="84"/>
      <c r="GG13" s="84"/>
      <c r="GH13" s="84"/>
      <c r="GI13" s="84"/>
      <c r="GJ13" s="84"/>
      <c r="GK13" s="84"/>
      <c r="GL13" s="84"/>
      <c r="GM13" s="84"/>
      <c r="GN13" s="84"/>
      <c r="GO13" s="84"/>
      <c r="GP13" s="84"/>
      <c r="GQ13" s="84"/>
      <c r="GR13" s="84"/>
      <c r="GS13" s="84"/>
      <c r="GT13" s="84"/>
      <c r="GU13" s="84"/>
      <c r="GV13" s="84"/>
      <c r="GW13" s="84"/>
      <c r="GX13" s="84"/>
      <c r="GY13" s="84"/>
      <c r="GZ13" s="84"/>
      <c r="HA13" s="84"/>
      <c r="HB13" s="84"/>
      <c r="HC13" s="84"/>
      <c r="HD13" s="84"/>
      <c r="HE13" s="84"/>
      <c r="HF13" s="84"/>
      <c r="HG13" s="84"/>
      <c r="HH13" s="84"/>
      <c r="HI13" s="84"/>
      <c r="HJ13" s="84"/>
      <c r="HK13" s="84"/>
      <c r="HL13" s="84"/>
      <c r="HM13" s="84"/>
      <c r="HN13" s="84"/>
      <c r="HO13" s="84"/>
      <c r="HP13" s="84"/>
      <c r="HQ13" s="84"/>
      <c r="HR13" s="84"/>
      <c r="HS13" s="84"/>
      <c r="HT13" s="84"/>
      <c r="HU13" s="84"/>
      <c r="HV13" s="84"/>
      <c r="HW13" s="84"/>
      <c r="HX13" s="84"/>
      <c r="HY13" s="84"/>
      <c r="HZ13" s="84"/>
      <c r="IA13" s="84"/>
      <c r="IB13" s="84"/>
      <c r="IC13" s="84"/>
      <c r="ID13" s="84"/>
      <c r="IE13" s="84"/>
      <c r="IF13" s="84"/>
      <c r="IG13" s="84"/>
      <c r="IH13" s="84"/>
      <c r="II13" s="84"/>
      <c r="IJ13" s="84"/>
      <c r="IK13" s="84"/>
      <c r="IL13" s="84"/>
      <c r="IM13" s="84"/>
      <c r="IN13" s="84"/>
      <c r="IO13" s="84"/>
      <c r="IP13" s="84"/>
      <c r="IQ13" s="84"/>
      <c r="IS13" s="230"/>
      <c r="IU13" s="229" t="n">
        <f aca="false">IF(E7&lt;=35400,100,0)</f>
        <v>100</v>
      </c>
    </row>
    <row r="14" s="229" customFormat="true" ht="18" hidden="false" customHeight="true" outlineLevel="0" collapsed="false">
      <c r="A14" s="234" t="s">
        <v>239</v>
      </c>
      <c r="B14" s="235" t="str">
        <f aca="false">IF(E15="-","-",IF(D_SHEET!B8&lt;7,"તારીખ "&amp;D_SHEET!G7&amp;" ના રોજ મળતો પગાર","-"))</f>
        <v>-</v>
      </c>
      <c r="C14" s="235"/>
      <c r="D14" s="250" t="s">
        <v>240</v>
      </c>
      <c r="E14" s="251" t="s">
        <v>39</v>
      </c>
      <c r="F14" s="251"/>
      <c r="G14" s="239" t="s">
        <v>40</v>
      </c>
      <c r="H14" s="240"/>
      <c r="I14" s="84" t="n">
        <f aca="false">IF('DATA SHEET'!F6="YES",6,0)</f>
        <v>0</v>
      </c>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c r="EE14" s="84"/>
      <c r="EF14" s="84"/>
      <c r="EG14" s="84"/>
      <c r="EH14" s="84"/>
      <c r="EI14" s="84"/>
      <c r="EJ14" s="84"/>
      <c r="EK14" s="84"/>
      <c r="EL14" s="84"/>
      <c r="EM14" s="84"/>
      <c r="EN14" s="84"/>
      <c r="EO14" s="84"/>
      <c r="EP14" s="84"/>
      <c r="EQ14" s="84"/>
      <c r="ER14" s="84"/>
      <c r="ES14" s="84"/>
      <c r="ET14" s="84"/>
      <c r="EU14" s="84"/>
      <c r="EV14" s="84"/>
      <c r="EW14" s="84"/>
      <c r="EX14" s="84"/>
      <c r="EY14" s="84"/>
      <c r="EZ14" s="84"/>
      <c r="FA14" s="84"/>
      <c r="FB14" s="84"/>
      <c r="FC14" s="84"/>
      <c r="FD14" s="84"/>
      <c r="FE14" s="84"/>
      <c r="FF14" s="84"/>
      <c r="FG14" s="84"/>
      <c r="FH14" s="84"/>
      <c r="FI14" s="84"/>
      <c r="FJ14" s="84"/>
      <c r="FK14" s="84"/>
      <c r="FL14" s="84"/>
      <c r="FM14" s="84"/>
      <c r="FN14" s="84"/>
      <c r="FO14" s="84"/>
      <c r="FP14" s="84"/>
      <c r="FQ14" s="84"/>
      <c r="FR14" s="84"/>
      <c r="FS14" s="84"/>
      <c r="FT14" s="84"/>
      <c r="FU14" s="84"/>
      <c r="FV14" s="84"/>
      <c r="FW14" s="84"/>
      <c r="FX14" s="84"/>
      <c r="FY14" s="84"/>
      <c r="FZ14" s="84"/>
      <c r="GA14" s="84"/>
      <c r="GB14" s="84"/>
      <c r="GC14" s="84"/>
      <c r="GD14" s="84"/>
      <c r="GE14" s="84"/>
      <c r="GF14" s="84"/>
      <c r="GG14" s="84"/>
      <c r="GH14" s="84"/>
      <c r="GI14" s="84"/>
      <c r="GJ14" s="84"/>
      <c r="GK14" s="84"/>
      <c r="GL14" s="84"/>
      <c r="GM14" s="84"/>
      <c r="GN14" s="84"/>
      <c r="GO14" s="84"/>
      <c r="GP14" s="84"/>
      <c r="GQ14" s="84"/>
      <c r="GR14" s="84"/>
      <c r="GS14" s="84"/>
      <c r="GT14" s="84"/>
      <c r="GU14" s="84"/>
      <c r="GV14" s="84"/>
      <c r="GW14" s="84"/>
      <c r="GX14" s="84"/>
      <c r="GY14" s="84"/>
      <c r="GZ14" s="84"/>
      <c r="HA14" s="84"/>
      <c r="HB14" s="84"/>
      <c r="HC14" s="84"/>
      <c r="HD14" s="84"/>
      <c r="HE14" s="84"/>
      <c r="HF14" s="84"/>
      <c r="HG14" s="84"/>
      <c r="HH14" s="84"/>
      <c r="HI14" s="84"/>
      <c r="HJ14" s="84"/>
      <c r="HK14" s="84"/>
      <c r="HL14" s="84"/>
      <c r="HM14" s="84"/>
      <c r="HN14" s="84"/>
      <c r="HO14" s="84"/>
      <c r="HP14" s="84"/>
      <c r="HQ14" s="84"/>
      <c r="HR14" s="84"/>
      <c r="HS14" s="84"/>
      <c r="HT14" s="84"/>
      <c r="HU14" s="84"/>
      <c r="HV14" s="84"/>
      <c r="HW14" s="84"/>
      <c r="HX14" s="84"/>
      <c r="HY14" s="84"/>
      <c r="HZ14" s="84"/>
      <c r="IA14" s="84"/>
      <c r="IB14" s="84"/>
      <c r="IC14" s="84"/>
      <c r="ID14" s="84"/>
      <c r="IE14" s="84"/>
      <c r="IF14" s="84"/>
      <c r="IG14" s="84"/>
      <c r="IH14" s="84"/>
      <c r="II14" s="84"/>
      <c r="IJ14" s="84"/>
      <c r="IK14" s="84"/>
      <c r="IL14" s="84"/>
      <c r="IM14" s="84"/>
      <c r="IN14" s="84"/>
      <c r="IO14" s="84"/>
      <c r="IP14" s="84"/>
      <c r="IQ14" s="84"/>
      <c r="IS14" s="230"/>
    </row>
    <row r="15" s="229" customFormat="true" ht="18.75" hidden="false" customHeight="true" outlineLevel="0" collapsed="false">
      <c r="A15" s="234"/>
      <c r="B15" s="235"/>
      <c r="C15" s="235"/>
      <c r="D15" s="250"/>
      <c r="E15" s="252" t="str">
        <f aca="false">IF(IT4&gt;=7,"-",IF(IT5=2,"-",IF(F8&lt;=34300,"-",IF(D_SHEET!B8&lt;7,'DATA SHEET'!C17,"-"))))</f>
        <v>-</v>
      </c>
      <c r="F15" s="252"/>
      <c r="G15" s="247" t="str">
        <f aca="false">IF(E15="-","-",G7)</f>
        <v>-</v>
      </c>
      <c r="H15" s="240"/>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c r="EB15" s="84"/>
      <c r="EC15" s="84"/>
      <c r="ED15" s="84"/>
      <c r="EE15" s="84"/>
      <c r="EF15" s="84"/>
      <c r="EG15" s="84"/>
      <c r="EH15" s="84"/>
      <c r="EI15" s="84"/>
      <c r="EJ15" s="84"/>
      <c r="EK15" s="84"/>
      <c r="EL15" s="84"/>
      <c r="EM15" s="84"/>
      <c r="EN15" s="84"/>
      <c r="EO15" s="84"/>
      <c r="EP15" s="84"/>
      <c r="EQ15" s="84"/>
      <c r="ER15" s="84"/>
      <c r="ES15" s="84"/>
      <c r="ET15" s="84"/>
      <c r="EU15" s="84"/>
      <c r="EV15" s="84"/>
      <c r="EW15" s="84"/>
      <c r="EX15" s="84"/>
      <c r="EY15" s="84"/>
      <c r="EZ15" s="84"/>
      <c r="FA15" s="84"/>
      <c r="FB15" s="84"/>
      <c r="FC15" s="84"/>
      <c r="FD15" s="84"/>
      <c r="FE15" s="84"/>
      <c r="FF15" s="84"/>
      <c r="FG15" s="84"/>
      <c r="FH15" s="84"/>
      <c r="FI15" s="84"/>
      <c r="FJ15" s="84"/>
      <c r="FK15" s="84"/>
      <c r="FL15" s="84"/>
      <c r="FM15" s="84"/>
      <c r="FN15" s="84"/>
      <c r="FO15" s="84"/>
      <c r="FP15" s="84"/>
      <c r="FQ15" s="84"/>
      <c r="FR15" s="84"/>
      <c r="FS15" s="84"/>
      <c r="FT15" s="84"/>
      <c r="FU15" s="84"/>
      <c r="FV15" s="84"/>
      <c r="FW15" s="84"/>
      <c r="FX15" s="84"/>
      <c r="FY15" s="84"/>
      <c r="FZ15" s="84"/>
      <c r="GA15" s="84"/>
      <c r="GB15" s="84"/>
      <c r="GC15" s="84"/>
      <c r="GD15" s="84"/>
      <c r="GE15" s="84"/>
      <c r="GF15" s="84"/>
      <c r="GG15" s="84"/>
      <c r="GH15" s="84"/>
      <c r="GI15" s="84"/>
      <c r="GJ15" s="84"/>
      <c r="GK15" s="84"/>
      <c r="GL15" s="84"/>
      <c r="GM15" s="84"/>
      <c r="GN15" s="84"/>
      <c r="GO15" s="84"/>
      <c r="GP15" s="84"/>
      <c r="GQ15" s="84"/>
      <c r="GR15" s="84"/>
      <c r="GS15" s="84"/>
      <c r="GT15" s="84"/>
      <c r="GU15" s="84"/>
      <c r="GV15" s="84"/>
      <c r="GW15" s="84"/>
      <c r="GX15" s="84"/>
      <c r="GY15" s="84"/>
      <c r="GZ15" s="84"/>
      <c r="HA15" s="84"/>
      <c r="HB15" s="84"/>
      <c r="HC15" s="84"/>
      <c r="HD15" s="84"/>
      <c r="HE15" s="84"/>
      <c r="HF15" s="84"/>
      <c r="HG15" s="84"/>
      <c r="HH15" s="84"/>
      <c r="HI15" s="84"/>
      <c r="HJ15" s="84"/>
      <c r="HK15" s="84"/>
      <c r="HL15" s="84"/>
      <c r="HM15" s="84"/>
      <c r="HN15" s="84"/>
      <c r="HO15" s="84"/>
      <c r="HP15" s="84"/>
      <c r="HQ15" s="84"/>
      <c r="HR15" s="84"/>
      <c r="HS15" s="84"/>
      <c r="HT15" s="84"/>
      <c r="HU15" s="84"/>
      <c r="HV15" s="84"/>
      <c r="HW15" s="84"/>
      <c r="HX15" s="84"/>
      <c r="HY15" s="84"/>
      <c r="HZ15" s="84"/>
      <c r="IA15" s="84"/>
      <c r="IB15" s="84"/>
      <c r="IC15" s="84"/>
      <c r="ID15" s="84"/>
      <c r="IE15" s="84"/>
      <c r="IF15" s="84"/>
      <c r="IG15" s="84"/>
      <c r="IH15" s="84"/>
      <c r="II15" s="84"/>
      <c r="IJ15" s="84"/>
      <c r="IK15" s="84"/>
      <c r="IL15" s="84"/>
      <c r="IM15" s="84"/>
      <c r="IN15" s="84"/>
      <c r="IO15" s="84"/>
      <c r="IP15" s="84"/>
      <c r="IQ15" s="84"/>
      <c r="IS15" s="230"/>
      <c r="IU15" s="229" t="n">
        <v>34300</v>
      </c>
      <c r="IV15" s="229" t="n">
        <v>35400</v>
      </c>
    </row>
    <row r="16" s="229" customFormat="true" ht="9.75" hidden="false" customHeight="true" outlineLevel="0" collapsed="false">
      <c r="A16" s="234"/>
      <c r="B16" s="235"/>
      <c r="C16" s="235"/>
      <c r="D16" s="236"/>
      <c r="E16" s="92"/>
      <c r="F16" s="92"/>
      <c r="G16" s="245"/>
      <c r="H16" s="240"/>
      <c r="I16" s="84" t="n">
        <f aca="false">IF(E18="-",0,E18)</f>
        <v>0</v>
      </c>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4"/>
      <c r="DD16" s="84"/>
      <c r="DE16" s="84"/>
      <c r="DF16" s="84"/>
      <c r="DG16" s="84"/>
      <c r="DH16" s="84"/>
      <c r="DI16" s="84"/>
      <c r="DJ16" s="84"/>
      <c r="DK16" s="84"/>
      <c r="DL16" s="84"/>
      <c r="DM16" s="84"/>
      <c r="DN16" s="84"/>
      <c r="DO16" s="84"/>
      <c r="DP16" s="84"/>
      <c r="DQ16" s="84"/>
      <c r="DR16" s="84"/>
      <c r="DS16" s="84"/>
      <c r="DT16" s="84"/>
      <c r="DU16" s="84"/>
      <c r="DV16" s="84"/>
      <c r="DW16" s="84"/>
      <c r="DX16" s="84"/>
      <c r="DY16" s="84"/>
      <c r="DZ16" s="84"/>
      <c r="EA16" s="84"/>
      <c r="EB16" s="84"/>
      <c r="EC16" s="84"/>
      <c r="ED16" s="84"/>
      <c r="EE16" s="84"/>
      <c r="EF16" s="84"/>
      <c r="EG16" s="84"/>
      <c r="EH16" s="84"/>
      <c r="EI16" s="84"/>
      <c r="EJ16" s="84"/>
      <c r="EK16" s="84"/>
      <c r="EL16" s="84"/>
      <c r="EM16" s="84"/>
      <c r="EN16" s="84"/>
      <c r="EO16" s="84"/>
      <c r="EP16" s="84"/>
      <c r="EQ16" s="84"/>
      <c r="ER16" s="84"/>
      <c r="ES16" s="84"/>
      <c r="ET16" s="84"/>
      <c r="EU16" s="84"/>
      <c r="EV16" s="84"/>
      <c r="EW16" s="84"/>
      <c r="EX16" s="84"/>
      <c r="EY16" s="84"/>
      <c r="EZ16" s="84"/>
      <c r="FA16" s="84"/>
      <c r="FB16" s="84"/>
      <c r="FC16" s="84"/>
      <c r="FD16" s="84"/>
      <c r="FE16" s="84"/>
      <c r="FF16" s="84"/>
      <c r="FG16" s="84"/>
      <c r="FH16" s="84"/>
      <c r="FI16" s="84"/>
      <c r="FJ16" s="84"/>
      <c r="FK16" s="84"/>
      <c r="FL16" s="84"/>
      <c r="FM16" s="84"/>
      <c r="FN16" s="84"/>
      <c r="FO16" s="84"/>
      <c r="FP16" s="84"/>
      <c r="FQ16" s="84"/>
      <c r="FR16" s="84"/>
      <c r="FS16" s="84"/>
      <c r="FT16" s="84"/>
      <c r="FU16" s="84"/>
      <c r="FV16" s="84"/>
      <c r="FW16" s="84"/>
      <c r="FX16" s="84"/>
      <c r="FY16" s="84"/>
      <c r="FZ16" s="84"/>
      <c r="GA16" s="84"/>
      <c r="GB16" s="84"/>
      <c r="GC16" s="84"/>
      <c r="GD16" s="84"/>
      <c r="GE16" s="84"/>
      <c r="GF16" s="84"/>
      <c r="GG16" s="84"/>
      <c r="GH16" s="84"/>
      <c r="GI16" s="84"/>
      <c r="GJ16" s="84"/>
      <c r="GK16" s="84"/>
      <c r="GL16" s="84"/>
      <c r="GM16" s="84"/>
      <c r="GN16" s="84"/>
      <c r="GO16" s="84"/>
      <c r="GP16" s="84"/>
      <c r="GQ16" s="84"/>
      <c r="GR16" s="84"/>
      <c r="GS16" s="84"/>
      <c r="GT16" s="84"/>
      <c r="GU16" s="84"/>
      <c r="GV16" s="84"/>
      <c r="GW16" s="84"/>
      <c r="GX16" s="84"/>
      <c r="GY16" s="84"/>
      <c r="GZ16" s="84"/>
      <c r="HA16" s="84"/>
      <c r="HB16" s="84"/>
      <c r="HC16" s="84"/>
      <c r="HD16" s="84"/>
      <c r="HE16" s="84"/>
      <c r="HF16" s="84"/>
      <c r="HG16" s="84"/>
      <c r="HH16" s="84"/>
      <c r="HI16" s="84"/>
      <c r="HJ16" s="84"/>
      <c r="HK16" s="84"/>
      <c r="HL16" s="84"/>
      <c r="HM16" s="84"/>
      <c r="HN16" s="84"/>
      <c r="HO16" s="84"/>
      <c r="HP16" s="84"/>
      <c r="HQ16" s="84"/>
      <c r="HR16" s="84"/>
      <c r="HS16" s="84"/>
      <c r="HT16" s="84"/>
      <c r="HU16" s="84"/>
      <c r="HV16" s="84"/>
      <c r="HW16" s="84"/>
      <c r="HX16" s="84"/>
      <c r="HY16" s="84"/>
      <c r="HZ16" s="84"/>
      <c r="IA16" s="84"/>
      <c r="IB16" s="84"/>
      <c r="IC16" s="84"/>
      <c r="ID16" s="84"/>
      <c r="IE16" s="84"/>
      <c r="IF16" s="84"/>
      <c r="IG16" s="84"/>
      <c r="IH16" s="84"/>
      <c r="II16" s="84"/>
      <c r="IJ16" s="84"/>
      <c r="IK16" s="84"/>
      <c r="IL16" s="84"/>
      <c r="IM16" s="84"/>
      <c r="IN16" s="84"/>
      <c r="IO16" s="84"/>
      <c r="IP16" s="84"/>
      <c r="IQ16" s="84"/>
      <c r="IS16" s="230"/>
    </row>
    <row r="17" s="229" customFormat="true" ht="21.75" hidden="false" customHeight="true" outlineLevel="0" collapsed="false">
      <c r="A17" s="234" t="s">
        <v>239</v>
      </c>
      <c r="B17" s="235" t="str">
        <f aca="false">IF(E18="-","-",IF(D_SHEET!B8&lt;7,"ઉ.પ.ધો મંજુર થવાપાત્ર પગાર  નજીકનું સ્ટેજ (વિકલ્પ સાથે) "&amp;"  "&amp;D_SHEET!G8,"-"))</f>
        <v>-</v>
      </c>
      <c r="C17" s="235"/>
      <c r="D17" s="236" t="s">
        <v>240</v>
      </c>
      <c r="E17" s="246" t="s">
        <v>39</v>
      </c>
      <c r="F17" s="246"/>
      <c r="G17" s="239" t="s">
        <v>40</v>
      </c>
      <c r="H17" s="253"/>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4"/>
      <c r="DD17" s="84"/>
      <c r="DE17" s="84"/>
      <c r="DF17" s="84"/>
      <c r="DG17" s="84"/>
      <c r="DH17" s="84"/>
      <c r="DI17" s="84"/>
      <c r="DJ17" s="84"/>
      <c r="DK17" s="84"/>
      <c r="DL17" s="84"/>
      <c r="DM17" s="84"/>
      <c r="DN17" s="84"/>
      <c r="DO17" s="84"/>
      <c r="DP17" s="84"/>
      <c r="DQ17" s="84"/>
      <c r="DR17" s="84"/>
      <c r="DS17" s="84"/>
      <c r="DT17" s="84"/>
      <c r="DU17" s="84"/>
      <c r="DV17" s="84"/>
      <c r="DW17" s="84"/>
      <c r="DX17" s="84"/>
      <c r="DY17" s="84"/>
      <c r="DZ17" s="84"/>
      <c r="EA17" s="84"/>
      <c r="EB17" s="84"/>
      <c r="EC17" s="84"/>
      <c r="ED17" s="84"/>
      <c r="EE17" s="84"/>
      <c r="EF17" s="84"/>
      <c r="EG17" s="84"/>
      <c r="EH17" s="84"/>
      <c r="EI17" s="84"/>
      <c r="EJ17" s="84"/>
      <c r="EK17" s="84"/>
      <c r="EL17" s="84"/>
      <c r="EM17" s="84"/>
      <c r="EN17" s="84"/>
      <c r="EO17" s="84"/>
      <c r="EP17" s="84"/>
      <c r="EQ17" s="84"/>
      <c r="ER17" s="84"/>
      <c r="ES17" s="84"/>
      <c r="ET17" s="84"/>
      <c r="EU17" s="84"/>
      <c r="EV17" s="84"/>
      <c r="EW17" s="84"/>
      <c r="EX17" s="84"/>
      <c r="EY17" s="84"/>
      <c r="EZ17" s="84"/>
      <c r="FA17" s="84"/>
      <c r="FB17" s="84"/>
      <c r="FC17" s="84"/>
      <c r="FD17" s="84"/>
      <c r="FE17" s="84"/>
      <c r="FF17" s="84"/>
      <c r="FG17" s="84"/>
      <c r="FH17" s="84"/>
      <c r="FI17" s="84"/>
      <c r="FJ17" s="84"/>
      <c r="FK17" s="84"/>
      <c r="FL17" s="84"/>
      <c r="FM17" s="84"/>
      <c r="FN17" s="84"/>
      <c r="FO17" s="84"/>
      <c r="FP17" s="84"/>
      <c r="FQ17" s="84"/>
      <c r="FR17" s="84"/>
      <c r="FS17" s="84"/>
      <c r="FT17" s="84"/>
      <c r="FU17" s="84"/>
      <c r="FV17" s="84"/>
      <c r="FW17" s="84"/>
      <c r="FX17" s="84"/>
      <c r="FY17" s="84"/>
      <c r="FZ17" s="84"/>
      <c r="GA17" s="84"/>
      <c r="GB17" s="84"/>
      <c r="GC17" s="84"/>
      <c r="GD17" s="84"/>
      <c r="GE17" s="84"/>
      <c r="GF17" s="84"/>
      <c r="GG17" s="84"/>
      <c r="GH17" s="84"/>
      <c r="GI17" s="84"/>
      <c r="GJ17" s="84"/>
      <c r="GK17" s="84"/>
      <c r="GL17" s="84"/>
      <c r="GM17" s="84"/>
      <c r="GN17" s="84"/>
      <c r="GO17" s="84"/>
      <c r="GP17" s="84"/>
      <c r="GQ17" s="84"/>
      <c r="GR17" s="84"/>
      <c r="GS17" s="84"/>
      <c r="GT17" s="84"/>
      <c r="GU17" s="84"/>
      <c r="GV17" s="84"/>
      <c r="GW17" s="84"/>
      <c r="GX17" s="84"/>
      <c r="GY17" s="84"/>
      <c r="GZ17" s="84"/>
      <c r="HA17" s="84"/>
      <c r="HB17" s="84"/>
      <c r="HC17" s="84"/>
      <c r="HD17" s="84"/>
      <c r="HE17" s="84"/>
      <c r="HF17" s="84"/>
      <c r="HG17" s="84"/>
      <c r="HH17" s="84"/>
      <c r="HI17" s="84"/>
      <c r="HJ17" s="84"/>
      <c r="HK17" s="84"/>
      <c r="HL17" s="84"/>
      <c r="HM17" s="84"/>
      <c r="HN17" s="84"/>
      <c r="HO17" s="84"/>
      <c r="HP17" s="84"/>
      <c r="HQ17" s="84"/>
      <c r="HR17" s="84"/>
      <c r="HS17" s="84"/>
      <c r="HT17" s="84"/>
      <c r="HU17" s="84"/>
      <c r="HV17" s="84"/>
      <c r="HW17" s="84"/>
      <c r="HX17" s="84"/>
      <c r="HY17" s="84"/>
      <c r="HZ17" s="84"/>
      <c r="IA17" s="84"/>
      <c r="IB17" s="84"/>
      <c r="IC17" s="84"/>
      <c r="ID17" s="84"/>
      <c r="IE17" s="84"/>
      <c r="IF17" s="84"/>
      <c r="IG17" s="84"/>
      <c r="IH17" s="84"/>
      <c r="II17" s="84"/>
      <c r="IJ17" s="84"/>
      <c r="IK17" s="84"/>
      <c r="IL17" s="84"/>
      <c r="IM17" s="84"/>
      <c r="IN17" s="84"/>
      <c r="IO17" s="84"/>
      <c r="IP17" s="84"/>
      <c r="IQ17" s="84"/>
      <c r="IS17" s="230"/>
      <c r="IU17" s="229" t="n">
        <v>35300</v>
      </c>
      <c r="IV17" s="229" t="n">
        <v>35400</v>
      </c>
    </row>
    <row r="18" s="229" customFormat="true" ht="18.75" hidden="false" customHeight="true" outlineLevel="0" collapsed="false">
      <c r="A18" s="234"/>
      <c r="B18" s="235"/>
      <c r="C18" s="235"/>
      <c r="D18" s="236"/>
      <c r="E18" s="252" t="str">
        <f aca="false">IF(IT4&gt;=7,"-",IF(IT5=2,"-",IF(F8&lt;=34300,"-",IF(E23&gt;35399,E23,"-"))))</f>
        <v>-</v>
      </c>
      <c r="F18" s="252"/>
      <c r="G18" s="247" t="str">
        <f aca="false">IF(E18="-","-",G11)</f>
        <v>-</v>
      </c>
      <c r="H18" s="253"/>
      <c r="I18" s="84" t="n">
        <f aca="false">YEAR(E5)</f>
        <v>2020</v>
      </c>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c r="HE18" s="84"/>
      <c r="HF18" s="84"/>
      <c r="HG18" s="84"/>
      <c r="HH18" s="84"/>
      <c r="HI18" s="84"/>
      <c r="HJ18" s="84"/>
      <c r="HK18" s="84"/>
      <c r="HL18" s="84"/>
      <c r="HM18" s="84"/>
      <c r="HN18" s="84"/>
      <c r="HO18" s="84"/>
      <c r="HP18" s="84"/>
      <c r="HQ18" s="84"/>
      <c r="HR18" s="84"/>
      <c r="HS18" s="84"/>
      <c r="HT18" s="84"/>
      <c r="HU18" s="84"/>
      <c r="HV18" s="84"/>
      <c r="HW18" s="84"/>
      <c r="HX18" s="84"/>
      <c r="HY18" s="84"/>
      <c r="HZ18" s="84"/>
      <c r="IA18" s="84"/>
      <c r="IB18" s="84"/>
      <c r="IC18" s="84"/>
      <c r="ID18" s="84"/>
      <c r="IE18" s="84"/>
      <c r="IF18" s="84"/>
      <c r="IG18" s="84"/>
      <c r="IH18" s="84"/>
      <c r="II18" s="84"/>
      <c r="IJ18" s="84"/>
      <c r="IK18" s="84"/>
      <c r="IL18" s="84"/>
      <c r="IM18" s="84"/>
      <c r="IN18" s="84"/>
      <c r="IO18" s="84"/>
      <c r="IP18" s="84"/>
      <c r="IQ18" s="84"/>
      <c r="IR18" s="229" t="str">
        <f aca="false">IF(D_SHEET!B8&lt;7,I16,"0")</f>
        <v>0</v>
      </c>
      <c r="IS18" s="230"/>
      <c r="IT18" s="229" t="n">
        <f aca="false">IF(E13="-",0,3)</f>
        <v>0</v>
      </c>
      <c r="IU18" s="229" t="n">
        <v>36400</v>
      </c>
      <c r="IV18" s="229" t="n">
        <v>36500</v>
      </c>
    </row>
    <row r="19" s="229" customFormat="true" ht="10.5" hidden="false" customHeight="true" outlineLevel="0" collapsed="false">
      <c r="A19" s="254"/>
      <c r="B19" s="255"/>
      <c r="C19" s="255"/>
      <c r="D19" s="256"/>
      <c r="E19" s="71"/>
      <c r="F19" s="71"/>
      <c r="G19" s="71"/>
      <c r="H19" s="253"/>
      <c r="I19" s="232" t="n">
        <f aca="false">I18+1+IV14+IV19</f>
        <v>39621</v>
      </c>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84"/>
      <c r="DO19" s="84"/>
      <c r="DP19" s="84"/>
      <c r="DQ19" s="84"/>
      <c r="DR19" s="84"/>
      <c r="DS19" s="84"/>
      <c r="DT19" s="84"/>
      <c r="DU19" s="84"/>
      <c r="DV19" s="84"/>
      <c r="DW19" s="84"/>
      <c r="DX19" s="84"/>
      <c r="DY19" s="84"/>
      <c r="DZ19" s="84"/>
      <c r="EA19" s="84"/>
      <c r="EB19" s="84"/>
      <c r="EC19" s="84"/>
      <c r="ED19" s="84"/>
      <c r="EE19" s="84"/>
      <c r="EF19" s="84"/>
      <c r="EG19" s="84"/>
      <c r="EH19" s="84"/>
      <c r="EI19" s="84"/>
      <c r="EJ19" s="84"/>
      <c r="EK19" s="84"/>
      <c r="EL19" s="84"/>
      <c r="EM19" s="84"/>
      <c r="EN19" s="84"/>
      <c r="EO19" s="84"/>
      <c r="EP19" s="84"/>
      <c r="EQ19" s="84"/>
      <c r="ER19" s="84"/>
      <c r="ES19" s="84"/>
      <c r="ET19" s="84"/>
      <c r="EU19" s="84"/>
      <c r="EV19" s="84"/>
      <c r="EW19" s="84"/>
      <c r="EX19" s="84"/>
      <c r="EY19" s="84"/>
      <c r="EZ19" s="84"/>
      <c r="FA19" s="84"/>
      <c r="FB19" s="84"/>
      <c r="FC19" s="84"/>
      <c r="FD19" s="84"/>
      <c r="FE19" s="84"/>
      <c r="FF19" s="84"/>
      <c r="FG19" s="84"/>
      <c r="FH19" s="84"/>
      <c r="FI19" s="84"/>
      <c r="FJ19" s="84"/>
      <c r="FK19" s="84"/>
      <c r="FL19" s="84"/>
      <c r="FM19" s="84"/>
      <c r="FN19" s="84"/>
      <c r="FO19" s="84"/>
      <c r="FP19" s="84"/>
      <c r="FQ19" s="84"/>
      <c r="FR19" s="84"/>
      <c r="FS19" s="84"/>
      <c r="FT19" s="84"/>
      <c r="FU19" s="84"/>
      <c r="FV19" s="84"/>
      <c r="FW19" s="84"/>
      <c r="FX19" s="84"/>
      <c r="FY19" s="84"/>
      <c r="FZ19" s="84"/>
      <c r="GA19" s="84"/>
      <c r="GB19" s="84"/>
      <c r="GC19" s="84"/>
      <c r="GD19" s="84"/>
      <c r="GE19" s="84"/>
      <c r="GF19" s="84"/>
      <c r="GG19" s="84"/>
      <c r="GH19" s="84"/>
      <c r="GI19" s="84"/>
      <c r="GJ19" s="84"/>
      <c r="GK19" s="84"/>
      <c r="GL19" s="84"/>
      <c r="GM19" s="84"/>
      <c r="GN19" s="84"/>
      <c r="GO19" s="84"/>
      <c r="GP19" s="84"/>
      <c r="GQ19" s="84"/>
      <c r="GR19" s="84"/>
      <c r="GS19" s="84"/>
      <c r="GT19" s="84"/>
      <c r="GU19" s="84"/>
      <c r="GV19" s="84"/>
      <c r="GW19" s="84"/>
      <c r="GX19" s="84"/>
      <c r="GY19" s="84"/>
      <c r="GZ19" s="84"/>
      <c r="HA19" s="84"/>
      <c r="HB19" s="84"/>
      <c r="HC19" s="84"/>
      <c r="HD19" s="84"/>
      <c r="HE19" s="84"/>
      <c r="HF19" s="84"/>
      <c r="HG19" s="84"/>
      <c r="HH19" s="84"/>
      <c r="HI19" s="84"/>
      <c r="HJ19" s="84"/>
      <c r="HK19" s="84"/>
      <c r="HL19" s="84"/>
      <c r="HM19" s="84"/>
      <c r="HN19" s="84"/>
      <c r="HO19" s="84"/>
      <c r="HP19" s="84"/>
      <c r="HQ19" s="84"/>
      <c r="HR19" s="84"/>
      <c r="HS19" s="84"/>
      <c r="HT19" s="84"/>
      <c r="HU19" s="84"/>
      <c r="HV19" s="84"/>
      <c r="HW19" s="84"/>
      <c r="HX19" s="84"/>
      <c r="HY19" s="84"/>
      <c r="HZ19" s="84"/>
      <c r="IA19" s="84"/>
      <c r="IB19" s="84"/>
      <c r="IC19" s="84"/>
      <c r="ID19" s="84"/>
      <c r="IE19" s="84"/>
      <c r="IF19" s="84"/>
      <c r="IG19" s="84"/>
      <c r="IH19" s="84"/>
      <c r="II19" s="84"/>
      <c r="IJ19" s="84"/>
      <c r="IK19" s="84"/>
      <c r="IL19" s="84"/>
      <c r="IM19" s="84"/>
      <c r="IN19" s="84"/>
      <c r="IO19" s="84"/>
      <c r="IP19" s="84"/>
      <c r="IQ19" s="84"/>
      <c r="IS19" s="230"/>
      <c r="IU19" s="229" t="n">
        <v>37500</v>
      </c>
      <c r="IV19" s="229" t="n">
        <v>37600</v>
      </c>
    </row>
    <row r="20" s="229" customFormat="true" ht="18.75" hidden="false" customHeight="true" outlineLevel="0" collapsed="false">
      <c r="A20" s="257" t="s">
        <v>239</v>
      </c>
      <c r="B20" s="258" t="s">
        <v>247</v>
      </c>
      <c r="C20" s="258"/>
      <c r="D20" s="259" t="s">
        <v>240</v>
      </c>
      <c r="E20" s="260" t="str">
        <f aca="false">IF(IT5=2,I24,IF(AND(E7&lt;=33300,IT4&lt;7),I22,D_SHEET!G4))</f>
        <v>01-07-2021</v>
      </c>
      <c r="F20" s="260"/>
      <c r="G20" s="260"/>
      <c r="H20" s="260"/>
      <c r="I20" s="84" t="str">
        <f aca="false">D_SHEET!G4</f>
        <v>01-07-2021</v>
      </c>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84"/>
      <c r="DO20" s="84"/>
      <c r="DP20" s="84"/>
      <c r="DQ20" s="84"/>
      <c r="DR20" s="84"/>
      <c r="DS20" s="84"/>
      <c r="DT20" s="84"/>
      <c r="DU20" s="84"/>
      <c r="DV20" s="84"/>
      <c r="DW20" s="84"/>
      <c r="DX20" s="84"/>
      <c r="DY20" s="84"/>
      <c r="DZ20" s="84"/>
      <c r="EA20" s="84"/>
      <c r="EB20" s="84"/>
      <c r="EC20" s="84"/>
      <c r="ED20" s="84"/>
      <c r="EE20" s="84"/>
      <c r="EF20" s="84"/>
      <c r="EG20" s="84"/>
      <c r="EH20" s="84"/>
      <c r="EI20" s="84"/>
      <c r="EJ20" s="84"/>
      <c r="EK20" s="84"/>
      <c r="EL20" s="84"/>
      <c r="EM20" s="84"/>
      <c r="EN20" s="84"/>
      <c r="EO20" s="84"/>
      <c r="EP20" s="84"/>
      <c r="EQ20" s="84"/>
      <c r="ER20" s="84"/>
      <c r="ES20" s="84"/>
      <c r="ET20" s="84"/>
      <c r="EU20" s="84"/>
      <c r="EV20" s="84"/>
      <c r="EW20" s="84"/>
      <c r="EX20" s="84"/>
      <c r="EY20" s="84"/>
      <c r="EZ20" s="84"/>
      <c r="FA20" s="84"/>
      <c r="FB20" s="84"/>
      <c r="FC20" s="84"/>
      <c r="FD20" s="84"/>
      <c r="FE20" s="84"/>
      <c r="FF20" s="84"/>
      <c r="FG20" s="84"/>
      <c r="FH20" s="84"/>
      <c r="FI20" s="84"/>
      <c r="FJ20" s="84"/>
      <c r="FK20" s="84"/>
      <c r="FL20" s="84"/>
      <c r="FM20" s="84"/>
      <c r="FN20" s="84"/>
      <c r="FO20" s="84"/>
      <c r="FP20" s="84"/>
      <c r="FQ20" s="84"/>
      <c r="FR20" s="84"/>
      <c r="FS20" s="84"/>
      <c r="FT20" s="84"/>
      <c r="FU20" s="84"/>
      <c r="FV20" s="84"/>
      <c r="FW20" s="84"/>
      <c r="FX20" s="84"/>
      <c r="FY20" s="84"/>
      <c r="FZ20" s="84"/>
      <c r="GA20" s="84"/>
      <c r="GB20" s="84"/>
      <c r="GC20" s="84"/>
      <c r="GD20" s="84"/>
      <c r="GE20" s="84"/>
      <c r="GF20" s="84"/>
      <c r="GG20" s="84"/>
      <c r="GH20" s="84"/>
      <c r="GI20" s="84"/>
      <c r="GJ20" s="84"/>
      <c r="GK20" s="84"/>
      <c r="GL20" s="84"/>
      <c r="GM20" s="84"/>
      <c r="GN20" s="84"/>
      <c r="GO20" s="84"/>
      <c r="GP20" s="84"/>
      <c r="GQ20" s="84"/>
      <c r="GR20" s="84"/>
      <c r="GS20" s="84"/>
      <c r="GT20" s="84"/>
      <c r="GU20" s="84"/>
      <c r="GV20" s="84"/>
      <c r="GW20" s="84"/>
      <c r="GX20" s="84"/>
      <c r="GY20" s="84"/>
      <c r="GZ20" s="84"/>
      <c r="HA20" s="84"/>
      <c r="HB20" s="84"/>
      <c r="HC20" s="84"/>
      <c r="HD20" s="84"/>
      <c r="HE20" s="84"/>
      <c r="HF20" s="84"/>
      <c r="HG20" s="84"/>
      <c r="HH20" s="84"/>
      <c r="HI20" s="84"/>
      <c r="HJ20" s="84"/>
      <c r="HK20" s="84"/>
      <c r="HL20" s="84"/>
      <c r="HM20" s="84"/>
      <c r="HN20" s="84"/>
      <c r="HO20" s="84"/>
      <c r="HP20" s="84"/>
      <c r="HQ20" s="84"/>
      <c r="HR20" s="84"/>
      <c r="HS20" s="84"/>
      <c r="HT20" s="84"/>
      <c r="HU20" s="84"/>
      <c r="HV20" s="84"/>
      <c r="HW20" s="84"/>
      <c r="HX20" s="84"/>
      <c r="HY20" s="84"/>
      <c r="HZ20" s="84"/>
      <c r="IA20" s="84"/>
      <c r="IB20" s="84"/>
      <c r="IC20" s="84"/>
      <c r="ID20" s="84"/>
      <c r="IE20" s="84"/>
      <c r="IF20" s="84"/>
      <c r="IG20" s="84"/>
      <c r="IH20" s="84"/>
      <c r="II20" s="84"/>
      <c r="IJ20" s="84"/>
      <c r="IK20" s="84"/>
      <c r="IL20" s="84"/>
      <c r="IM20" s="84"/>
      <c r="IN20" s="84"/>
      <c r="IO20" s="84"/>
      <c r="IP20" s="84"/>
      <c r="IQ20" s="84"/>
      <c r="IR20" s="229" t="n">
        <f aca="false">IR11+IR18+IR8</f>
        <v>35400</v>
      </c>
      <c r="IS20" s="230"/>
      <c r="IT20" s="229" t="n">
        <f aca="false">YEAR(E5)</f>
        <v>2020</v>
      </c>
      <c r="IU20" s="229" t="n">
        <v>37500</v>
      </c>
      <c r="IV20" s="229" t="n">
        <v>38700</v>
      </c>
    </row>
    <row r="21" s="229" customFormat="true" ht="13.5" hidden="true" customHeight="true" outlineLevel="0" collapsed="false">
      <c r="A21" s="254"/>
      <c r="B21" s="71"/>
      <c r="C21" s="71"/>
      <c r="D21" s="71"/>
      <c r="E21" s="71"/>
      <c r="F21" s="71"/>
      <c r="G21" s="71"/>
      <c r="H21" s="253"/>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4"/>
      <c r="DD21" s="84"/>
      <c r="DE21" s="84"/>
      <c r="DF21" s="84"/>
      <c r="DG21" s="84"/>
      <c r="DH21" s="84"/>
      <c r="DI21" s="84"/>
      <c r="DJ21" s="84"/>
      <c r="DK21" s="84"/>
      <c r="DL21" s="84"/>
      <c r="DM21" s="84"/>
      <c r="DN21" s="84"/>
      <c r="DO21" s="84"/>
      <c r="DP21" s="84"/>
      <c r="DQ21" s="84"/>
      <c r="DR21" s="84"/>
      <c r="DS21" s="84"/>
      <c r="DT21" s="84"/>
      <c r="DU21" s="84"/>
      <c r="DV21" s="84"/>
      <c r="DW21" s="84"/>
      <c r="DX21" s="84"/>
      <c r="DY21" s="84"/>
      <c r="DZ21" s="84"/>
      <c r="EA21" s="84"/>
      <c r="EB21" s="84"/>
      <c r="EC21" s="84"/>
      <c r="ED21" s="84"/>
      <c r="EE21" s="84"/>
      <c r="EF21" s="84"/>
      <c r="EG21" s="84"/>
      <c r="EH21" s="84"/>
      <c r="EI21" s="84"/>
      <c r="EJ21" s="84"/>
      <c r="EK21" s="84"/>
      <c r="EL21" s="84"/>
      <c r="EM21" s="84"/>
      <c r="EN21" s="84"/>
      <c r="EO21" s="84"/>
      <c r="EP21" s="84"/>
      <c r="EQ21" s="84"/>
      <c r="ER21" s="84"/>
      <c r="ES21" s="84"/>
      <c r="ET21" s="84"/>
      <c r="EU21" s="84"/>
      <c r="EV21" s="84"/>
      <c r="EW21" s="84"/>
      <c r="EX21" s="84"/>
      <c r="EY21" s="84"/>
      <c r="EZ21" s="84"/>
      <c r="FA21" s="84"/>
      <c r="FB21" s="84"/>
      <c r="FC21" s="84"/>
      <c r="FD21" s="84"/>
      <c r="FE21" s="84"/>
      <c r="FF21" s="84"/>
      <c r="FG21" s="84"/>
      <c r="FH21" s="84"/>
      <c r="FI21" s="84"/>
      <c r="FJ21" s="84"/>
      <c r="FK21" s="84"/>
      <c r="FL21" s="84"/>
      <c r="FM21" s="84"/>
      <c r="FN21" s="84"/>
      <c r="FO21" s="84"/>
      <c r="FP21" s="84"/>
      <c r="FQ21" s="84"/>
      <c r="FR21" s="84"/>
      <c r="FS21" s="84"/>
      <c r="FT21" s="84"/>
      <c r="FU21" s="84"/>
      <c r="FV21" s="84"/>
      <c r="FW21" s="84"/>
      <c r="FX21" s="84"/>
      <c r="FY21" s="84"/>
      <c r="FZ21" s="84"/>
      <c r="GA21" s="84"/>
      <c r="GB21" s="84"/>
      <c r="GC21" s="84"/>
      <c r="GD21" s="84"/>
      <c r="GE21" s="84"/>
      <c r="GF21" s="84"/>
      <c r="GG21" s="84"/>
      <c r="GH21" s="84"/>
      <c r="GI21" s="84"/>
      <c r="GJ21" s="84"/>
      <c r="GK21" s="84"/>
      <c r="GL21" s="84"/>
      <c r="GM21" s="84"/>
      <c r="GN21" s="84"/>
      <c r="GO21" s="84"/>
      <c r="GP21" s="84"/>
      <c r="GQ21" s="84"/>
      <c r="GR21" s="84"/>
      <c r="GS21" s="84"/>
      <c r="GT21" s="84"/>
      <c r="GU21" s="84"/>
      <c r="GV21" s="84"/>
      <c r="GW21" s="84"/>
      <c r="GX21" s="84"/>
      <c r="GY21" s="84"/>
      <c r="GZ21" s="84"/>
      <c r="HA21" s="84"/>
      <c r="HB21" s="84"/>
      <c r="HC21" s="84"/>
      <c r="HD21" s="84"/>
      <c r="HE21" s="84"/>
      <c r="HF21" s="84"/>
      <c r="HG21" s="84"/>
      <c r="HH21" s="84"/>
      <c r="HI21" s="84"/>
      <c r="HJ21" s="84"/>
      <c r="HK21" s="84"/>
      <c r="HL21" s="84"/>
      <c r="HM21" s="84"/>
      <c r="HN21" s="84"/>
      <c r="HO21" s="84"/>
      <c r="HP21" s="84"/>
      <c r="HQ21" s="84"/>
      <c r="HR21" s="84"/>
      <c r="HS21" s="84"/>
      <c r="HT21" s="84"/>
      <c r="HU21" s="84"/>
      <c r="HV21" s="84"/>
      <c r="HW21" s="84"/>
      <c r="HX21" s="84"/>
      <c r="HY21" s="84"/>
      <c r="HZ21" s="84"/>
      <c r="IA21" s="84"/>
      <c r="IB21" s="84"/>
      <c r="IC21" s="84"/>
      <c r="ID21" s="84"/>
      <c r="IE21" s="84"/>
      <c r="IF21" s="84"/>
      <c r="IG21" s="84"/>
      <c r="IH21" s="84"/>
      <c r="II21" s="84"/>
      <c r="IJ21" s="84"/>
      <c r="IK21" s="84"/>
      <c r="IL21" s="84"/>
      <c r="IM21" s="84"/>
      <c r="IN21" s="84"/>
      <c r="IO21" s="84"/>
      <c r="IP21" s="84"/>
      <c r="IQ21" s="84"/>
      <c r="IS21" s="230"/>
      <c r="IU21" s="229" t="n">
        <v>39800</v>
      </c>
      <c r="IV21" s="229" t="n">
        <v>39900</v>
      </c>
    </row>
    <row r="22" s="229" customFormat="true" ht="0.75" hidden="false" customHeight="true" outlineLevel="0" collapsed="false">
      <c r="A22" s="254"/>
      <c r="B22" s="71"/>
      <c r="C22" s="71"/>
      <c r="D22" s="71"/>
      <c r="E22" s="261" t="str">
        <f aca="false">IF(D_SHEET!B8&lt;7,'DATA SHEET'!C17,"-")</f>
        <v>-</v>
      </c>
      <c r="F22" s="261"/>
      <c r="G22" s="71"/>
      <c r="H22" s="253"/>
      <c r="I22" s="84" t="str">
        <f aca="false">"01/01/"&amp;I18+1</f>
        <v>01/01/2021</v>
      </c>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84"/>
      <c r="CC22" s="84"/>
      <c r="CD22" s="84"/>
      <c r="CE22" s="84"/>
      <c r="CF22" s="84"/>
      <c r="CG22" s="84"/>
      <c r="CH22" s="84"/>
      <c r="CI22" s="84"/>
      <c r="CJ22" s="84"/>
      <c r="CK22" s="84"/>
      <c r="CL22" s="84"/>
      <c r="CM22" s="84"/>
      <c r="CN22" s="84"/>
      <c r="CO22" s="84"/>
      <c r="CP22" s="84"/>
      <c r="CQ22" s="84"/>
      <c r="CR22" s="84"/>
      <c r="CS22" s="84"/>
      <c r="CT22" s="84"/>
      <c r="CU22" s="84"/>
      <c r="CV22" s="84"/>
      <c r="CW22" s="84"/>
      <c r="CX22" s="84"/>
      <c r="CY22" s="84"/>
      <c r="CZ22" s="84"/>
      <c r="DA22" s="84"/>
      <c r="DB22" s="84"/>
      <c r="DC22" s="84"/>
      <c r="DD22" s="84"/>
      <c r="DE22" s="84"/>
      <c r="DF22" s="84"/>
      <c r="DG22" s="84"/>
      <c r="DH22" s="84"/>
      <c r="DI22" s="84"/>
      <c r="DJ22" s="84"/>
      <c r="DK22" s="84"/>
      <c r="DL22" s="84"/>
      <c r="DM22" s="84"/>
      <c r="DN22" s="84"/>
      <c r="DO22" s="84"/>
      <c r="DP22" s="84"/>
      <c r="DQ22" s="84"/>
      <c r="DR22" s="84"/>
      <c r="DS22" s="84"/>
      <c r="DT22" s="84"/>
      <c r="DU22" s="84"/>
      <c r="DV22" s="84"/>
      <c r="DW22" s="84"/>
      <c r="DX22" s="84"/>
      <c r="DY22" s="84"/>
      <c r="DZ22" s="84"/>
      <c r="EA22" s="84"/>
      <c r="EB22" s="84"/>
      <c r="EC22" s="84"/>
      <c r="ED22" s="84"/>
      <c r="EE22" s="84"/>
      <c r="EF22" s="84"/>
      <c r="EG22" s="84"/>
      <c r="EH22" s="84"/>
      <c r="EI22" s="84"/>
      <c r="EJ22" s="84"/>
      <c r="EK22" s="84"/>
      <c r="EL22" s="84"/>
      <c r="EM22" s="84"/>
      <c r="EN22" s="84"/>
      <c r="EO22" s="84"/>
      <c r="EP22" s="84"/>
      <c r="EQ22" s="84"/>
      <c r="ER22" s="84"/>
      <c r="ES22" s="84"/>
      <c r="ET22" s="84"/>
      <c r="EU22" s="84"/>
      <c r="EV22" s="84"/>
      <c r="EW22" s="84"/>
      <c r="EX22" s="84"/>
      <c r="EY22" s="84"/>
      <c r="EZ22" s="84"/>
      <c r="FA22" s="84"/>
      <c r="FB22" s="84"/>
      <c r="FC22" s="84"/>
      <c r="FD22" s="84"/>
      <c r="FE22" s="84"/>
      <c r="FF22" s="84"/>
      <c r="FG22" s="84"/>
      <c r="FH22" s="84"/>
      <c r="FI22" s="84"/>
      <c r="FJ22" s="84"/>
      <c r="FK22" s="84"/>
      <c r="FL22" s="84"/>
      <c r="FM22" s="84"/>
      <c r="FN22" s="84"/>
      <c r="FO22" s="84"/>
      <c r="FP22" s="84"/>
      <c r="FQ22" s="84"/>
      <c r="FR22" s="84"/>
      <c r="FS22" s="84"/>
      <c r="FT22" s="84"/>
      <c r="FU22" s="84"/>
      <c r="FV22" s="84"/>
      <c r="FW22" s="84"/>
      <c r="FX22" s="84"/>
      <c r="FY22" s="84"/>
      <c r="FZ22" s="84"/>
      <c r="GA22" s="84"/>
      <c r="GB22" s="84"/>
      <c r="GC22" s="84"/>
      <c r="GD22" s="84"/>
      <c r="GE22" s="84"/>
      <c r="GF22" s="84"/>
      <c r="GG22" s="84"/>
      <c r="GH22" s="84"/>
      <c r="GI22" s="84"/>
      <c r="GJ22" s="84"/>
      <c r="GK22" s="84"/>
      <c r="GL22" s="84"/>
      <c r="GM22" s="84"/>
      <c r="GN22" s="84"/>
      <c r="GO22" s="84"/>
      <c r="GP22" s="84"/>
      <c r="GQ22" s="84"/>
      <c r="GR22" s="84"/>
      <c r="GS22" s="84"/>
      <c r="GT22" s="84"/>
      <c r="GU22" s="84"/>
      <c r="GV22" s="84"/>
      <c r="GW22" s="84"/>
      <c r="GX22" s="84"/>
      <c r="GY22" s="84"/>
      <c r="GZ22" s="84"/>
      <c r="HA22" s="84"/>
      <c r="HB22" s="84"/>
      <c r="HC22" s="84"/>
      <c r="HD22" s="84"/>
      <c r="HE22" s="84"/>
      <c r="HF22" s="84"/>
      <c r="HG22" s="84"/>
      <c r="HH22" s="84"/>
      <c r="HI22" s="84"/>
      <c r="HJ22" s="84"/>
      <c r="HK22" s="84"/>
      <c r="HL22" s="84"/>
      <c r="HM22" s="84"/>
      <c r="HN22" s="84"/>
      <c r="HO22" s="84"/>
      <c r="HP22" s="84"/>
      <c r="HQ22" s="84"/>
      <c r="HR22" s="84"/>
      <c r="HS22" s="84"/>
      <c r="HT22" s="84"/>
      <c r="HU22" s="84"/>
      <c r="HV22" s="84"/>
      <c r="HW22" s="84"/>
      <c r="HX22" s="84"/>
      <c r="HY22" s="84"/>
      <c r="HZ22" s="84"/>
      <c r="IA22" s="84"/>
      <c r="IB22" s="84"/>
      <c r="IC22" s="84"/>
      <c r="ID22" s="84"/>
      <c r="IE22" s="84"/>
      <c r="IF22" s="84"/>
      <c r="IG22" s="84"/>
      <c r="IH22" s="84"/>
      <c r="II22" s="84"/>
      <c r="IJ22" s="84"/>
      <c r="IK22" s="84"/>
      <c r="IL22" s="84"/>
      <c r="IM22" s="84"/>
      <c r="IN22" s="84"/>
      <c r="IO22" s="84"/>
      <c r="IP22" s="84"/>
      <c r="IQ22" s="84"/>
      <c r="IS22" s="230"/>
    </row>
    <row r="23" s="229" customFormat="true" ht="0.75" hidden="false" customHeight="true" outlineLevel="0" collapsed="false">
      <c r="A23" s="254"/>
      <c r="B23" s="71"/>
      <c r="C23" s="71"/>
      <c r="D23" s="71"/>
      <c r="E23" s="92" t="n">
        <f aca="false">ROUND(IF(D_SHEET!B8&lt;7,G24,),0-2)</f>
        <v>0</v>
      </c>
      <c r="F23" s="92"/>
      <c r="G23" s="71" t="e">
        <f aca="false">E11+E12</f>
        <v>#VALUE!</v>
      </c>
      <c r="H23" s="253"/>
      <c r="I23" s="232"/>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S23" s="230"/>
      <c r="IU23" s="229" t="n">
        <v>41000</v>
      </c>
      <c r="IV23" s="229" t="n">
        <v>41100</v>
      </c>
    </row>
    <row r="24" s="229" customFormat="true" ht="0.75" hidden="false" customHeight="true" outlineLevel="0" collapsed="false">
      <c r="A24" s="254"/>
      <c r="B24" s="245"/>
      <c r="C24" s="71"/>
      <c r="D24" s="71"/>
      <c r="E24" s="71"/>
      <c r="F24" s="71"/>
      <c r="G24" s="71" t="e">
        <f aca="false">IF(E11&gt;=35400,G23,35400)</f>
        <v>#VALUE!</v>
      </c>
      <c r="H24" s="253"/>
      <c r="I24" s="84" t="str">
        <f aca="false">"01/07/"&amp;IT20</f>
        <v>01/07/2020</v>
      </c>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84"/>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4"/>
      <c r="EP24" s="84"/>
      <c r="EQ24" s="84"/>
      <c r="ER24" s="84"/>
      <c r="ES24" s="84"/>
      <c r="ET24" s="84"/>
      <c r="EU24" s="84"/>
      <c r="EV24" s="84"/>
      <c r="EW24" s="84"/>
      <c r="EX24" s="84"/>
      <c r="EY24" s="84"/>
      <c r="EZ24" s="84"/>
      <c r="FA24" s="84"/>
      <c r="FB24" s="84"/>
      <c r="FC24" s="84"/>
      <c r="FD24" s="84"/>
      <c r="FE24" s="84"/>
      <c r="FF24" s="84"/>
      <c r="FG24" s="84"/>
      <c r="FH24" s="84"/>
      <c r="FI24" s="84"/>
      <c r="FJ24" s="84"/>
      <c r="FK24" s="84"/>
      <c r="FL24" s="84"/>
      <c r="FM24" s="84"/>
      <c r="FN24" s="84"/>
      <c r="FO24" s="84"/>
      <c r="FP24" s="84"/>
      <c r="FQ24" s="84"/>
      <c r="FR24" s="84"/>
      <c r="FS24" s="84"/>
      <c r="FT24" s="84"/>
      <c r="FU24" s="84"/>
      <c r="FV24" s="84"/>
      <c r="FW24" s="84"/>
      <c r="FX24" s="84"/>
      <c r="FY24" s="84"/>
      <c r="FZ24" s="84"/>
      <c r="GA24" s="84"/>
      <c r="GB24" s="84"/>
      <c r="GC24" s="84"/>
      <c r="GD24" s="84"/>
      <c r="GE24" s="84"/>
      <c r="GF24" s="84"/>
      <c r="GG24" s="84"/>
      <c r="GH24" s="84"/>
      <c r="GI24" s="84"/>
      <c r="GJ24" s="84"/>
      <c r="GK24" s="84"/>
      <c r="GL24" s="84"/>
      <c r="GM24" s="84"/>
      <c r="GN24" s="84"/>
      <c r="GO24" s="84"/>
      <c r="GP24" s="84"/>
      <c r="GQ24" s="84"/>
      <c r="GR24" s="84"/>
      <c r="GS24" s="84"/>
      <c r="GT24" s="84"/>
      <c r="GU24" s="84"/>
      <c r="GV24" s="84"/>
      <c r="GW24" s="84"/>
      <c r="GX24" s="84"/>
      <c r="GY24" s="84"/>
      <c r="GZ24" s="84"/>
      <c r="HA24" s="84"/>
      <c r="HB24" s="84"/>
      <c r="HC24" s="84"/>
      <c r="HD24" s="84"/>
      <c r="HE24" s="84"/>
      <c r="HF24" s="84"/>
      <c r="HG24" s="84"/>
      <c r="HH24" s="84"/>
      <c r="HI24" s="84"/>
      <c r="HJ24" s="84"/>
      <c r="HK24" s="84"/>
      <c r="HL24" s="84"/>
      <c r="HM24" s="84"/>
      <c r="HN24" s="84"/>
      <c r="HO24" s="84"/>
      <c r="HP24" s="84"/>
      <c r="HQ24" s="84"/>
      <c r="HR24" s="84"/>
      <c r="HS24" s="84"/>
      <c r="HT24" s="84"/>
      <c r="HU24" s="84"/>
      <c r="HV24" s="84"/>
      <c r="HW24" s="84"/>
      <c r="HX24" s="84"/>
      <c r="HY24" s="84"/>
      <c r="HZ24" s="84"/>
      <c r="IA24" s="84"/>
      <c r="IB24" s="84"/>
      <c r="IC24" s="84"/>
      <c r="ID24" s="84"/>
      <c r="IE24" s="84"/>
      <c r="IF24" s="84"/>
      <c r="IG24" s="84"/>
      <c r="IH24" s="84"/>
      <c r="II24" s="84"/>
      <c r="IJ24" s="84"/>
      <c r="IK24" s="84"/>
      <c r="IL24" s="84"/>
      <c r="IM24" s="84"/>
      <c r="IN24" s="84"/>
      <c r="IO24" s="84"/>
      <c r="IP24" s="84"/>
      <c r="IQ24" s="84"/>
      <c r="IS24" s="230"/>
    </row>
    <row r="25" s="229" customFormat="true" ht="15.75" hidden="false" customHeight="true" outlineLevel="0" collapsed="false">
      <c r="A25" s="254"/>
      <c r="B25" s="71"/>
      <c r="C25" s="71"/>
      <c r="D25" s="71"/>
      <c r="E25" s="71"/>
      <c r="F25" s="71"/>
      <c r="G25" s="71"/>
      <c r="H25" s="253"/>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84"/>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4"/>
      <c r="EP25" s="84"/>
      <c r="EQ25" s="84"/>
      <c r="ER25" s="84"/>
      <c r="ES25" s="84"/>
      <c r="ET25" s="84"/>
      <c r="EU25" s="84"/>
      <c r="EV25" s="84"/>
      <c r="EW25" s="84"/>
      <c r="EX25" s="84"/>
      <c r="EY25" s="84"/>
      <c r="EZ25" s="84"/>
      <c r="FA25" s="84"/>
      <c r="FB25" s="84"/>
      <c r="FC25" s="84"/>
      <c r="FD25" s="84"/>
      <c r="FE25" s="84"/>
      <c r="FF25" s="84"/>
      <c r="FG25" s="84"/>
      <c r="FH25" s="84"/>
      <c r="FI25" s="84"/>
      <c r="FJ25" s="84"/>
      <c r="FK25" s="84"/>
      <c r="FL25" s="84"/>
      <c r="FM25" s="84"/>
      <c r="FN25" s="84"/>
      <c r="FO25" s="84"/>
      <c r="FP25" s="84"/>
      <c r="FQ25" s="84"/>
      <c r="FR25" s="84"/>
      <c r="FS25" s="84"/>
      <c r="FT25" s="84"/>
      <c r="FU25" s="84"/>
      <c r="FV25" s="84"/>
      <c r="FW25" s="84"/>
      <c r="FX25" s="84"/>
      <c r="FY25" s="84"/>
      <c r="FZ25" s="84"/>
      <c r="GA25" s="84"/>
      <c r="GB25" s="84"/>
      <c r="GC25" s="84"/>
      <c r="GD25" s="84"/>
      <c r="GE25" s="84"/>
      <c r="GF25" s="84"/>
      <c r="GG25" s="84"/>
      <c r="GH25" s="84"/>
      <c r="GI25" s="84"/>
      <c r="GJ25" s="84"/>
      <c r="GK25" s="84"/>
      <c r="GL25" s="84"/>
      <c r="GM25" s="84"/>
      <c r="GN25" s="84"/>
      <c r="GO25" s="84"/>
      <c r="GP25" s="84"/>
      <c r="GQ25" s="84"/>
      <c r="GR25" s="84"/>
      <c r="GS25" s="84"/>
      <c r="GT25" s="84"/>
      <c r="GU25" s="84"/>
      <c r="GV25" s="84"/>
      <c r="GW25" s="84"/>
      <c r="GX25" s="84"/>
      <c r="GY25" s="84"/>
      <c r="GZ25" s="84"/>
      <c r="HA25" s="84"/>
      <c r="HB25" s="84"/>
      <c r="HC25" s="84"/>
      <c r="HD25" s="84"/>
      <c r="HE25" s="84"/>
      <c r="HF25" s="84"/>
      <c r="HG25" s="84"/>
      <c r="HH25" s="84"/>
      <c r="HI25" s="84"/>
      <c r="HJ25" s="84"/>
      <c r="HK25" s="84"/>
      <c r="HL25" s="84"/>
      <c r="HM25" s="84"/>
      <c r="HN25" s="84"/>
      <c r="HO25" s="84"/>
      <c r="HP25" s="84"/>
      <c r="HQ25" s="84"/>
      <c r="HR25" s="84"/>
      <c r="HS25" s="84"/>
      <c r="HT25" s="84"/>
      <c r="HU25" s="84"/>
      <c r="HV25" s="84"/>
      <c r="HW25" s="84"/>
      <c r="HX25" s="84"/>
      <c r="HY25" s="84"/>
      <c r="HZ25" s="84"/>
      <c r="IA25" s="84"/>
      <c r="IB25" s="84"/>
      <c r="IC25" s="84"/>
      <c r="ID25" s="84"/>
      <c r="IE25" s="84"/>
      <c r="IF25" s="84"/>
      <c r="IG25" s="84"/>
      <c r="IH25" s="84"/>
      <c r="II25" s="84"/>
      <c r="IJ25" s="84"/>
      <c r="IK25" s="84"/>
      <c r="IL25" s="84"/>
      <c r="IM25" s="84"/>
      <c r="IN25" s="84"/>
      <c r="IO25" s="84"/>
      <c r="IP25" s="84"/>
      <c r="IQ25" s="84"/>
      <c r="IS25" s="230"/>
      <c r="IT25" s="229" t="s">
        <v>248</v>
      </c>
    </row>
    <row r="26" s="229" customFormat="true" ht="19.5" hidden="false" customHeight="true" outlineLevel="0" collapsed="false">
      <c r="A26" s="262" t="n">
        <f aca="false">ROUND((D_SHEET!B11),0-2)</f>
        <v>29600</v>
      </c>
      <c r="B26" s="262"/>
      <c r="C26" s="263"/>
      <c r="D26" s="263"/>
      <c r="E26" s="240" t="s">
        <v>82</v>
      </c>
      <c r="F26" s="240"/>
      <c r="G26" s="240"/>
      <c r="H26" s="240"/>
      <c r="I26" s="84" t="s">
        <v>249</v>
      </c>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4"/>
      <c r="DD26" s="84"/>
      <c r="DE26" s="84"/>
      <c r="DF26" s="84"/>
      <c r="DG26" s="84"/>
      <c r="DH26" s="84"/>
      <c r="DI26" s="84"/>
      <c r="DJ26" s="84"/>
      <c r="DK26" s="84"/>
      <c r="DL26" s="84"/>
      <c r="DM26" s="84"/>
      <c r="DN26" s="84"/>
      <c r="DO26" s="84"/>
      <c r="DP26" s="84"/>
      <c r="DQ26" s="84"/>
      <c r="DR26" s="84"/>
      <c r="DS26" s="84"/>
      <c r="DT26" s="84"/>
      <c r="DU26" s="84"/>
      <c r="DV26" s="84"/>
      <c r="DW26" s="84"/>
      <c r="DX26" s="84"/>
      <c r="DY26" s="84"/>
      <c r="DZ26" s="84"/>
      <c r="EA26" s="84"/>
      <c r="EB26" s="84"/>
      <c r="EC26" s="84"/>
      <c r="ED26" s="84"/>
      <c r="EE26" s="84"/>
      <c r="EF26" s="84"/>
      <c r="EG26" s="84"/>
      <c r="EH26" s="84"/>
      <c r="EI26" s="84"/>
      <c r="EJ26" s="84"/>
      <c r="EK26" s="84"/>
      <c r="EL26" s="84"/>
      <c r="EM26" s="84"/>
      <c r="EN26" s="84"/>
      <c r="EO26" s="84"/>
      <c r="EP26" s="84"/>
      <c r="EQ26" s="84"/>
      <c r="ER26" s="84"/>
      <c r="ES26" s="84"/>
      <c r="ET26" s="84"/>
      <c r="EU26" s="84"/>
      <c r="EV26" s="84"/>
      <c r="EW26" s="84"/>
      <c r="EX26" s="84"/>
      <c r="EY26" s="84"/>
      <c r="EZ26" s="84"/>
      <c r="FA26" s="84"/>
      <c r="FB26" s="84"/>
      <c r="FC26" s="84"/>
      <c r="FD26" s="84"/>
      <c r="FE26" s="84"/>
      <c r="FF26" s="84"/>
      <c r="FG26" s="84"/>
      <c r="FH26" s="84"/>
      <c r="FI26" s="84"/>
      <c r="FJ26" s="84"/>
      <c r="FK26" s="84"/>
      <c r="FL26" s="84"/>
      <c r="FM26" s="84"/>
      <c r="FN26" s="84"/>
      <c r="FO26" s="84"/>
      <c r="FP26" s="84"/>
      <c r="FQ26" s="84"/>
      <c r="FR26" s="84"/>
      <c r="FS26" s="84"/>
      <c r="FT26" s="84"/>
      <c r="FU26" s="84"/>
      <c r="FV26" s="84"/>
      <c r="FW26" s="84"/>
      <c r="FX26" s="84"/>
      <c r="FY26" s="84"/>
      <c r="FZ26" s="84"/>
      <c r="GA26" s="84"/>
      <c r="GB26" s="84"/>
      <c r="GC26" s="84"/>
      <c r="GD26" s="84"/>
      <c r="GE26" s="84"/>
      <c r="GF26" s="84"/>
      <c r="GG26" s="84"/>
      <c r="GH26" s="84"/>
      <c r="GI26" s="84"/>
      <c r="GJ26" s="84"/>
      <c r="GK26" s="84"/>
      <c r="GL26" s="84"/>
      <c r="GM26" s="84"/>
      <c r="GN26" s="84"/>
      <c r="GO26" s="84"/>
      <c r="GP26" s="84"/>
      <c r="GQ26" s="84"/>
      <c r="GR26" s="84"/>
      <c r="GS26" s="84"/>
      <c r="GT26" s="84"/>
      <c r="GU26" s="84"/>
      <c r="GV26" s="84"/>
      <c r="GW26" s="84"/>
      <c r="GX26" s="84"/>
      <c r="GY26" s="84"/>
      <c r="GZ26" s="84"/>
      <c r="HA26" s="84"/>
      <c r="HB26" s="84"/>
      <c r="HC26" s="84"/>
      <c r="HD26" s="84"/>
      <c r="HE26" s="84"/>
      <c r="HF26" s="84"/>
      <c r="HG26" s="84"/>
      <c r="HH26" s="84"/>
      <c r="HI26" s="84"/>
      <c r="HJ26" s="84"/>
      <c r="HK26" s="84"/>
      <c r="HL26" s="84"/>
      <c r="HM26" s="84"/>
      <c r="HN26" s="84"/>
      <c r="HO26" s="84"/>
      <c r="HP26" s="84"/>
      <c r="HQ26" s="84"/>
      <c r="HR26" s="84"/>
      <c r="HS26" s="84"/>
      <c r="HT26" s="84"/>
      <c r="HU26" s="84"/>
      <c r="HV26" s="84"/>
      <c r="HW26" s="84"/>
      <c r="HX26" s="84"/>
      <c r="HY26" s="84"/>
      <c r="HZ26" s="84"/>
      <c r="IA26" s="84"/>
      <c r="IB26" s="84"/>
      <c r="IC26" s="84"/>
      <c r="ID26" s="84"/>
      <c r="IE26" s="84"/>
      <c r="IF26" s="84"/>
      <c r="IG26" s="84"/>
      <c r="IH26" s="84"/>
      <c r="II26" s="84"/>
      <c r="IJ26" s="84"/>
      <c r="IK26" s="84"/>
      <c r="IL26" s="84"/>
      <c r="IM26" s="84"/>
      <c r="IN26" s="84"/>
      <c r="IO26" s="84"/>
      <c r="IP26" s="84"/>
      <c r="IQ26" s="84"/>
      <c r="IS26" s="230"/>
    </row>
    <row r="27" s="229" customFormat="true" ht="19.5" hidden="false" customHeight="true" outlineLevel="0" collapsed="false">
      <c r="A27" s="264" t="n">
        <f aca="false">IF(G11="6",35400,)</f>
        <v>35400</v>
      </c>
      <c r="B27" s="264"/>
      <c r="C27" s="265"/>
      <c r="D27" s="265"/>
      <c r="E27" s="266" t="str">
        <f aca="false">'DATA SHEET'!C10</f>
        <v>દહેગામ</v>
      </c>
      <c r="F27" s="266"/>
      <c r="G27" s="266"/>
      <c r="H27" s="266"/>
      <c r="I27" s="84" t="s">
        <v>250</v>
      </c>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4"/>
      <c r="DD27" s="84"/>
      <c r="DE27" s="84"/>
      <c r="DF27" s="84"/>
      <c r="DG27" s="84"/>
      <c r="DH27" s="84"/>
      <c r="DI27" s="84"/>
      <c r="DJ27" s="84"/>
      <c r="DK27" s="84"/>
      <c r="DL27" s="84"/>
      <c r="DM27" s="84"/>
      <c r="DN27" s="84"/>
      <c r="DO27" s="84"/>
      <c r="DP27" s="84"/>
      <c r="DQ27" s="84"/>
      <c r="DR27" s="84"/>
      <c r="DS27" s="84"/>
      <c r="DT27" s="84"/>
      <c r="DU27" s="84"/>
      <c r="DV27" s="84"/>
      <c r="DW27" s="84"/>
      <c r="DX27" s="84"/>
      <c r="DY27" s="84"/>
      <c r="DZ27" s="84"/>
      <c r="EA27" s="84"/>
      <c r="EB27" s="84"/>
      <c r="EC27" s="84"/>
      <c r="ED27" s="84"/>
      <c r="EE27" s="84"/>
      <c r="EF27" s="84"/>
      <c r="EG27" s="84"/>
      <c r="EH27" s="84"/>
      <c r="EI27" s="84"/>
      <c r="EJ27" s="84"/>
      <c r="EK27" s="84"/>
      <c r="EL27" s="84"/>
      <c r="EM27" s="84"/>
      <c r="EN27" s="84"/>
      <c r="EO27" s="84"/>
      <c r="EP27" s="84"/>
      <c r="EQ27" s="84"/>
      <c r="ER27" s="84"/>
      <c r="ES27" s="84"/>
      <c r="ET27" s="84"/>
      <c r="EU27" s="84"/>
      <c r="EV27" s="84"/>
      <c r="EW27" s="84"/>
      <c r="EX27" s="84"/>
      <c r="EY27" s="84"/>
      <c r="EZ27" s="84"/>
      <c r="FA27" s="84"/>
      <c r="FB27" s="84"/>
      <c r="FC27" s="84"/>
      <c r="FD27" s="84"/>
      <c r="FE27" s="84"/>
      <c r="FF27" s="84"/>
      <c r="FG27" s="84"/>
      <c r="FH27" s="84"/>
      <c r="FI27" s="84"/>
      <c r="FJ27" s="84"/>
      <c r="FK27" s="84"/>
      <c r="FL27" s="84"/>
      <c r="FM27" s="84"/>
      <c r="FN27" s="84"/>
      <c r="FO27" s="84"/>
      <c r="FP27" s="84"/>
      <c r="FQ27" s="84"/>
      <c r="FR27" s="84"/>
      <c r="FS27" s="84"/>
      <c r="FT27" s="84"/>
      <c r="FU27" s="84"/>
      <c r="FV27" s="84"/>
      <c r="FW27" s="84"/>
      <c r="FX27" s="84"/>
      <c r="FY27" s="84"/>
      <c r="FZ27" s="84"/>
      <c r="GA27" s="84"/>
      <c r="GB27" s="84"/>
      <c r="GC27" s="84"/>
      <c r="GD27" s="84"/>
      <c r="GE27" s="84"/>
      <c r="GF27" s="84"/>
      <c r="GG27" s="84"/>
      <c r="GH27" s="84"/>
      <c r="GI27" s="84"/>
      <c r="GJ27" s="84"/>
      <c r="GK27" s="84"/>
      <c r="GL27" s="84"/>
      <c r="GM27" s="84"/>
      <c r="GN27" s="84"/>
      <c r="GO27" s="84"/>
      <c r="GP27" s="84"/>
      <c r="GQ27" s="84"/>
      <c r="GR27" s="84"/>
      <c r="GS27" s="84"/>
      <c r="GT27" s="84"/>
      <c r="GU27" s="84"/>
      <c r="GV27" s="84"/>
      <c r="GW27" s="84"/>
      <c r="GX27" s="84"/>
      <c r="GY27" s="84"/>
      <c r="GZ27" s="84"/>
      <c r="HA27" s="84"/>
      <c r="HB27" s="84"/>
      <c r="HC27" s="84"/>
      <c r="HD27" s="84"/>
      <c r="HE27" s="84"/>
      <c r="HF27" s="84"/>
      <c r="HG27" s="84"/>
      <c r="HH27" s="84"/>
      <c r="HI27" s="84"/>
      <c r="HJ27" s="84"/>
      <c r="HK27" s="84"/>
      <c r="HL27" s="84"/>
      <c r="HM27" s="84"/>
      <c r="HN27" s="84"/>
      <c r="HO27" s="84"/>
      <c r="HP27" s="84"/>
      <c r="HQ27" s="84"/>
      <c r="HR27" s="84"/>
      <c r="HS27" s="84"/>
      <c r="HT27" s="84"/>
      <c r="HU27" s="84"/>
      <c r="HV27" s="84"/>
      <c r="HW27" s="84"/>
      <c r="HX27" s="84"/>
      <c r="HY27" s="84"/>
      <c r="HZ27" s="84"/>
      <c r="IA27" s="84"/>
      <c r="IB27" s="84"/>
      <c r="IC27" s="84"/>
      <c r="ID27" s="84"/>
      <c r="IE27" s="84"/>
      <c r="IF27" s="84"/>
      <c r="IG27" s="84"/>
      <c r="IH27" s="84"/>
      <c r="II27" s="84"/>
      <c r="IJ27" s="84"/>
      <c r="IK27" s="84"/>
      <c r="IL27" s="84"/>
      <c r="IM27" s="84"/>
      <c r="IN27" s="84"/>
      <c r="IO27" s="84"/>
      <c r="IP27" s="84"/>
      <c r="IQ27" s="84"/>
      <c r="IS27" s="230"/>
    </row>
  </sheetData>
  <sheetProtection sheet="true" password="c966" objects="true" scenarios="true"/>
  <mergeCells count="46">
    <mergeCell ref="C1:F1"/>
    <mergeCell ref="IS1:IT1"/>
    <mergeCell ref="B2:C2"/>
    <mergeCell ref="E2:H2"/>
    <mergeCell ref="IU2:IV2"/>
    <mergeCell ref="B3:C3"/>
    <mergeCell ref="E3:H3"/>
    <mergeCell ref="IU3:IV3"/>
    <mergeCell ref="B4:C4"/>
    <mergeCell ref="E4:H4"/>
    <mergeCell ref="B5:C5"/>
    <mergeCell ref="E5:H5"/>
    <mergeCell ref="A6:A7"/>
    <mergeCell ref="B6:C7"/>
    <mergeCell ref="D6:D7"/>
    <mergeCell ref="E6:F6"/>
    <mergeCell ref="E7:F7"/>
    <mergeCell ref="A8:A9"/>
    <mergeCell ref="B8:C9"/>
    <mergeCell ref="D8:D9"/>
    <mergeCell ref="A10:A11"/>
    <mergeCell ref="B10:C11"/>
    <mergeCell ref="D10:D11"/>
    <mergeCell ref="E10:F10"/>
    <mergeCell ref="E11:F11"/>
    <mergeCell ref="A12:A13"/>
    <mergeCell ref="B12:C13"/>
    <mergeCell ref="D12:D13"/>
    <mergeCell ref="A14:A15"/>
    <mergeCell ref="B14:C15"/>
    <mergeCell ref="D14:D15"/>
    <mergeCell ref="E14:F14"/>
    <mergeCell ref="E15:F15"/>
    <mergeCell ref="A17:A18"/>
    <mergeCell ref="B17:C18"/>
    <mergeCell ref="D17:D18"/>
    <mergeCell ref="E17:F17"/>
    <mergeCell ref="E18:F18"/>
    <mergeCell ref="B20:C20"/>
    <mergeCell ref="E20:H20"/>
    <mergeCell ref="E22:F22"/>
    <mergeCell ref="E23:F23"/>
    <mergeCell ref="A26:B26"/>
    <mergeCell ref="E26:H26"/>
    <mergeCell ref="A27:B27"/>
    <mergeCell ref="E27:H27"/>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254" man="true" max="65535" min="0"/>
  </colBreak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5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8" activeCellId="0" sqref="C18"/>
    </sheetView>
  </sheetViews>
  <sheetFormatPr defaultColWidth="11.53515625" defaultRowHeight="12.75" zeroHeight="true" outlineLevelRow="0" outlineLevelCol="0"/>
  <cols>
    <col collapsed="false" customWidth="true" hidden="false" outlineLevel="0" max="1" min="1" style="267" width="4.67"/>
    <col collapsed="false" customWidth="true" hidden="false" outlineLevel="0" max="2" min="2" style="268" width="56.11"/>
    <col collapsed="false" customWidth="true" hidden="false" outlineLevel="0" max="3" min="3" style="268" width="9.11"/>
    <col collapsed="false" customWidth="true" hidden="false" outlineLevel="0" max="4" min="4" style="268" width="11.11"/>
    <col collapsed="false" customWidth="true" hidden="false" outlineLevel="0" max="5" min="5" style="268" width="19"/>
    <col collapsed="false" customWidth="true" hidden="false" outlineLevel="0" max="6" min="6" style="268" width="1"/>
    <col collapsed="false" customWidth="false" hidden="true" outlineLevel="0" max="16384" min="7" style="268" width="11.53"/>
  </cols>
  <sheetData>
    <row r="1" customFormat="false" ht="21.75" hidden="false" customHeight="true" outlineLevel="0" collapsed="false">
      <c r="A1" s="98" t="s">
        <v>251</v>
      </c>
      <c r="B1" s="98"/>
      <c r="C1" s="98"/>
      <c r="D1" s="98"/>
      <c r="E1" s="98"/>
    </row>
    <row r="2" customFormat="false" ht="18.55" hidden="false" customHeight="false" outlineLevel="0" collapsed="false">
      <c r="A2" s="98"/>
      <c r="B2" s="98"/>
      <c r="C2" s="98"/>
      <c r="D2" s="98"/>
      <c r="E2" s="98"/>
      <c r="F2" s="42"/>
    </row>
    <row r="3" customFormat="false" ht="18.55" hidden="false" customHeight="false" outlineLevel="0" collapsed="false">
      <c r="A3" s="269" t="s">
        <v>252</v>
      </c>
      <c r="B3" s="270" t="s">
        <v>253</v>
      </c>
      <c r="C3" s="271" t="s">
        <v>254</v>
      </c>
      <c r="D3" s="271"/>
      <c r="E3" s="271"/>
      <c r="F3" s="42"/>
    </row>
    <row r="4" customFormat="false" ht="27.75" hidden="false" customHeight="true" outlineLevel="0" collapsed="false">
      <c r="A4" s="272" t="n">
        <v>1</v>
      </c>
      <c r="B4" s="273" t="s">
        <v>255</v>
      </c>
      <c r="C4" s="274" t="str">
        <f aca="false">'DATA SHEET'!C6</f>
        <v>પટેલ જીતેન્દ્રકુમાર રમેશભાઈ</v>
      </c>
      <c r="D4" s="274"/>
      <c r="E4" s="274"/>
      <c r="F4" s="42"/>
    </row>
    <row r="5" customFormat="false" ht="24" hidden="false" customHeight="true" outlineLevel="0" collapsed="false">
      <c r="A5" s="275" t="n">
        <v>2</v>
      </c>
      <c r="B5" s="140" t="s">
        <v>256</v>
      </c>
      <c r="C5" s="276" t="e">
        <f aca="false">'DATA SHEET'!C8&amp;" પ્રા.શાળા "&amp;'DATA SHEET'!C7&amp;"  તા. "&amp;D_SHEET!K15</f>
        <v>#VALUE!</v>
      </c>
      <c r="D5" s="276"/>
      <c r="E5" s="276"/>
      <c r="F5" s="42"/>
    </row>
    <row r="6" customFormat="false" ht="21.75" hidden="false" customHeight="true" outlineLevel="0" collapsed="false">
      <c r="A6" s="275" t="n">
        <v>3</v>
      </c>
      <c r="B6" s="277" t="s">
        <v>257</v>
      </c>
      <c r="C6" s="114" t="str">
        <f aca="false">'CHECKLIST 1'!C23</f>
        <v>25500-81100</v>
      </c>
      <c r="D6" s="114"/>
      <c r="E6" s="278" t="str">
        <f aca="false">"LEVEL - "&amp;'CHECKLIST 1'!E23</f>
        <v>LEVEL - 4</v>
      </c>
      <c r="F6" s="42"/>
    </row>
    <row r="7" customFormat="false" ht="26.85" hidden="false" customHeight="true" outlineLevel="0" collapsed="false">
      <c r="A7" s="275" t="n">
        <v>4</v>
      </c>
      <c r="B7" s="277" t="s">
        <v>258</v>
      </c>
      <c r="C7" s="279" t="s">
        <v>119</v>
      </c>
      <c r="D7" s="279"/>
      <c r="E7" s="279"/>
      <c r="F7" s="42"/>
    </row>
    <row r="8" customFormat="false" ht="32.25" hidden="false" customHeight="true" outlineLevel="0" collapsed="false">
      <c r="A8" s="275" t="n">
        <v>4</v>
      </c>
      <c r="B8" s="277" t="s">
        <v>168</v>
      </c>
      <c r="C8" s="280" t="s">
        <v>106</v>
      </c>
      <c r="D8" s="280"/>
      <c r="E8" s="280"/>
      <c r="F8" s="42"/>
    </row>
    <row r="9" customFormat="false" ht="17.9" hidden="false" customHeight="true" outlineLevel="0" collapsed="false">
      <c r="A9" s="275" t="n">
        <v>5</v>
      </c>
      <c r="B9" s="277" t="s">
        <v>259</v>
      </c>
      <c r="C9" s="280" t="s">
        <v>260</v>
      </c>
      <c r="D9" s="280"/>
      <c r="E9" s="280"/>
      <c r="F9" s="42"/>
    </row>
    <row r="10" customFormat="false" ht="17.9" hidden="false" customHeight="true" outlineLevel="0" collapsed="false">
      <c r="A10" s="275" t="n">
        <v>6</v>
      </c>
      <c r="B10" s="281" t="s">
        <v>261</v>
      </c>
      <c r="C10" s="280" t="s">
        <v>260</v>
      </c>
      <c r="D10" s="280"/>
      <c r="E10" s="280"/>
      <c r="F10" s="42"/>
    </row>
    <row r="11" customFormat="false" ht="13.8" hidden="false" customHeight="false" outlineLevel="0" collapsed="false">
      <c r="A11" s="275"/>
      <c r="B11" s="281" t="s">
        <v>262</v>
      </c>
      <c r="C11" s="282"/>
      <c r="D11" s="282"/>
      <c r="E11" s="282"/>
      <c r="F11" s="42"/>
    </row>
    <row r="12" customFormat="false" ht="13.5" hidden="false" customHeight="true" outlineLevel="0" collapsed="false">
      <c r="A12" s="275" t="n">
        <v>7</v>
      </c>
      <c r="B12" s="283" t="s">
        <v>263</v>
      </c>
      <c r="C12" s="163" t="s">
        <v>264</v>
      </c>
      <c r="D12" s="163"/>
      <c r="E12" s="163"/>
      <c r="F12" s="42"/>
    </row>
    <row r="13" customFormat="false" ht="17.9" hidden="false" customHeight="true" outlineLevel="0" collapsed="false">
      <c r="A13" s="275" t="n">
        <v>8</v>
      </c>
      <c r="B13" s="283" t="s">
        <v>265</v>
      </c>
      <c r="C13" s="280" t="s">
        <v>260</v>
      </c>
      <c r="D13" s="280"/>
      <c r="E13" s="280"/>
      <c r="F13" s="42"/>
    </row>
    <row r="14" customFormat="false" ht="17.9" hidden="false" customHeight="true" outlineLevel="0" collapsed="false">
      <c r="A14" s="275" t="n">
        <v>9</v>
      </c>
      <c r="B14" s="283" t="s">
        <v>266</v>
      </c>
      <c r="C14" s="280" t="s">
        <v>260</v>
      </c>
      <c r="D14" s="280"/>
      <c r="E14" s="280"/>
      <c r="F14" s="42"/>
    </row>
    <row r="15" customFormat="false" ht="17.9" hidden="false" customHeight="true" outlineLevel="0" collapsed="false">
      <c r="A15" s="275"/>
      <c r="B15" s="283" t="s">
        <v>267</v>
      </c>
      <c r="C15" s="280" t="s">
        <v>260</v>
      </c>
      <c r="D15" s="280"/>
      <c r="E15" s="280"/>
      <c r="F15" s="42"/>
    </row>
    <row r="16" customFormat="false" ht="17.9" hidden="false" customHeight="true" outlineLevel="0" collapsed="false">
      <c r="A16" s="275" t="n">
        <v>10</v>
      </c>
      <c r="B16" s="283" t="s">
        <v>268</v>
      </c>
      <c r="C16" s="280" t="s">
        <v>260</v>
      </c>
      <c r="D16" s="280"/>
      <c r="E16" s="280"/>
      <c r="F16" s="42"/>
    </row>
    <row r="17" customFormat="false" ht="21.75" hidden="false" customHeight="true" outlineLevel="0" collapsed="false">
      <c r="A17" s="275" t="n">
        <v>11</v>
      </c>
      <c r="B17" s="150" t="s">
        <v>269</v>
      </c>
      <c r="C17" s="284" t="str">
        <f aca="false">'CHECKLIST 1'!C25</f>
        <v>35400-112400</v>
      </c>
      <c r="D17" s="284"/>
      <c r="E17" s="285" t="str">
        <f aca="false">"LEVEL - "&amp;'CHECKLIST 1'!E25</f>
        <v>LEVEL - 6</v>
      </c>
      <c r="F17" s="42"/>
    </row>
    <row r="18" customFormat="false" ht="33.75" hidden="false" customHeight="true" outlineLevel="0" collapsed="false">
      <c r="A18" s="275" t="n">
        <v>12</v>
      </c>
      <c r="B18" s="150" t="s">
        <v>270</v>
      </c>
      <c r="C18" s="286" t="str">
        <f aca="false">"              "&amp;'DATA SHEET'!C5&amp;"               "&amp;C17</f>
        <v>              પ્રથમ ઉ.પ.ધો. ૯ વર્ષ                35400-112400</v>
      </c>
      <c r="D18" s="286"/>
      <c r="E18" s="286"/>
      <c r="F18" s="42"/>
    </row>
    <row r="19" customFormat="false" ht="21.75" hidden="false" customHeight="true" outlineLevel="0" collapsed="false">
      <c r="A19" s="275"/>
      <c r="B19" s="150"/>
      <c r="C19" s="286"/>
      <c r="D19" s="286"/>
      <c r="E19" s="286"/>
      <c r="F19" s="42"/>
    </row>
    <row r="20" customFormat="false" ht="17.9" hidden="false" customHeight="true" outlineLevel="0" collapsed="false">
      <c r="A20" s="275" t="n">
        <v>13</v>
      </c>
      <c r="B20" s="150" t="s">
        <v>271</v>
      </c>
      <c r="C20" s="280" t="s">
        <v>260</v>
      </c>
      <c r="D20" s="280"/>
      <c r="E20" s="280"/>
      <c r="F20" s="42"/>
    </row>
    <row r="21" customFormat="false" ht="26.85" hidden="false" customHeight="true" outlineLevel="0" collapsed="false">
      <c r="A21" s="275" t="n">
        <v>14</v>
      </c>
      <c r="B21" s="150" t="s">
        <v>272</v>
      </c>
      <c r="C21" s="280" t="s">
        <v>260</v>
      </c>
      <c r="D21" s="280"/>
      <c r="E21" s="280"/>
      <c r="F21" s="42"/>
    </row>
    <row r="22" customFormat="false" ht="26.85" hidden="false" customHeight="false" outlineLevel="0" collapsed="false">
      <c r="A22" s="275" t="n">
        <v>15</v>
      </c>
      <c r="B22" s="150" t="s">
        <v>273</v>
      </c>
      <c r="C22" s="282" t="n">
        <f aca="false">APLICATION!B21</f>
        <v>42492</v>
      </c>
      <c r="D22" s="282"/>
      <c r="E22" s="282"/>
      <c r="F22" s="42"/>
    </row>
    <row r="23" customFormat="false" ht="17.9" hidden="false" customHeight="false" outlineLevel="0" collapsed="false">
      <c r="A23" s="275" t="n">
        <v>16</v>
      </c>
      <c r="B23" s="150" t="s">
        <v>274</v>
      </c>
      <c r="C23" s="282" t="n">
        <f aca="false">IF('DATA SHEET'!C15="","-",'DATA SHEET'!C15)</f>
        <v>43651</v>
      </c>
      <c r="D23" s="282"/>
      <c r="E23" s="282"/>
      <c r="F23" s="42"/>
    </row>
    <row r="24" customFormat="false" ht="17.9" hidden="false" customHeight="true" outlineLevel="0" collapsed="false">
      <c r="A24" s="275" t="n">
        <v>17</v>
      </c>
      <c r="B24" s="150" t="s">
        <v>275</v>
      </c>
      <c r="C24" s="280" t="s">
        <v>260</v>
      </c>
      <c r="D24" s="280"/>
      <c r="E24" s="280"/>
      <c r="F24" s="42"/>
    </row>
    <row r="25" customFormat="false" ht="14.15" hidden="false" customHeight="false" outlineLevel="0" collapsed="false">
      <c r="A25" s="275" t="n">
        <v>18</v>
      </c>
      <c r="B25" s="281" t="s">
        <v>276</v>
      </c>
      <c r="C25" s="282"/>
      <c r="D25" s="282"/>
      <c r="E25" s="282"/>
      <c r="F25" s="42"/>
    </row>
    <row r="26" customFormat="false" ht="26.85" hidden="false" customHeight="false" outlineLevel="0" collapsed="false">
      <c r="A26" s="275" t="n">
        <v>19</v>
      </c>
      <c r="B26" s="281" t="s">
        <v>277</v>
      </c>
      <c r="C26" s="282"/>
      <c r="D26" s="282"/>
      <c r="E26" s="282"/>
      <c r="F26" s="42"/>
    </row>
    <row r="27" customFormat="false" ht="14.15" hidden="false" customHeight="false" outlineLevel="0" collapsed="false">
      <c r="A27" s="275" t="n">
        <v>20</v>
      </c>
      <c r="B27" s="281" t="s">
        <v>278</v>
      </c>
      <c r="C27" s="282" t="str">
        <f aca="false">IF('DATA SHEET'!C5="દ્વિતીય ઉ.પ.ધો. ૨૦ વર્ષ",'DATA SHEET'!C18,"-")</f>
        <v>-</v>
      </c>
      <c r="D27" s="282"/>
      <c r="E27" s="282"/>
      <c r="F27" s="42"/>
    </row>
    <row r="28" customFormat="false" ht="14.15" hidden="false" customHeight="true" outlineLevel="0" collapsed="false">
      <c r="A28" s="275" t="n">
        <v>21</v>
      </c>
      <c r="B28" s="281" t="s">
        <v>279</v>
      </c>
      <c r="C28" s="282" t="s">
        <v>119</v>
      </c>
      <c r="D28" s="282"/>
      <c r="E28" s="282"/>
      <c r="F28" s="42"/>
    </row>
    <row r="29" customFormat="false" ht="17.9" hidden="false" customHeight="true" outlineLevel="0" collapsed="false">
      <c r="A29" s="275" t="n">
        <v>22</v>
      </c>
      <c r="B29" s="281" t="s">
        <v>280</v>
      </c>
      <c r="C29" s="287" t="s">
        <v>281</v>
      </c>
      <c r="D29" s="287"/>
      <c r="E29" s="287"/>
      <c r="F29" s="42"/>
    </row>
    <row r="30" customFormat="false" ht="17.9" hidden="false" customHeight="true" outlineLevel="0" collapsed="false">
      <c r="A30" s="275" t="n">
        <v>23</v>
      </c>
      <c r="B30" s="281" t="s">
        <v>282</v>
      </c>
      <c r="C30" s="280" t="s">
        <v>260</v>
      </c>
      <c r="D30" s="280"/>
      <c r="E30" s="280"/>
      <c r="F30" s="42"/>
    </row>
    <row r="31" customFormat="false" ht="14.15" hidden="false" customHeight="true" outlineLevel="0" collapsed="false">
      <c r="A31" s="275" t="n">
        <v>24</v>
      </c>
      <c r="B31" s="281" t="s">
        <v>283</v>
      </c>
      <c r="C31" s="287" t="s">
        <v>42</v>
      </c>
      <c r="D31" s="287"/>
      <c r="E31" s="287"/>
      <c r="F31" s="42"/>
    </row>
    <row r="32" customFormat="false" ht="14.15" hidden="false" customHeight="true" outlineLevel="0" collapsed="false">
      <c r="A32" s="275" t="n">
        <v>25</v>
      </c>
      <c r="B32" s="281" t="s">
        <v>284</v>
      </c>
      <c r="C32" s="282" t="s">
        <v>119</v>
      </c>
      <c r="D32" s="282"/>
      <c r="E32" s="282"/>
      <c r="F32" s="42"/>
    </row>
    <row r="33" customFormat="false" ht="26.85" hidden="false" customHeight="true" outlineLevel="0" collapsed="false">
      <c r="A33" s="275" t="n">
        <v>26</v>
      </c>
      <c r="B33" s="281" t="s">
        <v>285</v>
      </c>
      <c r="C33" s="287" t="s">
        <v>286</v>
      </c>
      <c r="D33" s="287"/>
      <c r="E33" s="287"/>
      <c r="F33" s="42"/>
    </row>
    <row r="34" customFormat="false" ht="14.15" hidden="false" customHeight="true" outlineLevel="0" collapsed="false">
      <c r="A34" s="275" t="n">
        <v>27</v>
      </c>
      <c r="B34" s="281" t="s">
        <v>287</v>
      </c>
      <c r="C34" s="287" t="s">
        <v>42</v>
      </c>
      <c r="D34" s="287"/>
      <c r="E34" s="287"/>
      <c r="F34" s="42"/>
    </row>
    <row r="35" customFormat="false" ht="26.85" hidden="false" customHeight="true" outlineLevel="0" collapsed="false">
      <c r="A35" s="288" t="n">
        <v>28</v>
      </c>
      <c r="B35" s="289" t="s">
        <v>288</v>
      </c>
      <c r="C35" s="290" t="s">
        <v>289</v>
      </c>
      <c r="D35" s="290"/>
      <c r="E35" s="290"/>
      <c r="F35" s="42"/>
    </row>
    <row r="36" customFormat="false" ht="12.75" hidden="false" customHeight="false" outlineLevel="0" collapsed="false">
      <c r="A36" s="154"/>
      <c r="B36" s="42"/>
      <c r="C36" s="42"/>
      <c r="D36" s="42"/>
      <c r="E36" s="42"/>
      <c r="F36" s="42"/>
    </row>
    <row r="37" customFormat="false" ht="12.75" hidden="false" customHeight="false" outlineLevel="0" collapsed="false">
      <c r="A37" s="154"/>
      <c r="B37" s="42"/>
      <c r="C37" s="42"/>
      <c r="D37" s="42"/>
      <c r="E37" s="42"/>
      <c r="F37" s="42"/>
    </row>
    <row r="38" customFormat="false" ht="12.75" hidden="false" customHeight="false" outlineLevel="0" collapsed="false">
      <c r="A38" s="154"/>
      <c r="B38" s="42"/>
      <c r="C38" s="42"/>
      <c r="D38" s="42"/>
      <c r="E38" s="42"/>
      <c r="F38" s="42"/>
    </row>
    <row r="39" customFormat="false" ht="17.25" hidden="false" customHeight="true" outlineLevel="0" collapsed="false">
      <c r="A39" s="154"/>
      <c r="B39" s="42"/>
      <c r="C39" s="79" t="s">
        <v>82</v>
      </c>
      <c r="D39" s="79"/>
      <c r="E39" s="79"/>
      <c r="F39" s="79"/>
    </row>
    <row r="40" customFormat="false" ht="15" hidden="false" customHeight="false" outlineLevel="0" collapsed="false">
      <c r="A40" s="154"/>
      <c r="B40" s="42"/>
      <c r="C40" s="79" t="str">
        <f aca="false">'DATA SHEET'!C10</f>
        <v>દહેગામ</v>
      </c>
      <c r="D40" s="79"/>
      <c r="E40" s="79"/>
      <c r="F40" s="79"/>
    </row>
    <row r="41" s="267" customFormat="true" ht="12.75" hidden="true" customHeight="false" outlineLevel="0" collapsed="false">
      <c r="B41" s="268"/>
      <c r="C41" s="268"/>
      <c r="D41" s="268"/>
      <c r="E41" s="268"/>
    </row>
    <row r="42" s="267" customFormat="true" ht="12.75" hidden="true" customHeight="false" outlineLevel="0" collapsed="false">
      <c r="B42" s="268"/>
      <c r="C42" s="268"/>
      <c r="D42" s="268"/>
      <c r="E42" s="268"/>
    </row>
    <row r="43" s="267" customFormat="true" ht="12.75" hidden="true" customHeight="false" outlineLevel="0" collapsed="false">
      <c r="B43" s="268"/>
      <c r="C43" s="268"/>
      <c r="D43" s="268"/>
      <c r="E43" s="268"/>
    </row>
    <row r="44" s="267" customFormat="true" ht="12.75" hidden="true" customHeight="false" outlineLevel="0" collapsed="false">
      <c r="B44" s="268"/>
      <c r="C44" s="268"/>
      <c r="D44" s="268"/>
      <c r="E44" s="268"/>
    </row>
    <row r="45" s="267" customFormat="true" ht="12.75" hidden="true" customHeight="false" outlineLevel="0" collapsed="false">
      <c r="B45" s="268"/>
      <c r="C45" s="268"/>
      <c r="D45" s="268"/>
      <c r="E45" s="268"/>
    </row>
    <row r="46" s="267" customFormat="true" ht="12.75" hidden="true" customHeight="false" outlineLevel="0" collapsed="false">
      <c r="B46" s="268"/>
      <c r="C46" s="268"/>
      <c r="D46" s="268"/>
      <c r="E46" s="268"/>
    </row>
    <row r="47" s="267" customFormat="true" ht="12.75" hidden="true" customHeight="false" outlineLevel="0" collapsed="false">
      <c r="B47" s="268"/>
      <c r="C47" s="268"/>
      <c r="D47" s="268"/>
      <c r="E47" s="268"/>
    </row>
    <row r="48" s="267" customFormat="true" ht="12.75" hidden="true" customHeight="false" outlineLevel="0" collapsed="false">
      <c r="B48" s="268"/>
      <c r="C48" s="268"/>
      <c r="D48" s="268"/>
      <c r="E48" s="268"/>
    </row>
    <row r="49" s="267" customFormat="true" ht="12.75" hidden="true" customHeight="false" outlineLevel="0" collapsed="false">
      <c r="B49" s="268"/>
      <c r="C49" s="268"/>
      <c r="D49" s="268"/>
      <c r="E49" s="268"/>
    </row>
    <row r="50" s="267" customFormat="true" ht="12.75" hidden="true" customHeight="false" outlineLevel="0" collapsed="false">
      <c r="B50" s="268"/>
      <c r="C50" s="268"/>
      <c r="D50" s="268"/>
      <c r="E50" s="268"/>
    </row>
    <row r="51" s="267" customFormat="true" ht="12.75" hidden="true" customHeight="false" outlineLevel="0" collapsed="false">
      <c r="B51" s="268"/>
      <c r="C51" s="268"/>
      <c r="D51" s="268"/>
      <c r="E51" s="268"/>
    </row>
    <row r="52" s="267" customFormat="true" ht="12.75" hidden="true" customHeight="false" outlineLevel="0" collapsed="false">
      <c r="B52" s="268"/>
      <c r="C52" s="268"/>
      <c r="D52" s="268"/>
      <c r="E52" s="268"/>
    </row>
    <row r="53" s="267" customFormat="true" ht="12.75" hidden="true" customHeight="false" outlineLevel="0" collapsed="false">
      <c r="B53" s="268"/>
      <c r="C53" s="268"/>
      <c r="D53" s="268"/>
      <c r="E53" s="268"/>
    </row>
    <row r="54" s="267" customFormat="true" ht="12.75" hidden="true" customHeight="false" outlineLevel="0" collapsed="false">
      <c r="B54" s="268"/>
      <c r="C54" s="268"/>
      <c r="D54" s="268"/>
      <c r="E54" s="268"/>
    </row>
    <row r="55" s="267" customFormat="true" ht="12.75" hidden="true" customHeight="false" outlineLevel="0" collapsed="false">
      <c r="B55" s="268"/>
      <c r="C55" s="268"/>
      <c r="D55" s="268"/>
      <c r="E55" s="268"/>
    </row>
    <row r="56" s="267" customFormat="true" ht="12.75" hidden="true" customHeight="false" outlineLevel="0" collapsed="false">
      <c r="B56" s="268"/>
      <c r="C56" s="268"/>
      <c r="D56" s="268"/>
      <c r="E56" s="268"/>
    </row>
  </sheetData>
  <sheetProtection sheet="true" password="c966" objects="true" scenarios="true"/>
  <mergeCells count="40">
    <mergeCell ref="A1:E1"/>
    <mergeCell ref="A2:E2"/>
    <mergeCell ref="C3:E3"/>
    <mergeCell ref="C4:E4"/>
    <mergeCell ref="C5:E5"/>
    <mergeCell ref="C6:D6"/>
    <mergeCell ref="C7:E7"/>
    <mergeCell ref="C8:E8"/>
    <mergeCell ref="C9:E9"/>
    <mergeCell ref="A10:A11"/>
    <mergeCell ref="C10:E10"/>
    <mergeCell ref="C11:E11"/>
    <mergeCell ref="C12:E12"/>
    <mergeCell ref="C13:E13"/>
    <mergeCell ref="A14:A15"/>
    <mergeCell ref="C14:E14"/>
    <mergeCell ref="C15:E15"/>
    <mergeCell ref="C16:E16"/>
    <mergeCell ref="C17:D17"/>
    <mergeCell ref="A18:A19"/>
    <mergeCell ref="B18:B19"/>
    <mergeCell ref="C18: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9:F39"/>
    <mergeCell ref="C40:F40"/>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8.6796875" defaultRowHeight="12.75" zeroHeight="false" outlineLevelRow="0" outlineLevelCol="0"/>
  <sheetData/>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J22"/>
  <sheetViews>
    <sheetView showFormulas="false" showGridLines="true" showRowColHeaders="true" showZeros="true" rightToLeft="false" tabSelected="true" showOutlineSymbols="true" defaultGridColor="true" view="normal" topLeftCell="A6" colorId="64" zoomScale="85" zoomScaleNormal="85" zoomScalePageLayoutView="100" workbookViewId="0">
      <selection pane="topLeft" activeCell="C13" activeCellId="0" sqref="C13"/>
    </sheetView>
  </sheetViews>
  <sheetFormatPr defaultColWidth="2.3359375" defaultRowHeight="14.25" zeroHeight="true" outlineLevelRow="0" outlineLevelCol="0"/>
  <cols>
    <col collapsed="false" customWidth="true" hidden="false" outlineLevel="0" max="1" min="1" style="3" width="5.66"/>
    <col collapsed="false" customWidth="true" hidden="false" outlineLevel="0" max="2" min="2" style="3" width="28.56"/>
    <col collapsed="false" customWidth="true" hidden="false" outlineLevel="0" max="3" min="3" style="3" width="18"/>
    <col collapsed="false" customWidth="true" hidden="false" outlineLevel="0" max="4" min="4" style="3" width="14.11"/>
    <col collapsed="false" customWidth="true" hidden="false" outlineLevel="0" max="5" min="5" style="3" width="18"/>
    <col collapsed="false" customWidth="true" hidden="true" outlineLevel="0" max="6" min="6" style="4" width="19.67"/>
    <col collapsed="false" customWidth="true" hidden="true" outlineLevel="0" max="10" min="7" style="3" width="9.11"/>
    <col collapsed="false" customWidth="true" hidden="false" outlineLevel="0" max="252" min="11" style="3" width="9.11"/>
    <col collapsed="false" customWidth="true" hidden="false" outlineLevel="0" max="253" min="253" style="3" width="1.56"/>
    <col collapsed="false" customWidth="true" hidden="false" outlineLevel="0" max="254" min="254" style="3" width="4"/>
    <col collapsed="false" customWidth="true" hidden="false" outlineLevel="0" max="255" min="255" style="3" width="5.44"/>
    <col collapsed="false" customWidth="false" hidden="false" outlineLevel="0" max="16384" min="256" style="3" width="2.33"/>
  </cols>
  <sheetData>
    <row r="1" customFormat="false" ht="14.25" hidden="false" customHeight="true" outlineLevel="0" collapsed="false">
      <c r="B1" s="5" t="s">
        <v>14</v>
      </c>
      <c r="C1" s="5"/>
      <c r="D1" s="5"/>
      <c r="E1" s="5"/>
    </row>
    <row r="2" customFormat="false" ht="20.25" hidden="false" customHeight="true" outlineLevel="0" collapsed="false">
      <c r="B2" s="5"/>
      <c r="C2" s="5"/>
      <c r="D2" s="5"/>
      <c r="E2" s="5"/>
    </row>
    <row r="3" customFormat="false" ht="14.25" hidden="false" customHeight="false" outlineLevel="0" collapsed="false">
      <c r="B3" s="5"/>
      <c r="C3" s="5"/>
      <c r="D3" s="5"/>
      <c r="E3" s="5"/>
    </row>
    <row r="4" customFormat="false" ht="60" hidden="false" customHeight="true" outlineLevel="0" collapsed="false">
      <c r="B4" s="6" t="s">
        <v>15</v>
      </c>
      <c r="C4" s="6"/>
      <c r="D4" s="6"/>
      <c r="E4" s="6"/>
    </row>
    <row r="5" customFormat="false" ht="41.25" hidden="false" customHeight="true" outlineLevel="0" collapsed="false">
      <c r="B5" s="7" t="s">
        <v>16</v>
      </c>
      <c r="C5" s="8" t="s">
        <v>17</v>
      </c>
      <c r="D5" s="8"/>
      <c r="E5" s="8"/>
      <c r="F5" s="9"/>
    </row>
    <row r="6" customFormat="false" ht="24" hidden="false" customHeight="true" outlineLevel="0" collapsed="false">
      <c r="B6" s="10" t="s">
        <v>18</v>
      </c>
      <c r="C6" s="11" t="s">
        <v>19</v>
      </c>
      <c r="D6" s="11"/>
      <c r="E6" s="11"/>
      <c r="F6" s="12" t="str">
        <f aca="false">F7</f>
        <v>NO</v>
      </c>
    </row>
    <row r="7" customFormat="false" ht="23.25" hidden="false" customHeight="true" outlineLevel="0" collapsed="false">
      <c r="B7" s="13" t="s">
        <v>20</v>
      </c>
      <c r="C7" s="14" t="s">
        <v>21</v>
      </c>
      <c r="D7" s="14"/>
      <c r="E7" s="14"/>
      <c r="F7" s="15" t="str">
        <f aca="false">IF(C17&gt;=8610,"NO","YES")</f>
        <v>NO</v>
      </c>
    </row>
    <row r="8" customFormat="false" ht="23.25" hidden="false" customHeight="true" outlineLevel="0" collapsed="false">
      <c r="B8" s="13" t="s">
        <v>22</v>
      </c>
      <c r="C8" s="16" t="s">
        <v>23</v>
      </c>
      <c r="D8" s="16"/>
      <c r="E8" s="17" t="s">
        <v>24</v>
      </c>
      <c r="F8" s="18"/>
    </row>
    <row r="9" customFormat="false" ht="23.25" hidden="false" customHeight="true" outlineLevel="0" collapsed="false">
      <c r="B9" s="13" t="s">
        <v>25</v>
      </c>
      <c r="C9" s="16" t="s">
        <v>26</v>
      </c>
      <c r="D9" s="16"/>
      <c r="E9" s="17" t="s">
        <v>24</v>
      </c>
    </row>
    <row r="10" customFormat="false" ht="23.25" hidden="false" customHeight="true" outlineLevel="0" collapsed="false">
      <c r="B10" s="19" t="s">
        <v>27</v>
      </c>
      <c r="C10" s="20" t="s">
        <v>28</v>
      </c>
      <c r="D10" s="21" t="s">
        <v>29</v>
      </c>
      <c r="E10" s="22" t="s">
        <v>30</v>
      </c>
    </row>
    <row r="11" customFormat="false" ht="23.25" hidden="false" customHeight="true" outlineLevel="0" collapsed="false">
      <c r="B11" s="23" t="s">
        <v>31</v>
      </c>
      <c r="C11" s="24" t="n">
        <v>31080</v>
      </c>
      <c r="D11" s="24"/>
      <c r="E11" s="24"/>
    </row>
    <row r="12" customFormat="false" ht="23.25" hidden="false" customHeight="true" outlineLevel="0" collapsed="false">
      <c r="B12" s="25" t="s">
        <v>32</v>
      </c>
      <c r="C12" s="26" t="s">
        <v>33</v>
      </c>
      <c r="D12" s="26"/>
      <c r="E12" s="26"/>
      <c r="G12" s="3" t="e">
        <f aca="false">DAY(C12)</f>
        <v>#VALUE!</v>
      </c>
      <c r="H12" s="3" t="e">
        <f aca="false">MONTH(C12)</f>
        <v>#VALUE!</v>
      </c>
      <c r="I12" s="3" t="e">
        <f aca="false">YEAR(C12)</f>
        <v>#VALUE!</v>
      </c>
      <c r="J12" s="3" t="e">
        <f aca="false">""&amp;G12&amp;"-"&amp;H12&amp;"-"&amp;I12&amp;""</f>
        <v>#VALUE!</v>
      </c>
    </row>
    <row r="13" customFormat="false" ht="23.25" hidden="false" customHeight="true" outlineLevel="0" collapsed="false">
      <c r="B13" s="25" t="s">
        <v>34</v>
      </c>
      <c r="C13" s="27" t="s">
        <v>35</v>
      </c>
      <c r="D13" s="27"/>
      <c r="E13" s="27"/>
    </row>
    <row r="14" customFormat="false" ht="23.25" hidden="false" customHeight="true" outlineLevel="0" collapsed="false">
      <c r="B14" s="25" t="s">
        <v>36</v>
      </c>
      <c r="C14" s="27" t="n">
        <v>42492</v>
      </c>
      <c r="D14" s="27"/>
      <c r="E14" s="27"/>
    </row>
    <row r="15" customFormat="false" ht="32.25" hidden="false" customHeight="true" outlineLevel="0" collapsed="false">
      <c r="B15" s="28" t="s">
        <v>37</v>
      </c>
      <c r="C15" s="27" t="n">
        <v>43651</v>
      </c>
      <c r="D15" s="27"/>
      <c r="E15" s="27"/>
    </row>
    <row r="16" customFormat="false" ht="24.75" hidden="false" customHeight="true" outlineLevel="0" collapsed="false">
      <c r="B16" s="29" t="s">
        <v>38</v>
      </c>
      <c r="C16" s="30" t="s">
        <v>39</v>
      </c>
      <c r="D16" s="30"/>
      <c r="E16" s="31" t="s">
        <v>40</v>
      </c>
    </row>
    <row r="17" customFormat="false" ht="27" hidden="false" customHeight="true" outlineLevel="0" collapsed="false">
      <c r="B17" s="29"/>
      <c r="C17" s="32" t="n">
        <v>28700</v>
      </c>
      <c r="D17" s="32"/>
      <c r="E17" s="33" t="str">
        <f aca="false">'CHECKLIST 1'!E23</f>
        <v>4</v>
      </c>
    </row>
    <row r="18" customFormat="false" ht="26.85" hidden="false" customHeight="false" outlineLevel="0" collapsed="false">
      <c r="B18" s="34" t="str">
        <f aca="false">C5&amp;" "&amp;
"મળવાપાત્ર તારીખઃ"</f>
        <v>પ્રથમ ઉ.પ.ધો. ૯ વર્ષ  મળવાપાત્ર તારીખઃ</v>
      </c>
      <c r="C18" s="26" t="n">
        <v>44089</v>
      </c>
      <c r="D18" s="26"/>
      <c r="E18" s="26"/>
      <c r="F18" s="35"/>
    </row>
    <row r="19" customFormat="false" ht="15.75" hidden="false" customHeight="true" outlineLevel="0" collapsed="false">
      <c r="B19" s="36"/>
      <c r="C19" s="24"/>
      <c r="D19" s="24"/>
      <c r="E19" s="24"/>
    </row>
    <row r="20" customFormat="false" ht="32.25" hidden="false" customHeight="true" outlineLevel="0" collapsed="false">
      <c r="B20" s="37" t="s">
        <v>41</v>
      </c>
      <c r="C20" s="38" t="s">
        <v>42</v>
      </c>
      <c r="D20" s="39" t="n">
        <v>10</v>
      </c>
      <c r="E20" s="40" t="s">
        <v>43</v>
      </c>
    </row>
    <row r="21" customFormat="false" ht="14.25" hidden="false" customHeight="true" outlineLevel="0" collapsed="false">
      <c r="B21" s="41" t="s">
        <v>44</v>
      </c>
      <c r="C21" s="41"/>
      <c r="D21" s="41"/>
      <c r="E21" s="41"/>
    </row>
    <row r="22" customFormat="false" ht="14.25" hidden="true" customHeight="true" outlineLevel="0" collapsed="false">
      <c r="B22" s="3" t="str">
        <f aca="false">IF(C5="પ્રથમ ઉ.પ.ધો. ૯ વર્ષ ","9")</f>
        <v>9</v>
      </c>
    </row>
  </sheetData>
  <sheetProtection sheet="true" password="c966" objects="true" scenarios="true"/>
  <protectedRanges>
    <protectedRange name="Range1" sqref="C17:D17 C18:E20 C5:E15"/>
  </protectedRanges>
  <mergeCells count="18">
    <mergeCell ref="B1:E3"/>
    <mergeCell ref="B4:E4"/>
    <mergeCell ref="C5:E5"/>
    <mergeCell ref="C6:E6"/>
    <mergeCell ref="C7:E7"/>
    <mergeCell ref="C8:D8"/>
    <mergeCell ref="C9:D9"/>
    <mergeCell ref="C11:E11"/>
    <mergeCell ref="C12:E12"/>
    <mergeCell ref="C13:E13"/>
    <mergeCell ref="C14:E14"/>
    <mergeCell ref="C15:E15"/>
    <mergeCell ref="B16:B17"/>
    <mergeCell ref="C16:D16"/>
    <mergeCell ref="C17:D17"/>
    <mergeCell ref="C18:E18"/>
    <mergeCell ref="C19:E19"/>
    <mergeCell ref="B21:E21"/>
  </mergeCells>
  <dataValidations count="1">
    <dataValidation allowBlank="true" errorStyle="stop" operator="between" prompt="મળવાપાત્ર ઉચ્‍ચતર પગાર ધોરણ અહીંથી પસંદ કરો. " showDropDown="false" showErrorMessage="true" showInputMessage="true" sqref="C5:E5" type="list">
      <formula1>"પ્રથમ ઉ.પ.ધો. ૯ વર્ષ ,"</formula1>
      <formula2>0</formula2>
    </dataValidation>
  </dataValidation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IV3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8" activeCellId="0" sqref="B18"/>
    </sheetView>
  </sheetViews>
  <sheetFormatPr defaultColWidth="11.53515625" defaultRowHeight="12.75" zeroHeight="true" outlineLevelRow="0" outlineLevelCol="0"/>
  <cols>
    <col collapsed="false" customWidth="true" hidden="false" outlineLevel="0" max="1" min="1" style="42" width="36"/>
    <col collapsed="false" customWidth="true" hidden="false" outlineLevel="0" max="2" min="2" style="42" width="10"/>
    <col collapsed="false" customWidth="true" hidden="false" outlineLevel="0" max="3" min="3" style="42" width="6.56"/>
    <col collapsed="false" customWidth="true" hidden="false" outlineLevel="0" max="4" min="4" style="42" width="11.44"/>
    <col collapsed="false" customWidth="true" hidden="false" outlineLevel="0" max="5" min="5" style="42" width="12.67"/>
    <col collapsed="false" customWidth="true" hidden="false" outlineLevel="0" max="7" min="6" style="42" width="9.11"/>
    <col collapsed="false" customWidth="false" hidden="true" outlineLevel="0" max="16384" min="8" style="42" width="11.53"/>
  </cols>
  <sheetData>
    <row r="1" customFormat="false" ht="18.65" hidden="false" customHeight="false" outlineLevel="0" collapsed="false">
      <c r="A1" s="43"/>
      <c r="B1" s="43"/>
      <c r="C1" s="44"/>
      <c r="D1" s="45" t="s">
        <v>45</v>
      </c>
      <c r="E1" s="46" t="str">
        <f aca="false">'DATA SHEET'!C6</f>
        <v>પટેલ જીતેન્દ્રકુમાર રમેશભાઈ</v>
      </c>
      <c r="F1" s="46"/>
      <c r="G1" s="46"/>
    </row>
    <row r="2" customFormat="false" ht="18.65" hidden="false" customHeight="false" outlineLevel="0" collapsed="false">
      <c r="A2" s="43"/>
      <c r="B2" s="43"/>
      <c r="D2" s="45" t="s">
        <v>46</v>
      </c>
      <c r="E2" s="47" t="str">
        <f aca="false">'DATA SHEET'!C7</f>
        <v>આ.શિ.</v>
      </c>
      <c r="F2" s="47"/>
      <c r="G2" s="47"/>
    </row>
    <row r="3" customFormat="false" ht="18.65" hidden="false" customHeight="false" outlineLevel="0" collapsed="false">
      <c r="A3" s="43"/>
      <c r="B3" s="43"/>
      <c r="D3" s="45" t="s">
        <v>47</v>
      </c>
      <c r="E3" s="47" t="str">
        <f aca="false">'DATA SHEET'!C8</f>
        <v>ડૂમેચા</v>
      </c>
      <c r="F3" s="47"/>
      <c r="G3" s="47"/>
    </row>
    <row r="4" customFormat="false" ht="18.65" hidden="false" customHeight="false" outlineLevel="0" collapsed="false">
      <c r="A4" s="43"/>
      <c r="B4" s="43"/>
      <c r="D4" s="45" t="s">
        <v>48</v>
      </c>
      <c r="E4" s="47" t="str">
        <f aca="false">'DATA SHEET'!C9</f>
        <v>જીંડવા</v>
      </c>
      <c r="F4" s="47"/>
      <c r="G4" s="47"/>
    </row>
    <row r="5" customFormat="false" ht="18.65" hidden="false" customHeight="false" outlineLevel="0" collapsed="false">
      <c r="A5" s="43"/>
      <c r="B5" s="43"/>
      <c r="D5" s="45" t="s">
        <v>49</v>
      </c>
      <c r="E5" s="48" t="n">
        <f aca="true">TODAY()</f>
        <v>45662</v>
      </c>
      <c r="F5" s="48"/>
      <c r="G5" s="48"/>
    </row>
    <row r="6" customFormat="false" ht="15" hidden="false" customHeight="false" outlineLevel="0" collapsed="false">
      <c r="A6" s="49"/>
    </row>
    <row r="7" customFormat="false" ht="14.15" hidden="false" customHeight="false" outlineLevel="0" collapsed="false">
      <c r="A7" s="50" t="s">
        <v>50</v>
      </c>
      <c r="B7" s="51"/>
      <c r="C7" s="51"/>
    </row>
    <row r="8" customFormat="false" ht="19.5" hidden="false" customHeight="true" outlineLevel="0" collapsed="false">
      <c r="A8" s="52" t="s">
        <v>51</v>
      </c>
      <c r="B8" s="52"/>
      <c r="C8" s="52"/>
    </row>
    <row r="9" customFormat="false" ht="18.75" hidden="false" customHeight="true" outlineLevel="0" collapsed="false">
      <c r="A9" s="50" t="str">
        <f aca="false">"તાલુકા પંચાયત,"&amp;'DATA SHEET'!C10</f>
        <v>તાલુકા પંચાયત,દહેગામ</v>
      </c>
      <c r="B9" s="53"/>
      <c r="C9" s="54"/>
    </row>
    <row r="10" customFormat="false" ht="15" hidden="false" customHeight="false" outlineLevel="0" collapsed="false">
      <c r="A10" s="55"/>
      <c r="B10" s="55"/>
    </row>
    <row r="11" customFormat="false" ht="21" hidden="false" customHeight="true" outlineLevel="0" collapsed="false">
      <c r="A11" s="45" t="s">
        <v>52</v>
      </c>
      <c r="B11" s="46" t="str">
        <f aca="false">'DATA SHEET'!C5&amp;" મંજુર કરવા બાબત...."</f>
        <v>પ્રથમ ઉ.પ.ધો. ૯ વર્ષ  મંજુર કરવા બાબત....</v>
      </c>
      <c r="C11" s="46"/>
      <c r="D11" s="46"/>
      <c r="E11" s="46"/>
      <c r="F11" s="46"/>
      <c r="G11" s="46"/>
    </row>
    <row r="12" customFormat="false" ht="15" hidden="false" customHeight="false" outlineLevel="0" collapsed="false">
      <c r="A12" s="55"/>
      <c r="B12" s="55"/>
    </row>
    <row r="13" customFormat="false" ht="45" hidden="false" customHeight="true" outlineLevel="0" collapsed="false">
      <c r="A13" s="56" t="str">
        <f aca="false">"        આપ સાહેબને મારી નમ્ર અરજ કે, નીચે પ્રમાણેની મારી વિગત આધારે સળંગ નોકરી ગણાતા  મને "&amp;'DATA SHEET'!C5&amp;" મંજુર કરી આપવા નમ્ર વિનંતિ."</f>
        <v>        આપ સાહેબને મારી નમ્ર અરજ કે, નીચે પ્રમાણેની મારી વિગત આધારે સળંગ નોકરી ગણાતા  મને પ્રથમ ઉ.પ.ધો. ૯ વર્ષ  મંજુર કરી આપવા નમ્ર વિનંતિ.</v>
      </c>
      <c r="B13" s="56"/>
      <c r="C13" s="56"/>
      <c r="D13" s="56"/>
      <c r="E13" s="56"/>
      <c r="F13" s="56"/>
      <c r="G13" s="56"/>
    </row>
    <row r="14" customFormat="false" ht="15" hidden="false" customHeight="false" outlineLevel="0" collapsed="false">
      <c r="A14" s="57"/>
      <c r="B14" s="57"/>
      <c r="C14" s="57"/>
      <c r="D14" s="57"/>
      <c r="E14" s="57"/>
      <c r="F14" s="57"/>
      <c r="G14" s="57"/>
    </row>
    <row r="15" customFormat="false" ht="22.5" hidden="false" customHeight="true" outlineLevel="0" collapsed="false">
      <c r="A15" s="58" t="s">
        <v>53</v>
      </c>
      <c r="B15" s="59" t="str">
        <f aca="false">'DATA SHEET'!C6</f>
        <v>પટેલ જીતેન્દ્રકુમાર રમેશભાઈ</v>
      </c>
      <c r="C15" s="59"/>
      <c r="D15" s="59"/>
      <c r="E15" s="59"/>
      <c r="F15" s="59"/>
      <c r="G15" s="59"/>
    </row>
    <row r="16" customFormat="false" ht="22.5" hidden="false" customHeight="true" outlineLevel="0" collapsed="false">
      <c r="A16" s="58" t="s">
        <v>54</v>
      </c>
      <c r="B16" s="59" t="str">
        <f aca="false">'DATA SHEET'!C8&amp;" પ્રા. શાળા"</f>
        <v>ડૂમેચા પ્રા. શાળા</v>
      </c>
      <c r="C16" s="59"/>
      <c r="D16" s="59"/>
      <c r="E16" s="59"/>
      <c r="F16" s="59"/>
      <c r="G16" s="59"/>
    </row>
    <row r="17" customFormat="false" ht="22.5" hidden="false" customHeight="true" outlineLevel="0" collapsed="false">
      <c r="A17" s="58" t="s">
        <v>55</v>
      </c>
      <c r="B17" s="60" t="n">
        <f aca="false">'DATA SHEET'!C11</f>
        <v>31080</v>
      </c>
      <c r="C17" s="60"/>
      <c r="D17" s="60"/>
      <c r="E17" s="60"/>
      <c r="F17" s="60"/>
      <c r="G17" s="60"/>
    </row>
    <row r="18" customFormat="false" ht="22.5" hidden="false" customHeight="true" outlineLevel="0" collapsed="false">
      <c r="A18" s="58" t="s">
        <v>56</v>
      </c>
      <c r="B18" s="60" t="str">
        <f aca="false">'DATA SHEET'!C12</f>
        <v>{{age}}</v>
      </c>
      <c r="C18" s="60"/>
      <c r="D18" s="60"/>
      <c r="E18" s="60"/>
      <c r="F18" s="60"/>
      <c r="G18" s="60"/>
    </row>
    <row r="19" customFormat="false" ht="22.5" hidden="false" customHeight="true" outlineLevel="0" collapsed="false">
      <c r="A19" s="61" t="s">
        <v>57</v>
      </c>
      <c r="B19" s="60" t="str">
        <f aca="false">'DATA SHEET'!C13</f>
        <v>{{date (DD/MM/YYYY)}}</v>
      </c>
      <c r="C19" s="60"/>
      <c r="D19" s="60"/>
      <c r="E19" s="60"/>
      <c r="F19" s="60"/>
      <c r="G19" s="60"/>
    </row>
    <row r="20" customFormat="false" ht="22.5" hidden="false" customHeight="true" outlineLevel="0" collapsed="false">
      <c r="A20" s="58" t="s">
        <v>58</v>
      </c>
      <c r="B20" s="60" t="n">
        <f aca="false">'DATA SHEET'!C18</f>
        <v>44089</v>
      </c>
      <c r="C20" s="60"/>
      <c r="D20" s="60"/>
      <c r="E20" s="60"/>
      <c r="F20" s="60"/>
      <c r="G20" s="60"/>
    </row>
    <row r="21" s="63" customFormat="true" ht="22.5" hidden="false" customHeight="true" outlineLevel="0" collapsed="false">
      <c r="A21" s="62" t="s">
        <v>59</v>
      </c>
      <c r="B21" s="60" t="n">
        <f aca="false">'DATA SHEET'!C14</f>
        <v>42492</v>
      </c>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c r="FB21" s="60"/>
      <c r="FC21" s="60"/>
      <c r="FD21" s="60"/>
      <c r="FE21" s="60"/>
      <c r="FF21" s="60"/>
      <c r="FG21" s="60"/>
      <c r="FH21" s="60"/>
      <c r="FI21" s="60"/>
      <c r="FJ21" s="60"/>
      <c r="FK21" s="60"/>
      <c r="FL21" s="60"/>
      <c r="FM21" s="60"/>
      <c r="FN21" s="60"/>
      <c r="FO21" s="60"/>
      <c r="FP21" s="60"/>
      <c r="FQ21" s="60"/>
      <c r="FR21" s="60"/>
      <c r="FS21" s="60"/>
      <c r="FT21" s="60"/>
      <c r="FU21" s="60"/>
      <c r="FV21" s="60"/>
      <c r="FW21" s="60"/>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c r="GX21" s="60"/>
      <c r="GY21" s="60"/>
      <c r="GZ21" s="60"/>
      <c r="HA21" s="60"/>
      <c r="HB21" s="60"/>
      <c r="HC21" s="60"/>
      <c r="HD21" s="60"/>
      <c r="HE21" s="60"/>
      <c r="HF21" s="60"/>
      <c r="HG21" s="60"/>
      <c r="HH21" s="60"/>
      <c r="HI21" s="60"/>
      <c r="HJ21" s="60"/>
      <c r="HK21" s="60"/>
      <c r="HL21" s="60"/>
      <c r="HM21" s="60"/>
      <c r="HN21" s="60"/>
      <c r="HO21" s="60"/>
      <c r="HP21" s="60"/>
      <c r="HQ21" s="60"/>
      <c r="HR21" s="60"/>
      <c r="HS21" s="60"/>
      <c r="HT21" s="60"/>
      <c r="HU21" s="60"/>
      <c r="HV21" s="60"/>
      <c r="HW21" s="60"/>
      <c r="HX21" s="60"/>
      <c r="HY21" s="60"/>
      <c r="HZ21" s="60"/>
      <c r="IA21" s="60"/>
      <c r="IB21" s="60"/>
      <c r="IC21" s="60"/>
      <c r="ID21" s="60"/>
      <c r="IE21" s="60"/>
      <c r="IF21" s="60"/>
      <c r="IG21" s="60"/>
      <c r="IH21" s="60"/>
      <c r="II21" s="60"/>
      <c r="IJ21" s="60"/>
      <c r="IK21" s="60"/>
      <c r="IL21" s="60"/>
      <c r="IM21" s="60"/>
      <c r="IN21" s="60"/>
      <c r="IO21" s="60"/>
      <c r="IP21" s="60"/>
      <c r="IQ21" s="60"/>
      <c r="IR21" s="60"/>
      <c r="IS21" s="60"/>
      <c r="IT21" s="60"/>
      <c r="IU21" s="60"/>
      <c r="IV21" s="60"/>
    </row>
    <row r="22" s="63" customFormat="true" ht="22.5" hidden="false" customHeight="true" outlineLevel="0" collapsed="false">
      <c r="A22" s="64" t="s">
        <v>60</v>
      </c>
      <c r="B22" s="65" t="n">
        <f aca="false">'DATA SHEET'!C15</f>
        <v>43651</v>
      </c>
      <c r="C22" s="65"/>
      <c r="D22" s="65"/>
      <c r="E22" s="65"/>
      <c r="F22" s="65"/>
    </row>
    <row r="23" customFormat="false" ht="15" hidden="false" customHeight="false" outlineLevel="0" collapsed="false">
      <c r="A23" s="66"/>
      <c r="E23" s="67"/>
      <c r="F23" s="67"/>
      <c r="G23" s="67"/>
    </row>
    <row r="24" customFormat="false" ht="18.65" hidden="false" customHeight="false" outlineLevel="0" collapsed="false">
      <c r="A24" s="68" t="s">
        <v>61</v>
      </c>
      <c r="E24" s="67"/>
      <c r="F24" s="67"/>
      <c r="G24" s="67"/>
    </row>
    <row r="25" s="70" customFormat="true" ht="18.75" hidden="false" customHeight="true" outlineLevel="0" collapsed="false">
      <c r="A25" s="69" t="s">
        <v>62</v>
      </c>
      <c r="E25" s="71" t="s">
        <v>63</v>
      </c>
      <c r="F25" s="71"/>
      <c r="G25" s="71"/>
    </row>
    <row r="26" s="70" customFormat="true" ht="24" hidden="false" customHeight="true" outlineLevel="0" collapsed="false">
      <c r="A26" s="69" t="s">
        <v>64</v>
      </c>
      <c r="E26" s="71" t="s">
        <v>65</v>
      </c>
      <c r="F26" s="71"/>
      <c r="G26" s="71"/>
    </row>
    <row r="27" s="70" customFormat="true" ht="18.75" hidden="false" customHeight="true" outlineLevel="0" collapsed="false">
      <c r="A27" s="69" t="s">
        <v>66</v>
      </c>
    </row>
    <row r="28" s="70" customFormat="true" ht="18.75" hidden="false" customHeight="true" outlineLevel="0" collapsed="false">
      <c r="A28" s="69" t="s">
        <v>67</v>
      </c>
      <c r="E28" s="72" t="str">
        <f aca="false">E1</f>
        <v>પટેલ જીતેન્દ્રકુમાર રમેશભાઈ</v>
      </c>
      <c r="F28" s="72"/>
      <c r="G28" s="72"/>
    </row>
    <row r="29" s="70" customFormat="true" ht="18.75" hidden="false" customHeight="true" outlineLevel="0" collapsed="false">
      <c r="A29" s="69" t="s">
        <v>68</v>
      </c>
      <c r="E29" s="73" t="str">
        <f aca="false">'DATA SHEET'!C7</f>
        <v>આ.શિ.</v>
      </c>
      <c r="F29" s="73"/>
      <c r="G29" s="73"/>
    </row>
    <row r="30" s="70" customFormat="true" ht="21.75" hidden="false" customHeight="true" outlineLevel="0" collapsed="false">
      <c r="A30" s="74"/>
      <c r="E30" s="73" t="str">
        <f aca="false">'DATA SHEET'!C8&amp;" પ્રા.શાળા"</f>
        <v>ડૂમેચા પ્રા.શાળા</v>
      </c>
      <c r="F30" s="73"/>
      <c r="G30" s="73"/>
    </row>
    <row r="31" customFormat="false" ht="21.75" hidden="false" customHeight="false" outlineLevel="0" collapsed="false">
      <c r="A31" s="75"/>
      <c r="E31" s="76"/>
      <c r="F31" s="51"/>
      <c r="G31" s="51"/>
    </row>
    <row r="32" customFormat="false" ht="12.75" hidden="false" customHeight="false" outlineLevel="0" collapsed="false"/>
  </sheetData>
  <sheetProtection sheet="true" password="c966" objects="true" scenarios="true"/>
  <mergeCells count="25">
    <mergeCell ref="E1:G1"/>
    <mergeCell ref="E2:G2"/>
    <mergeCell ref="E3:G3"/>
    <mergeCell ref="E4:G4"/>
    <mergeCell ref="E5:G5"/>
    <mergeCell ref="A8:C8"/>
    <mergeCell ref="A10:B10"/>
    <mergeCell ref="B11:G11"/>
    <mergeCell ref="A12:B12"/>
    <mergeCell ref="A13:G13"/>
    <mergeCell ref="B15:G15"/>
    <mergeCell ref="B16:G16"/>
    <mergeCell ref="B17:G17"/>
    <mergeCell ref="B18:G18"/>
    <mergeCell ref="B19:G19"/>
    <mergeCell ref="B20:G20"/>
    <mergeCell ref="B21:IV21"/>
    <mergeCell ref="B22:F22"/>
    <mergeCell ref="E23:G23"/>
    <mergeCell ref="E24:G24"/>
    <mergeCell ref="E25:G25"/>
    <mergeCell ref="E26:G26"/>
    <mergeCell ref="E28:G28"/>
    <mergeCell ref="E29:G29"/>
    <mergeCell ref="E30:G30"/>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30"/>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C18" activeCellId="0" sqref="C18"/>
    </sheetView>
  </sheetViews>
  <sheetFormatPr defaultColWidth="11.53515625" defaultRowHeight="12.75" zeroHeight="true" outlineLevelRow="0" outlineLevelCol="0"/>
  <cols>
    <col collapsed="false" customWidth="true" hidden="false" outlineLevel="0" max="1" min="1" style="42" width="10.11"/>
    <col collapsed="false" customWidth="true" hidden="false" outlineLevel="0" max="2" min="2" style="42" width="18.34"/>
    <col collapsed="false" customWidth="true" hidden="false" outlineLevel="0" max="6" min="3" style="42" width="14.33"/>
    <col collapsed="false" customWidth="false" hidden="true" outlineLevel="0" max="16384" min="7" style="42" width="11.53"/>
  </cols>
  <sheetData>
    <row r="1" customFormat="false" ht="24.75" hidden="false" customHeight="true" outlineLevel="0" collapsed="false">
      <c r="A1" s="77" t="s">
        <v>69</v>
      </c>
      <c r="B1" s="77"/>
      <c r="C1" s="77"/>
      <c r="D1" s="77"/>
      <c r="E1" s="77"/>
      <c r="F1" s="77"/>
    </row>
    <row r="2" customFormat="false" ht="25.5" hidden="false" customHeight="true" outlineLevel="0" collapsed="false">
      <c r="A2" s="78" t="s">
        <v>70</v>
      </c>
      <c r="B2" s="78"/>
      <c r="C2" s="78"/>
      <c r="D2" s="78"/>
      <c r="E2" s="78"/>
      <c r="F2" s="78"/>
    </row>
    <row r="3" customFormat="false" ht="24.75" hidden="false" customHeight="true" outlineLevel="0" collapsed="false">
      <c r="A3" s="79" t="s">
        <v>71</v>
      </c>
      <c r="B3" s="79"/>
      <c r="C3" s="79"/>
      <c r="D3" s="79"/>
      <c r="E3" s="79"/>
      <c r="F3" s="79"/>
    </row>
    <row r="4" customFormat="false" ht="12.75" hidden="false" customHeight="false" outlineLevel="0" collapsed="false"/>
    <row r="5" customFormat="false" ht="12.75" hidden="false" customHeight="false" outlineLevel="0" collapsed="false"/>
    <row r="6" customFormat="false" ht="12.75" hidden="false" customHeight="false" outlineLevel="0" collapsed="false"/>
    <row r="7" customFormat="false" ht="16.15" hidden="false" customHeight="false" outlineLevel="0" collapsed="false">
      <c r="A7" s="80" t="s">
        <v>72</v>
      </c>
      <c r="B7" s="80"/>
      <c r="C7" s="80"/>
      <c r="D7" s="80"/>
      <c r="E7" s="80"/>
      <c r="F7" s="80"/>
    </row>
    <row r="8" customFormat="false" ht="16.15" hidden="false" customHeight="false" outlineLevel="0" collapsed="false">
      <c r="A8" s="80" t="s">
        <v>73</v>
      </c>
      <c r="B8" s="80"/>
      <c r="C8" s="80"/>
      <c r="D8" s="80"/>
      <c r="E8" s="80"/>
      <c r="F8" s="80"/>
    </row>
    <row r="9" customFormat="false" ht="16.15" hidden="false" customHeight="false" outlineLevel="0" collapsed="false">
      <c r="A9" s="80" t="str">
        <f aca="false">"તાલુકા પંચાયત "&amp; 'DATA SHEET'!C10</f>
        <v>તાલુકા પંચાયત દહેગામ</v>
      </c>
      <c r="B9" s="80"/>
      <c r="C9" s="80"/>
      <c r="D9" s="80"/>
      <c r="E9" s="80"/>
      <c r="F9" s="80"/>
    </row>
    <row r="10" customFormat="false" ht="16.15" hidden="false" customHeight="false" outlineLevel="0" collapsed="false">
      <c r="A10" s="80"/>
      <c r="B10" s="80"/>
      <c r="C10" s="80"/>
      <c r="D10" s="80"/>
      <c r="E10" s="80"/>
      <c r="F10" s="80"/>
    </row>
    <row r="11" customFormat="false" ht="16.15" hidden="false" customHeight="false" outlineLevel="0" collapsed="false">
      <c r="A11" s="80"/>
      <c r="B11" s="80"/>
      <c r="C11" s="80"/>
      <c r="D11" s="80"/>
      <c r="E11" s="80"/>
      <c r="F11" s="80"/>
    </row>
    <row r="12" customFormat="false" ht="39.75" hidden="false" customHeight="true" outlineLevel="0" collapsed="false">
      <c r="A12" s="81" t="str">
        <f aca="false">"     હું "&amp;'DATA SHEET'!C6&amp;", કચેરી "&amp;'DATA SHEET'!C8&amp;" પ્રાથમિક શાળા ખાતે "&amp;'DATA SHEET'!C7&amp;" તરીકે ફરજ બજાવું છું."</f>
        <v>     હું પટેલ જીતેન્દ્રકુમાર રમેશભાઈ, કચેરી ડૂમેચા પ્રાથમિક શાળા ખાતે આ.શિ. તરીકે ફરજ બજાવું છું.</v>
      </c>
      <c r="B12" s="81"/>
      <c r="C12" s="81"/>
      <c r="D12" s="81"/>
      <c r="E12" s="81"/>
      <c r="F12" s="81"/>
    </row>
    <row r="13" customFormat="false" ht="31.5" hidden="false" customHeight="true" outlineLevel="0" collapsed="false"/>
    <row r="14" customFormat="false" ht="149.25" hidden="false" customHeight="true" outlineLevel="0" collapsed="false">
      <c r="A14" s="82" t="s">
        <v>74</v>
      </c>
      <c r="B14" s="82"/>
      <c r="C14" s="82"/>
      <c r="D14" s="82"/>
      <c r="E14" s="82"/>
      <c r="F14" s="82"/>
    </row>
    <row r="15" customFormat="false" ht="12.75" hidden="false" customHeight="false" outlineLevel="0" collapsed="false"/>
    <row r="16" customFormat="false" ht="12.75" hidden="false" customHeight="false" outlineLevel="0" collapsed="false"/>
    <row r="17" customFormat="false" ht="15.65" hidden="false" customHeight="false" outlineLevel="0" collapsed="false">
      <c r="A17" s="83" t="s">
        <v>75</v>
      </c>
      <c r="B17" s="80" t="str">
        <f aca="false">'DATA SHEET'!C8&amp;" પ્રા.શાળા"</f>
        <v>ડૂમેચા પ્રા.શાળા</v>
      </c>
      <c r="D17" s="84" t="s">
        <v>76</v>
      </c>
    </row>
    <row r="18" customFormat="false" ht="16.15" hidden="false" customHeight="false" outlineLevel="0" collapsed="false">
      <c r="A18" s="83" t="s">
        <v>77</v>
      </c>
      <c r="B18" s="85" t="n">
        <f aca="true">TODAY()</f>
        <v>45662</v>
      </c>
      <c r="D18" s="84" t="s">
        <v>78</v>
      </c>
      <c r="E18" s="86" t="str">
        <f aca="false">'DATA SHEET'!C6</f>
        <v>પટેલ જીતેન્દ્રકુમાર રમેશભાઈ</v>
      </c>
      <c r="F18" s="86"/>
    </row>
    <row r="19" customFormat="false" ht="12.75" hidden="false" customHeight="false" outlineLevel="0" collapsed="false"/>
    <row r="20" customFormat="false" ht="12.75" hidden="false" customHeight="false" outlineLevel="0" collapsed="false">
      <c r="A20" s="87" t="s">
        <v>79</v>
      </c>
    </row>
    <row r="21" customFormat="false" ht="12.75" hidden="false" customHeight="false" outlineLevel="0" collapsed="false">
      <c r="A21" s="42" t="s">
        <v>80</v>
      </c>
    </row>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9.5" hidden="false" customHeight="true" outlineLevel="0" collapsed="false">
      <c r="A27" s="88" t="s">
        <v>81</v>
      </c>
      <c r="B27" s="88"/>
      <c r="C27" s="88" t="s">
        <v>81</v>
      </c>
      <c r="D27" s="88"/>
      <c r="E27" s="88" t="s">
        <v>82</v>
      </c>
      <c r="F27" s="88"/>
    </row>
    <row r="28" customFormat="false" ht="23.25" hidden="false" customHeight="true" outlineLevel="0" collapsed="false">
      <c r="A28" s="88" t="str">
        <f aca="false">B17</f>
        <v>ડૂમેચા પ્રા.શાળા</v>
      </c>
      <c r="B28" s="88"/>
      <c r="C28" s="88" t="str">
        <f aca="false">'DATA SHEET'!C9&amp;" પગાર કેન્‍દ્ર"</f>
        <v>જીંડવા પગાર કેન્‍દ્ર</v>
      </c>
      <c r="D28" s="88"/>
      <c r="E28" s="88" t="str">
        <f aca="false">'DATA SHEET'!C10</f>
        <v>દહેગામ</v>
      </c>
      <c r="F28" s="88"/>
    </row>
    <row r="29" customFormat="false" ht="12.75" hidden="false" customHeight="false" outlineLevel="0" collapsed="false"/>
    <row r="30" customFormat="false" ht="12.75" hidden="false" customHeight="false" outlineLevel="0" collapsed="false"/>
  </sheetData>
  <sheetProtection algorithmName="SHA-512" hashValue="KCkInM2XQb/6Q7+fH1HAp92gVhTH3RC+OLu0sonkUSnnezpk7cNfD0eLLJGI2ai3ZGSKN2vDYWTvDQ4uSdUOTw==" saltValue="tXCDs8yjNqjsx0WQMSzc0Q==" spinCount="100000" sheet="true" objects="true" scenarios="true"/>
  <protectedRanges>
    <protectedRange name="Range1" sqref="A14:F14"/>
  </protectedRanges>
  <mergeCells count="12">
    <mergeCell ref="A1:F1"/>
    <mergeCell ref="A2:F2"/>
    <mergeCell ref="A3:F3"/>
    <mergeCell ref="A12:F12"/>
    <mergeCell ref="A14:F14"/>
    <mergeCell ref="E18:F18"/>
    <mergeCell ref="A27:B27"/>
    <mergeCell ref="C27:D27"/>
    <mergeCell ref="E27:F27"/>
    <mergeCell ref="A28:B28"/>
    <mergeCell ref="C28:D28"/>
    <mergeCell ref="E28:F28"/>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31"/>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C18" activeCellId="0" sqref="C18"/>
    </sheetView>
  </sheetViews>
  <sheetFormatPr defaultColWidth="11.53515625" defaultRowHeight="12.75" zeroHeight="true" outlineLevelRow="0" outlineLevelCol="0"/>
  <cols>
    <col collapsed="false" customWidth="true" hidden="false" outlineLevel="0" max="1" min="1" style="42" width="10.11"/>
    <col collapsed="false" customWidth="true" hidden="false" outlineLevel="0" max="2" min="2" style="42" width="18.34"/>
    <col collapsed="false" customWidth="true" hidden="false" outlineLevel="0" max="5" min="3" style="42" width="14.33"/>
    <col collapsed="false" customWidth="true" hidden="false" outlineLevel="0" max="6" min="6" style="42" width="17.33"/>
    <col collapsed="false" customWidth="false" hidden="true" outlineLevel="0" max="16384" min="7" style="42" width="11.53"/>
  </cols>
  <sheetData>
    <row r="1" customFormat="false" ht="24.75" hidden="false" customHeight="true" outlineLevel="0" collapsed="false">
      <c r="A1" s="77" t="s">
        <v>83</v>
      </c>
      <c r="B1" s="77"/>
      <c r="C1" s="77"/>
      <c r="D1" s="77"/>
      <c r="E1" s="77"/>
      <c r="F1" s="77"/>
    </row>
    <row r="2" customFormat="false" ht="25.5" hidden="false" customHeight="true" outlineLevel="0" collapsed="false">
      <c r="A2" s="78" t="s">
        <v>84</v>
      </c>
      <c r="B2" s="78"/>
      <c r="C2" s="78"/>
      <c r="D2" s="78"/>
      <c r="E2" s="78"/>
      <c r="F2" s="78"/>
    </row>
    <row r="3" customFormat="false" ht="24.75" hidden="false" customHeight="true" outlineLevel="0" collapsed="false">
      <c r="A3" s="79" t="s">
        <v>85</v>
      </c>
      <c r="B3" s="79"/>
      <c r="C3" s="79"/>
      <c r="D3" s="79"/>
      <c r="E3" s="79"/>
      <c r="F3" s="79"/>
    </row>
    <row r="4" customFormat="false" ht="12.75" hidden="false" customHeight="false" outlineLevel="0" collapsed="false"/>
    <row r="5" customFormat="false" ht="12.75" hidden="false" customHeight="false" outlineLevel="0" collapsed="false"/>
    <row r="6" customFormat="false" ht="12.75" hidden="false" customHeight="false" outlineLevel="0" collapsed="false"/>
    <row r="7" customFormat="false" ht="16.15" hidden="false" customHeight="false" outlineLevel="0" collapsed="false">
      <c r="A7" s="80" t="s">
        <v>72</v>
      </c>
      <c r="B7" s="80"/>
      <c r="C7" s="80"/>
      <c r="D7" s="80"/>
      <c r="E7" s="80"/>
      <c r="F7" s="80"/>
    </row>
    <row r="8" customFormat="false" ht="16.15" hidden="false" customHeight="false" outlineLevel="0" collapsed="false">
      <c r="A8" s="80" t="s">
        <v>73</v>
      </c>
      <c r="B8" s="80"/>
      <c r="C8" s="80"/>
      <c r="D8" s="80"/>
      <c r="E8" s="80"/>
      <c r="F8" s="80"/>
    </row>
    <row r="9" customFormat="false" ht="16.15" hidden="false" customHeight="false" outlineLevel="0" collapsed="false">
      <c r="A9" s="80" t="str">
        <f aca="false">"તાલુકા પંચાયત "&amp; 'DATA SHEET'!C10</f>
        <v>તાલુકા પંચાયત દહેગામ</v>
      </c>
      <c r="B9" s="80"/>
      <c r="C9" s="80"/>
      <c r="D9" s="80"/>
      <c r="E9" s="80"/>
      <c r="F9" s="80"/>
    </row>
    <row r="10" customFormat="false" ht="16.15" hidden="false" customHeight="false" outlineLevel="0" collapsed="false">
      <c r="A10" s="80"/>
      <c r="B10" s="80"/>
      <c r="C10" s="80"/>
      <c r="D10" s="80"/>
      <c r="E10" s="80"/>
      <c r="F10" s="80"/>
    </row>
    <row r="11" customFormat="false" ht="16.15" hidden="false" customHeight="false" outlineLevel="0" collapsed="false">
      <c r="A11" s="80"/>
      <c r="B11" s="80"/>
      <c r="C11" s="80"/>
      <c r="D11" s="80"/>
      <c r="E11" s="80"/>
      <c r="F11" s="80"/>
    </row>
    <row r="12" customFormat="false" ht="39.75" hidden="false" customHeight="true" outlineLevel="0" collapsed="false">
      <c r="A12" s="89" t="str">
        <f aca="false">"     હું "&amp;'DATA SHEET'!C6&amp;", કચેરી "&amp;'DATA SHEET'!C8&amp;" પ્રાથમિક શાળા ખાતે "&amp;'DATA SHEET'!C7&amp;" તરીકે ફરજ બજાવું છું."</f>
        <v>     હું પટેલ જીતેન્દ્રકુમાર રમેશભાઈ, કચેરી ડૂમેચા પ્રાથમિક શાળા ખાતે આ.શિ. તરીકે ફરજ બજાવું છું.</v>
      </c>
      <c r="B12" s="89"/>
      <c r="C12" s="89"/>
      <c r="D12" s="89"/>
      <c r="E12" s="89"/>
      <c r="F12" s="89"/>
    </row>
    <row r="13" customFormat="false" ht="15.75" hidden="false" customHeight="true" outlineLevel="0" collapsed="false"/>
    <row r="14" customFormat="false" ht="188.25" hidden="false" customHeight="true" outlineLevel="0" collapsed="false">
      <c r="A14" s="90" t="s">
        <v>86</v>
      </c>
      <c r="B14" s="90"/>
      <c r="C14" s="90"/>
      <c r="D14" s="90"/>
      <c r="E14" s="90"/>
      <c r="F14" s="90"/>
    </row>
    <row r="15" customFormat="false" ht="12.75" hidden="false" customHeight="false" outlineLevel="0" collapsed="false"/>
    <row r="16" customFormat="false" ht="37.5" hidden="false" customHeight="true" outlineLevel="0" collapsed="false">
      <c r="A16" s="89" t="s">
        <v>87</v>
      </c>
      <c r="B16" s="89"/>
      <c r="C16" s="89"/>
      <c r="D16" s="89"/>
      <c r="E16" s="89"/>
      <c r="F16" s="89"/>
    </row>
    <row r="17" customFormat="false" ht="12.75" hidden="false" customHeight="false" outlineLevel="0" collapsed="false"/>
    <row r="18" customFormat="false" ht="15.65" hidden="false" customHeight="false" outlineLevel="0" collapsed="false">
      <c r="A18" s="83" t="s">
        <v>75</v>
      </c>
      <c r="B18" s="80" t="str">
        <f aca="false">'DATA SHEET'!C8&amp;" પ્રા.શાળા"</f>
        <v>ડૂમેચા પ્રા.શાળા</v>
      </c>
      <c r="D18" s="84" t="s">
        <v>76</v>
      </c>
    </row>
    <row r="19" customFormat="false" ht="16.15" hidden="false" customHeight="false" outlineLevel="0" collapsed="false">
      <c r="A19" s="83" t="s">
        <v>77</v>
      </c>
      <c r="B19" s="85" t="n">
        <f aca="true">TODAY()</f>
        <v>45662</v>
      </c>
      <c r="D19" s="84" t="s">
        <v>78</v>
      </c>
      <c r="E19" s="91" t="str">
        <f aca="false">'DATA SHEET'!C6</f>
        <v>પટેલ જીતેન્દ્રકુમાર રમેશભાઈ</v>
      </c>
      <c r="F19" s="91"/>
    </row>
    <row r="20" customFormat="false" ht="12.75" hidden="false" customHeight="false" outlineLevel="0" collapsed="false"/>
    <row r="21" customFormat="false" ht="12.75" hidden="false" customHeight="false" outlineLevel="0" collapsed="false">
      <c r="A21" s="87" t="s">
        <v>79</v>
      </c>
    </row>
    <row r="22" customFormat="false" ht="12.75" hidden="false" customHeight="false" outlineLevel="0" collapsed="false">
      <c r="A22" s="42" t="s">
        <v>80</v>
      </c>
    </row>
    <row r="23" customFormat="false" ht="12.75" hidden="false" customHeight="false" outlineLevel="0" collapsed="false"/>
    <row r="24" customFormat="false" ht="12.75" hidden="false" customHeight="true" outlineLevel="0" collapsed="false">
      <c r="A24" s="92" t="s">
        <v>88</v>
      </c>
      <c r="B24" s="92"/>
    </row>
    <row r="25" customFormat="false" ht="18" hidden="false" customHeight="true" outlineLevel="0" collapsed="false">
      <c r="A25" s="92"/>
      <c r="B25" s="92"/>
    </row>
    <row r="26" customFormat="false" ht="20.25" hidden="false" customHeight="true" outlineLevel="0" collapsed="false">
      <c r="A26" s="93" t="s">
        <v>89</v>
      </c>
      <c r="B26" s="93"/>
    </row>
    <row r="27" customFormat="false" ht="12.75" hidden="false" customHeight="false" outlineLevel="0" collapsed="false"/>
    <row r="28" customFormat="false" ht="12.75" hidden="false" customHeight="false" outlineLevel="0" collapsed="false"/>
    <row r="29" customFormat="false" ht="12.75" hidden="false" customHeight="false" outlineLevel="0" collapsed="false"/>
    <row r="30" customFormat="false" ht="19.5" hidden="false" customHeight="true" outlineLevel="0" collapsed="false">
      <c r="A30" s="88" t="s">
        <v>81</v>
      </c>
      <c r="B30" s="88"/>
      <c r="C30" s="88" t="s">
        <v>81</v>
      </c>
      <c r="D30" s="88"/>
      <c r="E30" s="88" t="s">
        <v>82</v>
      </c>
      <c r="F30" s="88"/>
    </row>
    <row r="31" customFormat="false" ht="17.25" hidden="false" customHeight="true" outlineLevel="0" collapsed="false">
      <c r="A31" s="88" t="str">
        <f aca="false">B18</f>
        <v>ડૂમેચા પ્રા.શાળા</v>
      </c>
      <c r="B31" s="88"/>
      <c r="C31" s="88" t="str">
        <f aca="false">'DATA SHEET'!C9&amp;" પગાર કેન્‍દ્ર"</f>
        <v>જીંડવા પગાર કેન્‍દ્ર</v>
      </c>
      <c r="D31" s="88"/>
      <c r="E31" s="88" t="str">
        <f aca="false">'DATA SHEET'!C10</f>
        <v>દહેગામ</v>
      </c>
      <c r="F31" s="88"/>
    </row>
  </sheetData>
  <sheetProtection algorithmName="SHA-512" hashValue="JeyNm5vjwsiSAWFoxWIMJ1b96vFJo413VaOG06JospRz9WPPWWHtTh6UUcoY7EZjx6+KqiT1zwLwjhtaq01AVA==" saltValue="8/ngCYBjZbcxnPme5r/AuQ==" spinCount="100000" sheet="true" objects="true" scenarios="true"/>
  <protectedRanges>
    <protectedRange name="Range1" sqref="A14:F14"/>
  </protectedRanges>
  <mergeCells count="15">
    <mergeCell ref="A1:F1"/>
    <mergeCell ref="A2:F2"/>
    <mergeCell ref="A3:F3"/>
    <mergeCell ref="A12:F12"/>
    <mergeCell ref="A14:F14"/>
    <mergeCell ref="A16:F16"/>
    <mergeCell ref="E19:F19"/>
    <mergeCell ref="A24:B25"/>
    <mergeCell ref="A26:B26"/>
    <mergeCell ref="A30:B30"/>
    <mergeCell ref="C30:D30"/>
    <mergeCell ref="E30:F30"/>
    <mergeCell ref="A31:B31"/>
    <mergeCell ref="C31:D31"/>
    <mergeCell ref="E31:F31"/>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53515625" defaultRowHeight="12.75" zeroHeight="true" outlineLevelRow="0" outlineLevelCol="0"/>
  <cols>
    <col collapsed="false" customWidth="true" hidden="false" outlineLevel="0" max="1" min="1" style="42" width="10.11"/>
    <col collapsed="false" customWidth="true" hidden="false" outlineLevel="0" max="2" min="2" style="42" width="18.34"/>
    <col collapsed="false" customWidth="true" hidden="false" outlineLevel="0" max="5" min="3" style="42" width="14.33"/>
    <col collapsed="false" customWidth="true" hidden="false" outlineLevel="0" max="6" min="6" style="42" width="17.33"/>
    <col collapsed="false" customWidth="false" hidden="true" outlineLevel="0" max="16384" min="7" style="42" width="11.53"/>
  </cols>
  <sheetData>
    <row r="1" customFormat="false" ht="24.75" hidden="false" customHeight="true" outlineLevel="0" collapsed="false">
      <c r="A1" s="77" t="s">
        <v>90</v>
      </c>
      <c r="B1" s="77"/>
      <c r="C1" s="77"/>
      <c r="D1" s="77"/>
      <c r="E1" s="77"/>
      <c r="F1" s="77"/>
    </row>
    <row r="2" customFormat="false" ht="25.5" hidden="false" customHeight="true" outlineLevel="0" collapsed="false">
      <c r="A2" s="78" t="s">
        <v>91</v>
      </c>
      <c r="B2" s="78"/>
      <c r="C2" s="78"/>
      <c r="D2" s="78"/>
      <c r="E2" s="78"/>
      <c r="F2" s="78"/>
    </row>
    <row r="3" customFormat="false" ht="24.75" hidden="false" customHeight="true" outlineLevel="0" collapsed="false">
      <c r="A3" s="79" t="s">
        <v>92</v>
      </c>
      <c r="B3" s="79"/>
      <c r="C3" s="79"/>
      <c r="D3" s="79"/>
      <c r="E3" s="79"/>
      <c r="F3" s="79"/>
    </row>
    <row r="4" customFormat="false" ht="12.75" hidden="false" customHeight="false" outlineLevel="0" collapsed="false"/>
    <row r="5" customFormat="false" ht="12.75" hidden="false" customHeight="false" outlineLevel="0" collapsed="false"/>
    <row r="6" customFormat="false" ht="12.75" hidden="false" customHeight="false" outlineLevel="0" collapsed="false"/>
    <row r="7" customFormat="false" ht="16.15" hidden="false" customHeight="false" outlineLevel="0" collapsed="false">
      <c r="A7" s="80" t="s">
        <v>72</v>
      </c>
      <c r="B7" s="80"/>
      <c r="C7" s="80"/>
      <c r="D7" s="80"/>
      <c r="E7" s="80"/>
      <c r="F7" s="80"/>
    </row>
    <row r="8" customFormat="false" ht="16.15" hidden="false" customHeight="false" outlineLevel="0" collapsed="false">
      <c r="A8" s="80" t="s">
        <v>73</v>
      </c>
      <c r="B8" s="80"/>
      <c r="C8" s="80"/>
      <c r="D8" s="80"/>
      <c r="E8" s="80"/>
      <c r="F8" s="80"/>
    </row>
    <row r="9" customFormat="false" ht="16.15" hidden="false" customHeight="false" outlineLevel="0" collapsed="false">
      <c r="A9" s="80" t="str">
        <f aca="false">"તાલુકા પંચાયત "&amp; 'DATA SHEET'!C10</f>
        <v>તાલુકા પંચાયત દહેગામ</v>
      </c>
      <c r="B9" s="80"/>
      <c r="C9" s="80"/>
      <c r="D9" s="80"/>
      <c r="E9" s="80"/>
      <c r="F9" s="80"/>
    </row>
    <row r="10" customFormat="false" ht="16.15" hidden="false" customHeight="false" outlineLevel="0" collapsed="false">
      <c r="A10" s="80"/>
      <c r="B10" s="80"/>
      <c r="C10" s="80"/>
      <c r="D10" s="80"/>
      <c r="E10" s="80"/>
      <c r="F10" s="80"/>
    </row>
    <row r="11" customFormat="false" ht="16.15" hidden="false" customHeight="false" outlineLevel="0" collapsed="false">
      <c r="A11" s="80"/>
      <c r="B11" s="80"/>
      <c r="C11" s="80"/>
      <c r="D11" s="80"/>
      <c r="E11" s="80"/>
      <c r="F11" s="80"/>
    </row>
    <row r="12" customFormat="false" ht="93" hidden="false" customHeight="true" outlineLevel="0" collapsed="false">
      <c r="A12" s="89" t="str">
        <f aca="false">"     હું "&amp;'DATA SHEET'!C6&amp;" કબુલ કરૂં છું કે, વિભાગના તા.૦૧/૦૧/૨૦૧૯ના ઠરાવ ક્રમાંક પગર-૧૦૨૦૧૬-યુઓ-૧૨૧-(૨૨)-૫ એ અન્‍વયે ઉચ્ચતર પગાર ધોરણની ચાલતી યોજના હેઠળનું પગાર બાંધણી અન્‍વયે મને ચૂકવવામાં આવેલ વધારાની રકમ સરકારમાં ચાલતી આવતી પદ્ધતિ પ્રમાણે રાબેતા મુજબ વસુલ કરવાની રહેશે."</f>
        <v>     હું પટેલ જીતેન્દ્રકુમાર રમેશભાઈ કબુલ કરૂં છું કે, વિભાગના તા.૦૧/૦૧/૨૦૧૯ના ઠરાવ ક્રમાંક પગર-૧૦૨૦૧૬-યુઓ-૧૨૧-(૨૨)-૫ એ અન્‍વયે ઉચ્ચતર પગાર ધોરણની ચાલતી યોજના હેઠળનું પગાર બાંધણી અન્‍વયે મને ચૂકવવામાં આવેલ વધારાની રકમ સરકારમાં ચાલતી આવતી પદ્ધતિ પ્રમાણે રાબેતા મુજબ વસુલ કરવાની રહેશે.</v>
      </c>
      <c r="B12" s="89"/>
      <c r="C12" s="89"/>
      <c r="D12" s="89"/>
      <c r="E12" s="89"/>
      <c r="F12" s="89"/>
    </row>
    <row r="13" customFormat="false" ht="15.75" hidden="false" customHeight="true" outlineLevel="0" collapsed="false"/>
    <row r="14" customFormat="false" ht="15" hidden="false" customHeight="false" outlineLevel="0" collapsed="false">
      <c r="A14" s="89"/>
      <c r="B14" s="89"/>
      <c r="C14" s="89"/>
      <c r="D14" s="89"/>
      <c r="E14" s="89"/>
      <c r="F14" s="89"/>
    </row>
    <row r="15" customFormat="false" ht="12.75" hidden="false" customHeight="false" outlineLevel="0" collapsed="false"/>
    <row r="16" customFormat="false" ht="37.5" hidden="false" customHeight="true" outlineLevel="0" collapsed="false">
      <c r="A16" s="89"/>
      <c r="B16" s="89"/>
      <c r="C16" s="89"/>
      <c r="D16" s="89"/>
      <c r="E16" s="89"/>
      <c r="F16" s="89"/>
    </row>
    <row r="17" customFormat="false" ht="12.75" hidden="false" customHeight="false" outlineLevel="0" collapsed="false"/>
    <row r="18" customFormat="false" ht="15.65" hidden="false" customHeight="false" outlineLevel="0" collapsed="false">
      <c r="A18" s="83" t="s">
        <v>75</v>
      </c>
      <c r="B18" s="80" t="str">
        <f aca="false">'DATA SHEET'!C8&amp;" પ્રા.શાળા"</f>
        <v>ડૂમેચા પ્રા.શાળા</v>
      </c>
      <c r="D18" s="84" t="s">
        <v>76</v>
      </c>
    </row>
    <row r="19" customFormat="false" ht="16.15" hidden="false" customHeight="false" outlineLevel="0" collapsed="false">
      <c r="A19" s="83" t="s">
        <v>77</v>
      </c>
      <c r="B19" s="85" t="n">
        <f aca="true">TODAY()</f>
        <v>45662</v>
      </c>
      <c r="D19" s="84" t="s">
        <v>78</v>
      </c>
      <c r="E19" s="91" t="str">
        <f aca="false">'DATA SHEET'!C6</f>
        <v>પટેલ જીતેન્દ્રકુમાર રમેશભાઈ</v>
      </c>
      <c r="F19" s="91"/>
    </row>
    <row r="20" customFormat="false" ht="12.75" hidden="false" customHeight="false" outlineLevel="0" collapsed="false"/>
    <row r="21" customFormat="false" ht="20.25" hidden="false" customHeight="true" outlineLevel="0" collapsed="false">
      <c r="A21" s="93"/>
      <c r="B21" s="93"/>
    </row>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9.5" hidden="false" customHeight="true" outlineLevel="0" collapsed="false">
      <c r="A25" s="88" t="s">
        <v>81</v>
      </c>
      <c r="B25" s="88"/>
      <c r="C25" s="88" t="s">
        <v>81</v>
      </c>
      <c r="D25" s="88"/>
      <c r="E25" s="88" t="s">
        <v>82</v>
      </c>
      <c r="F25" s="88"/>
    </row>
    <row r="26" customFormat="false" ht="17.25" hidden="false" customHeight="true" outlineLevel="0" collapsed="false">
      <c r="A26" s="88" t="str">
        <f aca="false">B18</f>
        <v>ડૂમેચા પ્રા.શાળા</v>
      </c>
      <c r="B26" s="88"/>
      <c r="C26" s="88" t="str">
        <f aca="false">'DATA SHEET'!C9&amp;" પગાર કેન્‍દ્ર"</f>
        <v>જીંડવા પગાર કેન્‍દ્ર</v>
      </c>
      <c r="D26" s="88"/>
      <c r="E26" s="88" t="str">
        <f aca="false">'DATA SHEET'!C10</f>
        <v>દહેગામ</v>
      </c>
      <c r="F26" s="88"/>
    </row>
  </sheetData>
  <sheetProtection algorithmName="SHA-512" hashValue="U/J6X2/0RqA2qi+Wr+Z4ME/4V9Ef8bCeuGDIlMYFunUZkXMzoP0xHbaaqh/yYEOiEacVF+EMs//jeLh1wXWehQ==" saltValue="aage2ordTfS8+iNGCWrdow==" spinCount="100000" sheet="true" objects="true" scenarios="true"/>
  <protectedRanges>
    <protectedRange name="Range1" sqref="A12:F12"/>
  </protectedRanges>
  <mergeCells count="14">
    <mergeCell ref="A1:F1"/>
    <mergeCell ref="A2:F2"/>
    <mergeCell ref="A3:F3"/>
    <mergeCell ref="A12:F12"/>
    <mergeCell ref="A14:F14"/>
    <mergeCell ref="A16:F16"/>
    <mergeCell ref="E19:F19"/>
    <mergeCell ref="A21:B21"/>
    <mergeCell ref="A25:B25"/>
    <mergeCell ref="C25:D25"/>
    <mergeCell ref="E25:F25"/>
    <mergeCell ref="A26:B26"/>
    <mergeCell ref="C26:D26"/>
    <mergeCell ref="E26:F26"/>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53515625" defaultRowHeight="12.75" zeroHeight="true" outlineLevelRow="0" outlineLevelCol="0"/>
  <cols>
    <col collapsed="false" customWidth="true" hidden="false" outlineLevel="0" max="1" min="1" style="42" width="10.11"/>
    <col collapsed="false" customWidth="true" hidden="false" outlineLevel="0" max="2" min="2" style="42" width="18.34"/>
    <col collapsed="false" customWidth="true" hidden="false" outlineLevel="0" max="5" min="3" style="42" width="14.33"/>
    <col collapsed="false" customWidth="true" hidden="false" outlineLevel="0" max="6" min="6" style="42" width="17.33"/>
    <col collapsed="false" customWidth="false" hidden="true" outlineLevel="0" max="16384" min="7" style="42" width="11.53"/>
  </cols>
  <sheetData>
    <row r="1" customFormat="false" ht="24.75" hidden="false" customHeight="true" outlineLevel="0" collapsed="false">
      <c r="A1" s="77" t="s">
        <v>93</v>
      </c>
      <c r="B1" s="77"/>
      <c r="C1" s="77"/>
      <c r="D1" s="77"/>
      <c r="E1" s="77"/>
      <c r="F1" s="77"/>
    </row>
    <row r="2" customFormat="false" ht="25.5" hidden="false" customHeight="true" outlineLevel="0" collapsed="false">
      <c r="A2" s="78" t="s">
        <v>70</v>
      </c>
      <c r="B2" s="78"/>
      <c r="C2" s="78"/>
      <c r="D2" s="78"/>
      <c r="E2" s="78"/>
      <c r="F2" s="78"/>
    </row>
    <row r="3" customFormat="false" ht="24.75" hidden="false" customHeight="true" outlineLevel="0" collapsed="false">
      <c r="A3" s="79" t="s">
        <v>94</v>
      </c>
      <c r="B3" s="79"/>
      <c r="C3" s="79"/>
      <c r="D3" s="79"/>
      <c r="E3" s="79"/>
      <c r="F3" s="79"/>
    </row>
    <row r="4" customFormat="false" ht="12.75" hidden="false" customHeight="false" outlineLevel="0" collapsed="false"/>
    <row r="5" customFormat="false" ht="12.75" hidden="false" customHeight="false" outlineLevel="0" collapsed="false"/>
    <row r="6" customFormat="false" ht="12.75" hidden="false" customHeight="false" outlineLevel="0" collapsed="false"/>
    <row r="7" customFormat="false" ht="16.15" hidden="false" customHeight="false" outlineLevel="0" collapsed="false">
      <c r="A7" s="80" t="s">
        <v>72</v>
      </c>
      <c r="B7" s="80"/>
      <c r="C7" s="80"/>
      <c r="D7" s="80"/>
      <c r="E7" s="80"/>
      <c r="F7" s="80"/>
    </row>
    <row r="8" customFormat="false" ht="16.15" hidden="false" customHeight="false" outlineLevel="0" collapsed="false">
      <c r="A8" s="80" t="s">
        <v>73</v>
      </c>
      <c r="B8" s="80"/>
      <c r="C8" s="80"/>
      <c r="D8" s="80"/>
      <c r="E8" s="80"/>
      <c r="F8" s="80"/>
    </row>
    <row r="9" customFormat="false" ht="16.15" hidden="false" customHeight="false" outlineLevel="0" collapsed="false">
      <c r="A9" s="80" t="str">
        <f aca="false">"તાલુકા પંચાયત "&amp; 'DATA SHEET'!C10</f>
        <v>તાલુકા પંચાયત દહેગામ</v>
      </c>
      <c r="B9" s="80"/>
      <c r="C9" s="80"/>
      <c r="D9" s="80"/>
      <c r="E9" s="80"/>
      <c r="F9" s="80"/>
    </row>
    <row r="10" customFormat="false" ht="16.15" hidden="false" customHeight="false" outlineLevel="0" collapsed="false">
      <c r="A10" s="80"/>
      <c r="B10" s="80"/>
      <c r="C10" s="80"/>
      <c r="D10" s="80"/>
      <c r="E10" s="80"/>
      <c r="F10" s="80"/>
    </row>
    <row r="11" customFormat="false" ht="16.15" hidden="false" customHeight="false" outlineLevel="0" collapsed="false">
      <c r="A11" s="80"/>
      <c r="B11" s="80"/>
      <c r="C11" s="80"/>
      <c r="D11" s="80"/>
      <c r="E11" s="80"/>
      <c r="F11" s="80"/>
    </row>
    <row r="12" customFormat="false" ht="38.25" hidden="false" customHeight="true" outlineLevel="0" collapsed="false">
      <c r="A12" s="89" t="str">
        <f aca="false">"     હું "&amp;'DATA SHEET'!C6&amp;", કચેરી "&amp;'DATA SHEET'!C8&amp;" પ્રાથમિક શાળા ખાતે "&amp;'DATA SHEET'!C7&amp;" તરીકે ફરજ બજાવું છું."</f>
        <v>     હું પટેલ જીતેન્દ્રકુમાર રમેશભાઈ, કચેરી ડૂમેચા પ્રાથમિક શાળા ખાતે આ.શિ. તરીકે ફરજ બજાવું છું.</v>
      </c>
      <c r="B12" s="89"/>
      <c r="C12" s="89"/>
      <c r="D12" s="89"/>
      <c r="E12" s="89"/>
      <c r="F12" s="89"/>
    </row>
    <row r="13" customFormat="false" ht="15.75" hidden="false" customHeight="true" outlineLevel="0" collapsed="false"/>
    <row r="14" customFormat="false" ht="58.5" hidden="false" customHeight="true" outlineLevel="0" collapsed="false">
      <c r="A14" s="89" t="s">
        <v>95</v>
      </c>
      <c r="B14" s="89"/>
      <c r="C14" s="89"/>
      <c r="D14" s="89"/>
      <c r="E14" s="89"/>
      <c r="F14" s="89"/>
    </row>
    <row r="15" customFormat="false" ht="25.5" hidden="false" customHeight="true" outlineLevel="0" collapsed="false">
      <c r="A15" s="94"/>
      <c r="B15" s="94"/>
      <c r="C15" s="94"/>
      <c r="D15" s="94"/>
      <c r="E15" s="94"/>
      <c r="F15" s="94"/>
    </row>
    <row r="16" customFormat="false" ht="25.5" hidden="false" customHeight="true" outlineLevel="0" collapsed="false">
      <c r="A16" s="94"/>
      <c r="B16" s="94"/>
      <c r="C16" s="94"/>
      <c r="D16" s="94"/>
      <c r="E16" s="94"/>
      <c r="F16" s="94"/>
    </row>
    <row r="17" customFormat="false" ht="12.75" hidden="false" customHeight="false" outlineLevel="0" collapsed="false"/>
    <row r="18" customFormat="false" ht="12.75" hidden="false" customHeight="false" outlineLevel="0" collapsed="false"/>
    <row r="19" customFormat="false" ht="15.65" hidden="false" customHeight="false" outlineLevel="0" collapsed="false">
      <c r="A19" s="83" t="s">
        <v>75</v>
      </c>
      <c r="B19" s="80" t="str">
        <f aca="false">'DATA SHEET'!C8&amp;" પ્રા.શાળા"</f>
        <v>ડૂમેચા પ્રા.શાળા</v>
      </c>
      <c r="D19" s="84" t="s">
        <v>76</v>
      </c>
    </row>
    <row r="20" customFormat="false" ht="16.15" hidden="false" customHeight="false" outlineLevel="0" collapsed="false">
      <c r="A20" s="83" t="s">
        <v>77</v>
      </c>
      <c r="B20" s="85" t="n">
        <f aca="true">TODAY()</f>
        <v>45662</v>
      </c>
      <c r="D20" s="84" t="s">
        <v>78</v>
      </c>
      <c r="E20" s="91" t="str">
        <f aca="false">'DATA SHEET'!C6</f>
        <v>પટેલ જીતેન્દ્રકુમાર રમેશભાઈ</v>
      </c>
      <c r="F20" s="91"/>
    </row>
    <row r="21" customFormat="false" ht="12.75" hidden="false" customHeight="false" outlineLevel="0" collapsed="false"/>
    <row r="22" customFormat="false" ht="12.75" hidden="false" customHeight="false" outlineLevel="0" collapsed="false">
      <c r="A22" s="87"/>
    </row>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9.5" hidden="false" customHeight="true" outlineLevel="0" collapsed="false">
      <c r="A26" s="88" t="s">
        <v>81</v>
      </c>
      <c r="B26" s="88"/>
      <c r="C26" s="88" t="s">
        <v>81</v>
      </c>
      <c r="D26" s="88"/>
      <c r="E26" s="88" t="s">
        <v>82</v>
      </c>
      <c r="F26" s="88"/>
    </row>
    <row r="27" customFormat="false" ht="17.25" hidden="false" customHeight="true" outlineLevel="0" collapsed="false">
      <c r="A27" s="88" t="str">
        <f aca="false">B19</f>
        <v>ડૂમેચા પ્રા.શાળા</v>
      </c>
      <c r="B27" s="88"/>
      <c r="C27" s="88" t="str">
        <f aca="false">'DATA SHEET'!C9&amp;" પગાર કેન્‍દ્ર"</f>
        <v>જીંડવા પગાર કેન્‍દ્ર</v>
      </c>
      <c r="D27" s="88"/>
      <c r="E27" s="88" t="str">
        <f aca="false">'DATA SHEET'!C10</f>
        <v>દહેગામ</v>
      </c>
      <c r="F27" s="88"/>
    </row>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sheetData>
  <sheetProtection algorithmName="SHA-512" hashValue="bYGO5noGVZfA/zS5akzH2ceRe3DP9qETVtwREspjfSEdF7MyQTArtFVNapn3VZNmcBl5yWFALcSthuVCMQV+dQ==" saltValue="CouB+Wy7EQ7i1ZwhnTk16Q==" spinCount="100000" sheet="true" objects="true" scenarios="true"/>
  <mergeCells count="12">
    <mergeCell ref="A1:F1"/>
    <mergeCell ref="A2:F2"/>
    <mergeCell ref="A3:F3"/>
    <mergeCell ref="A12:F12"/>
    <mergeCell ref="A14:F14"/>
    <mergeCell ref="E20:F20"/>
    <mergeCell ref="A26:B26"/>
    <mergeCell ref="C26:D26"/>
    <mergeCell ref="E26:F26"/>
    <mergeCell ref="A27:B27"/>
    <mergeCell ref="C27:D27"/>
    <mergeCell ref="E27:F27"/>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53515625" defaultRowHeight="12.75" zeroHeight="true" outlineLevelRow="0" outlineLevelCol="0"/>
  <cols>
    <col collapsed="false" customWidth="true" hidden="false" outlineLevel="0" max="1" min="1" style="42" width="10.11"/>
    <col collapsed="false" customWidth="true" hidden="false" outlineLevel="0" max="2" min="2" style="42" width="18.34"/>
    <col collapsed="false" customWidth="true" hidden="false" outlineLevel="0" max="5" min="3" style="42" width="14.33"/>
    <col collapsed="false" customWidth="true" hidden="false" outlineLevel="0" max="6" min="6" style="42" width="17.33"/>
    <col collapsed="false" customWidth="false" hidden="true" outlineLevel="0" max="16384" min="7" style="42" width="11.53"/>
  </cols>
  <sheetData>
    <row r="1" customFormat="false" ht="24.75" hidden="false" customHeight="true" outlineLevel="0" collapsed="false">
      <c r="A1" s="95" t="s">
        <v>96</v>
      </c>
      <c r="B1" s="95"/>
      <c r="C1" s="95"/>
      <c r="D1" s="95"/>
      <c r="E1" s="95"/>
      <c r="F1" s="95"/>
    </row>
    <row r="2" customFormat="false" ht="12.75" hidden="false" customHeight="false" outlineLevel="0" collapsed="false"/>
    <row r="3" customFormat="false" ht="12.75" hidden="false" customHeight="false" outlineLevel="0" collapsed="false"/>
    <row r="4" customFormat="false" ht="16.15" hidden="false" customHeight="false" outlineLevel="0" collapsed="false">
      <c r="A4" s="80"/>
      <c r="B4" s="80"/>
      <c r="C4" s="80"/>
      <c r="D4" s="80"/>
      <c r="E4" s="80"/>
      <c r="F4" s="80"/>
    </row>
    <row r="5" customFormat="false" ht="16.15" hidden="false" customHeight="false" outlineLevel="0" collapsed="false">
      <c r="A5" s="80"/>
      <c r="B5" s="80"/>
      <c r="C5" s="80"/>
      <c r="D5" s="80"/>
      <c r="E5" s="80"/>
      <c r="F5" s="80"/>
    </row>
    <row r="6" customFormat="false" ht="84" hidden="false" customHeight="true" outlineLevel="0" collapsed="false">
      <c r="A6" s="89" t="str">
        <f aca="false">"       હું "&amp;'DATA SHEET'!C6&amp;", તા.૦૧/૦૧/૨૦૧૯ના ઠરાવ ક્રમાંક પગર-૧૦૨૦૧૬-યુઓ-૧૨૧-(૨૨)-૫ એ હેઠળ ઉચ્ચતર પગાર ધોરણ યોજના અન્‍વયે પગાર નક્કી થવાને લીધે મને ચૂકવાયેલ વધારાની રકમ પગાર ધોરણ આખરી થયે મારી બાકી નીકળતી રકમ હોય તો પરત કરવા સંમત થાઉં છું."</f>
        <v>       હું પટેલ જીતેન્દ્રકુમાર રમેશભાઈ, તા.૦૧/૦૧/૨૦૧૯ના ઠરાવ ક્રમાંક પગર-૧૦૨૦૧૬-યુઓ-૧૨૧-(૨૨)-૫ એ હેઠળ ઉચ્ચતર પગાર ધોરણ યોજના અન્‍વયે પગાર નક્કી થવાને લીધે મને ચૂકવાયેલ વધારાની રકમ પગાર ધોરણ આખરી થયે મારી બાકી નીકળતી રકમ હોય તો પરત કરવા સંમત થાઉં છું.</v>
      </c>
      <c r="B6" s="89"/>
      <c r="C6" s="89"/>
      <c r="D6" s="89"/>
      <c r="E6" s="89"/>
      <c r="F6" s="89"/>
    </row>
    <row r="7" customFormat="false" ht="15.75" hidden="false" customHeight="true" outlineLevel="0" collapsed="false"/>
    <row r="8" customFormat="false" ht="15" hidden="false" customHeight="false" outlineLevel="0" collapsed="false">
      <c r="A8" s="89"/>
      <c r="B8" s="89"/>
      <c r="C8" s="89"/>
      <c r="D8" s="89"/>
      <c r="E8" s="89"/>
      <c r="F8" s="89"/>
    </row>
    <row r="9" customFormat="false" ht="12.75" hidden="false" customHeight="false" outlineLevel="0" collapsed="false"/>
    <row r="10" customFormat="false" ht="12.75" hidden="false" customHeight="false" outlineLevel="0" collapsed="false"/>
    <row r="11" customFormat="false" ht="15.65" hidden="false" customHeight="false" outlineLevel="0" collapsed="false">
      <c r="A11" s="83" t="s">
        <v>75</v>
      </c>
      <c r="B11" s="80" t="str">
        <f aca="false">'DATA SHEET'!C8&amp;" પ્રા.શાળા"</f>
        <v>ડૂમેચા પ્રા.શાળા</v>
      </c>
      <c r="D11" s="84" t="s">
        <v>76</v>
      </c>
    </row>
    <row r="12" customFormat="false" ht="16.15" hidden="false" customHeight="false" outlineLevel="0" collapsed="false">
      <c r="A12" s="83" t="s">
        <v>77</v>
      </c>
      <c r="B12" s="85" t="n">
        <f aca="true">TODAY()</f>
        <v>45662</v>
      </c>
      <c r="D12" s="84" t="s">
        <v>78</v>
      </c>
      <c r="E12" s="86" t="str">
        <f aca="false">'DATA SHEET'!C6</f>
        <v>પટેલ જીતેન્દ્રકુમાર રમેશભાઈ</v>
      </c>
      <c r="F12" s="86"/>
    </row>
    <row r="13" customFormat="false" ht="12.75" hidden="false" customHeight="false" outlineLevel="0" collapsed="false"/>
    <row r="14" customFormat="false" ht="23.25" hidden="false" customHeight="true" outlineLevel="0" collapsed="false">
      <c r="A14" s="96" t="s">
        <v>97</v>
      </c>
      <c r="B14" s="96"/>
      <c r="C14" s="96"/>
      <c r="D14" s="97" t="str">
        <f aca="false">A20</f>
        <v>ડૂમેચા પ્રા.શાળા</v>
      </c>
      <c r="E14" s="97"/>
    </row>
    <row r="15" customFormat="false" ht="12.75" hidden="false" customHeight="false" outlineLevel="0" collapsed="false">
      <c r="A15" s="87"/>
    </row>
    <row r="16" customFormat="false" ht="12.75" hidden="false" customHeight="false" outlineLevel="0" collapsed="false"/>
    <row r="17" customFormat="false" ht="12.75" hidden="false" customHeight="false" outlineLevel="0" collapsed="false"/>
    <row r="18" customFormat="false" ht="12.75" hidden="false" customHeight="false" outlineLevel="0" collapsed="false"/>
    <row r="19" customFormat="false" ht="19.5" hidden="false" customHeight="true" outlineLevel="0" collapsed="false">
      <c r="A19" s="88" t="s">
        <v>81</v>
      </c>
      <c r="B19" s="88"/>
      <c r="C19" s="88" t="s">
        <v>81</v>
      </c>
      <c r="D19" s="88"/>
      <c r="E19" s="88" t="s">
        <v>82</v>
      </c>
      <c r="F19" s="88"/>
    </row>
    <row r="20" customFormat="false" ht="17.25" hidden="false" customHeight="true" outlineLevel="0" collapsed="false">
      <c r="A20" s="88" t="str">
        <f aca="false">B11</f>
        <v>ડૂમેચા પ્રા.શાળા</v>
      </c>
      <c r="B20" s="88"/>
      <c r="C20" s="88" t="str">
        <f aca="false">'DATA SHEET'!C9&amp;" પગાર કેન્‍દ્ર"</f>
        <v>જીંડવા પગાર કેન્‍દ્ર</v>
      </c>
      <c r="D20" s="88"/>
      <c r="E20" s="88" t="str">
        <f aca="false">'DATA SHEET'!C10</f>
        <v>દહેગામ</v>
      </c>
      <c r="F20" s="88"/>
    </row>
  </sheetData>
  <sheetProtection algorithmName="SHA-512" hashValue="O8VGmacH1T9vxM7RwUvxgQtlYAC65EtEjCnX5t7foDr/qr1PR9ywnr0nHXzdGjI2ZJgocvkhAxCbVgYsNveiUg==" saltValue="8y3Ha2iSMBb1epgTmlj7GA==" spinCount="100000" sheet="true" objects="true" scenarios="true"/>
  <mergeCells count="12">
    <mergeCell ref="A1:F1"/>
    <mergeCell ref="A6:F6"/>
    <mergeCell ref="A8:F8"/>
    <mergeCell ref="E12:F12"/>
    <mergeCell ref="A14:C14"/>
    <mergeCell ref="D14:E14"/>
    <mergeCell ref="A19:B19"/>
    <mergeCell ref="C19:D19"/>
    <mergeCell ref="E19:F19"/>
    <mergeCell ref="A20:B20"/>
    <mergeCell ref="C20:D20"/>
    <mergeCell ref="E20:F20"/>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3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18" activeCellId="0" sqref="C18"/>
    </sheetView>
  </sheetViews>
  <sheetFormatPr defaultColWidth="11.53515625" defaultRowHeight="12.75" zeroHeight="true" outlineLevelRow="0" outlineLevelCol="0"/>
  <cols>
    <col collapsed="false" customWidth="true" hidden="false" outlineLevel="0" max="1" min="1" style="42" width="6.67"/>
    <col collapsed="false" customWidth="true" hidden="false" outlineLevel="0" max="2" min="2" style="42" width="38.56"/>
    <col collapsed="false" customWidth="true" hidden="false" outlineLevel="0" max="3" min="3" style="42" width="17.88"/>
    <col collapsed="false" customWidth="true" hidden="false" outlineLevel="0" max="4" min="4" style="42" width="10.66"/>
    <col collapsed="false" customWidth="true" hidden="false" outlineLevel="0" max="5" min="5" style="42" width="14.88"/>
    <col collapsed="false" customWidth="true" hidden="false" outlineLevel="0" max="6" min="6" style="42" width="0.44"/>
    <col collapsed="false" customWidth="false" hidden="true" outlineLevel="0" max="16384" min="7" style="42" width="11.53"/>
  </cols>
  <sheetData>
    <row r="1" customFormat="false" ht="27" hidden="false" customHeight="true" outlineLevel="0" collapsed="false">
      <c r="A1" s="98" t="s">
        <v>98</v>
      </c>
      <c r="B1" s="98"/>
      <c r="C1" s="98"/>
      <c r="D1" s="98"/>
      <c r="E1" s="98"/>
    </row>
    <row r="2" customFormat="false" ht="15.75" hidden="false" customHeight="true" outlineLevel="0" collapsed="false">
      <c r="A2" s="99"/>
      <c r="B2" s="99"/>
      <c r="C2" s="99"/>
      <c r="D2" s="99"/>
      <c r="E2" s="99"/>
    </row>
    <row r="3" customFormat="false" ht="20.25" hidden="false" customHeight="true" outlineLevel="0" collapsed="false">
      <c r="A3" s="100" t="s">
        <v>99</v>
      </c>
      <c r="B3" s="101" t="s">
        <v>100</v>
      </c>
      <c r="C3" s="102" t="s">
        <v>101</v>
      </c>
      <c r="D3" s="102"/>
      <c r="E3" s="102"/>
    </row>
    <row r="4" customFormat="false" ht="25.5" hidden="false" customHeight="true" outlineLevel="0" collapsed="false">
      <c r="A4" s="103" t="n">
        <v>1</v>
      </c>
      <c r="B4" s="104" t="s">
        <v>102</v>
      </c>
      <c r="C4" s="105" t="str">
        <f aca="false">'DATA SHEET'!C6</f>
        <v>પટેલ જીતેન્દ્રકુમાર રમેશભાઈ</v>
      </c>
      <c r="D4" s="105"/>
      <c r="E4" s="105"/>
    </row>
    <row r="5" customFormat="false" ht="27.75" hidden="false" customHeight="true" outlineLevel="0" collapsed="false">
      <c r="A5" s="106" t="n">
        <v>2</v>
      </c>
      <c r="B5" s="107" t="s">
        <v>103</v>
      </c>
      <c r="C5" s="108" t="str">
        <f aca="false">'DATA SHEET'!C7:E7</f>
        <v>આ.શિ.</v>
      </c>
      <c r="D5" s="109" t="str">
        <f aca="false">'DATA SHEET'!C8&amp;" પ્રા.શાળા"</f>
        <v>ડૂમેચા પ્રા.શાળા</v>
      </c>
      <c r="E5" s="109"/>
    </row>
    <row r="6" customFormat="false" ht="25.5" hidden="false" customHeight="true" outlineLevel="0" collapsed="false">
      <c r="A6" s="106" t="n">
        <v>3</v>
      </c>
      <c r="B6" s="107" t="s">
        <v>104</v>
      </c>
      <c r="C6" s="110" t="str">
        <f aca="false">'DATA SHEET'!C12:E12</f>
        <v>{{age}}</v>
      </c>
      <c r="D6" s="110"/>
      <c r="E6" s="110"/>
    </row>
    <row r="7" customFormat="false" ht="25.5" hidden="false" customHeight="true" outlineLevel="0" collapsed="false">
      <c r="A7" s="106" t="n">
        <v>4</v>
      </c>
      <c r="B7" s="107" t="s">
        <v>105</v>
      </c>
      <c r="C7" s="111" t="s">
        <v>106</v>
      </c>
      <c r="D7" s="111"/>
      <c r="E7" s="111"/>
    </row>
    <row r="8" customFormat="false" ht="25.5" hidden="false" customHeight="true" outlineLevel="0" collapsed="false">
      <c r="A8" s="106" t="n">
        <v>5</v>
      </c>
      <c r="B8" s="107" t="s">
        <v>107</v>
      </c>
      <c r="C8" s="111" t="s">
        <v>106</v>
      </c>
      <c r="D8" s="111"/>
      <c r="E8" s="111"/>
    </row>
    <row r="9" customFormat="false" ht="38.25" hidden="false" customHeight="true" outlineLevel="0" collapsed="false">
      <c r="A9" s="106" t="n">
        <v>6</v>
      </c>
      <c r="B9" s="107" t="s">
        <v>108</v>
      </c>
      <c r="C9" s="112" t="s">
        <v>106</v>
      </c>
      <c r="D9" s="111"/>
      <c r="E9" s="111"/>
    </row>
    <row r="10" customFormat="false" ht="25.5" hidden="false" customHeight="true" outlineLevel="0" collapsed="false">
      <c r="A10" s="106" t="n">
        <v>7</v>
      </c>
      <c r="B10" s="107" t="s">
        <v>109</v>
      </c>
      <c r="C10" s="111" t="s">
        <v>106</v>
      </c>
      <c r="D10" s="111"/>
      <c r="E10" s="111"/>
    </row>
    <row r="11" customFormat="false" ht="25.5" hidden="false" customHeight="true" outlineLevel="0" collapsed="false">
      <c r="A11" s="106" t="n">
        <v>8</v>
      </c>
      <c r="B11" s="107" t="s">
        <v>110</v>
      </c>
      <c r="C11" s="111" t="s">
        <v>111</v>
      </c>
      <c r="D11" s="111"/>
      <c r="E11" s="111"/>
    </row>
    <row r="12" customFormat="false" ht="25.5" hidden="false" customHeight="true" outlineLevel="0" collapsed="false">
      <c r="A12" s="106" t="n">
        <v>9</v>
      </c>
      <c r="B12" s="107" t="s">
        <v>112</v>
      </c>
      <c r="C12" s="111" t="s">
        <v>113</v>
      </c>
      <c r="D12" s="111"/>
      <c r="E12" s="111"/>
    </row>
    <row r="13" customFormat="false" ht="30" hidden="false" customHeight="true" outlineLevel="0" collapsed="false">
      <c r="A13" s="106" t="n">
        <v>10</v>
      </c>
      <c r="B13" s="107" t="s">
        <v>114</v>
      </c>
      <c r="C13" s="111" t="s">
        <v>113</v>
      </c>
      <c r="D13" s="111"/>
      <c r="E13" s="111"/>
    </row>
    <row r="14" customFormat="false" ht="25.5" hidden="false" customHeight="true" outlineLevel="0" collapsed="false">
      <c r="A14" s="106" t="n">
        <v>11</v>
      </c>
      <c r="B14" s="107" t="s">
        <v>115</v>
      </c>
      <c r="C14" s="111" t="s">
        <v>113</v>
      </c>
      <c r="D14" s="111"/>
      <c r="E14" s="111"/>
    </row>
    <row r="15" customFormat="false" ht="32.25" hidden="false" customHeight="true" outlineLevel="0" collapsed="false">
      <c r="A15" s="106" t="n">
        <v>12</v>
      </c>
      <c r="B15" s="107" t="s">
        <v>116</v>
      </c>
      <c r="C15" s="113" t="str">
        <f aca="false">'DATA SHEET'!C20</f>
        <v>હા </v>
      </c>
      <c r="D15" s="111" t="n">
        <f aca="false">'DATA SHEET'!D20</f>
        <v>10</v>
      </c>
      <c r="E15" s="111"/>
    </row>
    <row r="16" customFormat="false" ht="25.5" hidden="false" customHeight="true" outlineLevel="0" collapsed="false">
      <c r="A16" s="106" t="n">
        <v>13</v>
      </c>
      <c r="B16" s="107" t="s">
        <v>117</v>
      </c>
      <c r="C16" s="111" t="s">
        <v>106</v>
      </c>
      <c r="D16" s="111"/>
      <c r="E16" s="111"/>
    </row>
    <row r="17" customFormat="false" ht="36" hidden="false" customHeight="true" outlineLevel="0" collapsed="false">
      <c r="A17" s="106" t="n">
        <v>14</v>
      </c>
      <c r="B17" s="107" t="s">
        <v>118</v>
      </c>
      <c r="C17" s="113" t="s">
        <v>119</v>
      </c>
      <c r="D17" s="111" t="s">
        <v>119</v>
      </c>
      <c r="E17" s="111"/>
    </row>
    <row r="18" customFormat="false" ht="33" hidden="false" customHeight="true" outlineLevel="0" collapsed="false">
      <c r="A18" s="106" t="n">
        <v>15</v>
      </c>
      <c r="B18" s="107" t="s">
        <v>120</v>
      </c>
      <c r="C18" s="111" t="s">
        <v>119</v>
      </c>
      <c r="D18" s="111"/>
      <c r="E18" s="111"/>
    </row>
    <row r="19" customFormat="false" ht="30.75" hidden="false" customHeight="true" outlineLevel="0" collapsed="false">
      <c r="A19" s="106" t="n">
        <v>16</v>
      </c>
      <c r="B19" s="107" t="s">
        <v>121</v>
      </c>
      <c r="C19" s="113" t="s">
        <v>119</v>
      </c>
      <c r="D19" s="111" t="s">
        <v>119</v>
      </c>
      <c r="E19" s="111"/>
    </row>
    <row r="20" customFormat="false" ht="25.5" hidden="false" customHeight="true" outlineLevel="0" collapsed="false">
      <c r="A20" s="106" t="n">
        <v>17</v>
      </c>
      <c r="B20" s="107" t="s">
        <v>122</v>
      </c>
      <c r="C20" s="111" t="s">
        <v>119</v>
      </c>
      <c r="D20" s="111"/>
      <c r="E20" s="111"/>
    </row>
    <row r="21" customFormat="false" ht="25.5" hidden="false" customHeight="true" outlineLevel="0" collapsed="false">
      <c r="A21" s="106" t="n">
        <v>18</v>
      </c>
      <c r="B21" s="107" t="s">
        <v>123</v>
      </c>
      <c r="C21" s="111" t="s">
        <v>106</v>
      </c>
      <c r="D21" s="111"/>
      <c r="E21" s="111"/>
    </row>
    <row r="22" customFormat="false" ht="25.5" hidden="false" customHeight="true" outlineLevel="0" collapsed="false">
      <c r="A22" s="106" t="n">
        <v>19</v>
      </c>
      <c r="B22" s="107" t="s">
        <v>124</v>
      </c>
      <c r="C22" s="111" t="s">
        <v>106</v>
      </c>
      <c r="D22" s="111"/>
      <c r="E22" s="111"/>
    </row>
    <row r="23" customFormat="false" ht="25.5" hidden="false" customHeight="true" outlineLevel="0" collapsed="false">
      <c r="A23" s="106" t="n">
        <v>20</v>
      </c>
      <c r="B23" s="107" t="s">
        <v>125</v>
      </c>
      <c r="C23" s="114" t="str">
        <f aca="false">A27</f>
        <v>25500-81100</v>
      </c>
      <c r="D23" s="114" t="s">
        <v>126</v>
      </c>
      <c r="E23" s="115" t="str">
        <f aca="false">IF(C23="25500-81100","4",IF(C23="35400-112400","6",IF(C23="39900-126600","7",)))</f>
        <v>4</v>
      </c>
    </row>
    <row r="24" customFormat="false" ht="25.5" hidden="false" customHeight="true" outlineLevel="0" collapsed="false">
      <c r="A24" s="106" t="n">
        <v>21</v>
      </c>
      <c r="B24" s="107" t="s">
        <v>127</v>
      </c>
      <c r="C24" s="115" t="n">
        <f aca="false">'DATA SHEET'!C17</f>
        <v>28700</v>
      </c>
      <c r="D24" s="115"/>
      <c r="E24" s="115"/>
    </row>
    <row r="25" customFormat="false" ht="25.5" hidden="false" customHeight="true" outlineLevel="0" collapsed="false">
      <c r="A25" s="106" t="n">
        <v>22</v>
      </c>
      <c r="B25" s="107" t="s">
        <v>128</v>
      </c>
      <c r="C25" s="116" t="str">
        <f aca="false">IF(C23="25500-81100","35400-112400",IF(C23="35400-112400","39900-126600",IF(C23="39900-126600","44900-142400")))</f>
        <v>35400-112400</v>
      </c>
      <c r="D25" s="117" t="s">
        <v>126</v>
      </c>
      <c r="E25" s="118" t="str">
        <f aca="false">IF(C25="25500-81100","4",IF(C25="35400-112400","6",IF(C25="39900-126600","7","8")))</f>
        <v>6</v>
      </c>
    </row>
    <row r="26" customFormat="false" ht="21" hidden="false" customHeight="true" outlineLevel="0" collapsed="false">
      <c r="A26" s="119" t="n">
        <v>23</v>
      </c>
      <c r="B26" s="120" t="s">
        <v>129</v>
      </c>
      <c r="C26" s="121" t="n">
        <f aca="false">ROUND(IF([1]D_SHEET!B8&lt;7,[1]D_SHEET!B10+[1]D_SHEET!E10+[1]D_SHEET!E11,[1]D_SHEET!B10+[1]D_SHEET!E10),-2)</f>
        <v>52000</v>
      </c>
      <c r="D26" s="122" t="n">
        <f aca="false">STICKER!IR20</f>
        <v>35400</v>
      </c>
      <c r="E26" s="123"/>
    </row>
    <row r="27" customFormat="false" ht="18.75" hidden="true" customHeight="true" outlineLevel="0" collapsed="false">
      <c r="A27" s="124" t="str">
        <f aca="false">IF('DATA SHEET'!B22="9","25500-81100")</f>
        <v>25500-81100</v>
      </c>
      <c r="B27" s="125"/>
      <c r="C27" s="125"/>
    </row>
    <row r="28" customFormat="false" ht="14.25" hidden="false" customHeight="true" outlineLevel="0" collapsed="false">
      <c r="B28" s="126"/>
    </row>
    <row r="29" customFormat="false" ht="12.75" hidden="true" customHeight="true" outlineLevel="0" collapsed="false"/>
    <row r="30" customFormat="false" ht="32.25" hidden="false" customHeight="true" outlineLevel="0" collapsed="false">
      <c r="C30" s="67"/>
      <c r="D30" s="67"/>
      <c r="E30" s="67"/>
    </row>
    <row r="31" customFormat="false" ht="17.25" hidden="false" customHeight="true" outlineLevel="0" collapsed="false">
      <c r="B31" s="80"/>
      <c r="C31" s="127" t="s">
        <v>82</v>
      </c>
      <c r="D31" s="127"/>
      <c r="E31" s="127"/>
    </row>
    <row r="32" customFormat="false" ht="16.15" hidden="false" customHeight="false" outlineLevel="0" collapsed="false">
      <c r="B32" s="128" t="str">
        <f aca="false">"તાલુકા પંચાયત "&amp;'DATA SHEET'!C10</f>
        <v>તાલુકા પંચાયત દહેગામ</v>
      </c>
      <c r="C32" s="128"/>
      <c r="D32" s="128"/>
      <c r="E32" s="128"/>
    </row>
    <row r="33" customFormat="false" ht="12.75" hidden="false" customHeight="false" outlineLevel="0" collapsed="false"/>
    <row r="34" customFormat="false" ht="12.75" hidden="false" customHeight="false" outlineLevel="0" collapsed="false"/>
  </sheetData>
  <sheetProtection sheet="true" password="c966" objects="true" scenarios="true"/>
  <mergeCells count="26">
    <mergeCell ref="A1:E1"/>
    <mergeCell ref="A2:E2"/>
    <mergeCell ref="C3:E3"/>
    <mergeCell ref="C4:E4"/>
    <mergeCell ref="D5:E5"/>
    <mergeCell ref="C6:E6"/>
    <mergeCell ref="C7:E7"/>
    <mergeCell ref="C8:E8"/>
    <mergeCell ref="D9:E9"/>
    <mergeCell ref="C10:E10"/>
    <mergeCell ref="C11:E11"/>
    <mergeCell ref="C12:E12"/>
    <mergeCell ref="C13:E13"/>
    <mergeCell ref="C14:E14"/>
    <mergeCell ref="D15:E15"/>
    <mergeCell ref="C16:E16"/>
    <mergeCell ref="D17:E17"/>
    <mergeCell ref="C18:E18"/>
    <mergeCell ref="D19:E19"/>
    <mergeCell ref="C20:E20"/>
    <mergeCell ref="C21:E21"/>
    <mergeCell ref="C22:E22"/>
    <mergeCell ref="C24:E24"/>
    <mergeCell ref="C30:E30"/>
    <mergeCell ref="C31:E31"/>
    <mergeCell ref="B32:E32"/>
  </mergeCells>
  <printOptions headings="false" gridLines="false" gridLinesSet="true" horizontalCentered="true" verticalCentered="false"/>
  <pageMargins left="0.354166666666667" right="0.196527777777778" top="0.433333333333333" bottom="0.31527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LibreOffice/24.8.4.2$Windows_X86_64 LibreOffice_project/bb3cfa12c7b1bf994ecc5649a80400d06cd71002</Application>
  <AppVersion>15.0000</AppVersion>
  <DocSecurity>1</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Redmi Note 3</dc:creator>
  <dc:description/>
  <dc:language>en-US</dc:language>
  <cp:lastModifiedBy/>
  <cp:lastPrinted>2024-03-25T12:06:39Z</cp:lastPrinted>
  <dcterms:modified xsi:type="dcterms:W3CDTF">2025-01-05T22:07:52Z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