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:\STU\10.03.23\"/>
    </mc:Choice>
  </mc:AlternateContent>
  <xr:revisionPtr revIDLastSave="0" documentId="13_ncr:1_{86633D00-E8FA-4591-9AAB-863BB95A5617}" xr6:coauthVersionLast="36" xr6:coauthVersionMax="47" xr10:uidLastSave="{00000000-0000-0000-0000-000000000000}"/>
  <bookViews>
    <workbookView minimized="1" xWindow="0" yWindow="0" windowWidth="28800" windowHeight="12225" activeTab="2" xr2:uid="{00000000-000D-0000-FFFF-FFFF00000000}"/>
  </bookViews>
  <sheets>
    <sheet name="Lagerkennzahlen" sheetId="1" r:id="rId1"/>
    <sheet name="ABC-Analyse" sheetId="2" r:id="rId2"/>
    <sheet name="Optimale Bestellmenge" sheetId="3" r:id="rId3"/>
  </sheets>
  <calcPr calcId="191028"/>
</workbook>
</file>

<file path=xl/calcChain.xml><?xml version="1.0" encoding="utf-8"?>
<calcChain xmlns="http://schemas.openxmlformats.org/spreadsheetml/2006/main">
  <c r="F3" i="3" l="1"/>
  <c r="E3" i="3"/>
  <c r="D4" i="3"/>
  <c r="B4" i="3"/>
  <c r="E3" i="2"/>
  <c r="G22" i="1"/>
  <c r="G21" i="1"/>
  <c r="G20" i="1"/>
  <c r="G19" i="1"/>
  <c r="E4" i="3" l="1"/>
  <c r="F4" i="3"/>
  <c r="G4" i="3"/>
  <c r="D5" i="3"/>
  <c r="B5" i="3"/>
  <c r="E5" i="3"/>
  <c r="F5" i="3"/>
  <c r="G5" i="3"/>
  <c r="D6" i="3"/>
  <c r="B6" i="3"/>
  <c r="E6" i="3"/>
  <c r="F6" i="3"/>
  <c r="G6" i="3"/>
  <c r="D7" i="3"/>
  <c r="B7" i="3"/>
  <c r="E7" i="3"/>
  <c r="F7" i="3"/>
  <c r="G7" i="3"/>
  <c r="D8" i="3"/>
  <c r="B8" i="3"/>
  <c r="E8" i="3"/>
  <c r="F8" i="3"/>
  <c r="G8" i="3"/>
  <c r="D9" i="3"/>
  <c r="B9" i="3"/>
  <c r="E9" i="3"/>
  <c r="F9" i="3"/>
  <c r="G9" i="3"/>
  <c r="D10" i="3"/>
  <c r="B10" i="3"/>
  <c r="E10" i="3"/>
  <c r="F10" i="3"/>
  <c r="G10" i="3"/>
  <c r="D11" i="3"/>
  <c r="B11" i="3"/>
  <c r="E11" i="3"/>
  <c r="F11" i="3"/>
  <c r="G11" i="3"/>
  <c r="D12" i="3"/>
  <c r="B12" i="3"/>
  <c r="E12" i="3"/>
  <c r="F12" i="3"/>
  <c r="G12" i="3"/>
  <c r="D13" i="3"/>
  <c r="B13" i="3"/>
  <c r="E13" i="3"/>
  <c r="F13" i="3"/>
  <c r="G13" i="3"/>
  <c r="D14" i="3"/>
  <c r="B14" i="3"/>
  <c r="E14" i="3"/>
  <c r="F14" i="3"/>
  <c r="G14" i="3"/>
  <c r="D15" i="3"/>
  <c r="B15" i="3"/>
  <c r="E15" i="3"/>
  <c r="F15" i="3"/>
  <c r="G15" i="3"/>
  <c r="D17" i="3"/>
  <c r="B17" i="3"/>
  <c r="E17" i="3"/>
  <c r="F17" i="3"/>
  <c r="G17" i="3"/>
  <c r="D18" i="3"/>
  <c r="B18" i="3"/>
  <c r="E18" i="3"/>
  <c r="F18" i="3"/>
  <c r="G18" i="3"/>
  <c r="D16" i="3"/>
  <c r="B16" i="3"/>
  <c r="E16" i="3"/>
  <c r="F16" i="3"/>
  <c r="G16" i="3"/>
  <c r="G3" i="3"/>
  <c r="G13" i="2"/>
  <c r="G12" i="2"/>
  <c r="G11" i="2"/>
  <c r="G10" i="2"/>
  <c r="G9" i="2"/>
  <c r="G8" i="2"/>
  <c r="G7" i="2"/>
  <c r="G6" i="2"/>
  <c r="G5" i="2"/>
  <c r="G4" i="2"/>
  <c r="G3" i="2"/>
  <c r="D15" i="2"/>
  <c r="D3" i="2"/>
  <c r="D4" i="2"/>
  <c r="D5" i="2"/>
  <c r="D6" i="2"/>
  <c r="D7" i="2"/>
  <c r="D8" i="2"/>
  <c r="D9" i="2"/>
  <c r="D10" i="2"/>
  <c r="D11" i="2"/>
  <c r="D12" i="2"/>
  <c r="D13" i="2"/>
  <c r="D14" i="2"/>
  <c r="D16" i="2"/>
  <c r="D17" i="2"/>
  <c r="D18" i="2"/>
  <c r="D20" i="2"/>
  <c r="E15" i="2"/>
  <c r="E18" i="2"/>
  <c r="E17" i="2"/>
  <c r="E10" i="2"/>
  <c r="E14" i="2"/>
  <c r="E7" i="2"/>
  <c r="E8" i="2"/>
  <c r="E11" i="2"/>
  <c r="E16" i="2"/>
  <c r="E5" i="2"/>
  <c r="E6" i="2"/>
  <c r="E4" i="2"/>
  <c r="E9" i="2"/>
  <c r="E12" i="2"/>
  <c r="E13" i="2"/>
  <c r="G17" i="1"/>
  <c r="G16" i="1"/>
  <c r="G15" i="1"/>
  <c r="G13" i="1"/>
  <c r="G10" i="1"/>
  <c r="G9" i="1"/>
  <c r="G8" i="1"/>
  <c r="G7" i="1"/>
  <c r="G6" i="1"/>
  <c r="G5" i="1"/>
  <c r="G4" i="1"/>
  <c r="C19" i="1"/>
  <c r="C18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Ludwig</author>
  </authors>
  <commentList>
    <comment ref="B26" authorId="0" shapeId="0" xr:uid="{00000000-0006-0000-0000-000001000000}">
      <text>
        <r>
          <rPr>
            <sz val="11"/>
            <color indexed="8"/>
            <rFont val="Helvetica Neue"/>
          </rPr>
          <t>Peter Ludwig:
Louis Röhling</t>
        </r>
      </text>
    </comment>
  </commentList>
</comments>
</file>

<file path=xl/sharedStrings.xml><?xml version="1.0" encoding="utf-8"?>
<sst xmlns="http://schemas.openxmlformats.org/spreadsheetml/2006/main" count="80" uniqueCount="63">
  <si>
    <t>Tabelle 1</t>
  </si>
  <si>
    <t>Datum</t>
  </si>
  <si>
    <t>Zugang</t>
  </si>
  <si>
    <t>Abgang</t>
  </si>
  <si>
    <t>Bestand</t>
  </si>
  <si>
    <t>Marktzins</t>
  </si>
  <si>
    <t>Einstandspreis</t>
  </si>
  <si>
    <t>Ware</t>
  </si>
  <si>
    <t>Menge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</si>
  <si>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</si>
  <si>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</si>
  <si>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</si>
  <si>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</si>
  <si>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</si>
  <si>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</si>
  <si>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</si>
  <si>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</si>
  <si>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</si>
  <si>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</si>
  <si>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</si>
  <si>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</si>
  <si>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</si>
  <si>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</si>
  <si>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</si>
  <si>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</si>
  <si>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A-Güter</t>
  </si>
  <si>
    <t>B-Güter</t>
  </si>
  <si>
    <t>C- Güter</t>
  </si>
  <si>
    <t>Bestellmenge</t>
  </si>
  <si>
    <t>Bestellung</t>
  </si>
  <si>
    <t>bestellfixe Kosten</t>
  </si>
  <si>
    <t>durchschn. LB</t>
  </si>
  <si>
    <t>durchsch. Lagerkosten</t>
  </si>
  <si>
    <t>Gesamt-kosten</t>
  </si>
  <si>
    <t>Lagerkosten</t>
  </si>
  <si>
    <t>Mindestbestand</t>
  </si>
  <si>
    <t>AB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</si>
  <si>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</si>
  <si>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</si>
  <si>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</si>
  <si>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</si>
  <si>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</si>
  <si>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</si>
  <si>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</si>
  <si>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</si>
  <si>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</si>
  <si>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</si>
  <si>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</si>
  <si>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</si>
  <si>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Summe</t>
  </si>
  <si>
    <t>LB</t>
  </si>
  <si>
    <t>LU</t>
  </si>
  <si>
    <t>LD</t>
  </si>
  <si>
    <t>LZs</t>
  </si>
  <si>
    <t>LZ</t>
  </si>
  <si>
    <t>Gesamtpreis</t>
  </si>
  <si>
    <t>% Anteil</t>
  </si>
  <si>
    <t>Rang</t>
  </si>
  <si>
    <t>Kumuliert</t>
  </si>
  <si>
    <t>Güterklasse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</si>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</sst>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.mm\.yyyy"/>
    <numFmt numFmtId="165" formatCode="d\.m\.yyyy"/>
    <numFmt numFmtId="166" formatCode="[$€-2]\ 0.00"/>
    <numFmt numFmtId="167" formatCode="0.0%"/>
    <numFmt numFmtId="168" formatCode="[$€-2]\ #,##0.00"/>
  </numFmts>
  <fonts count="6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sz val="11"/>
      <color indexed="8"/>
      <name val="Helvetica Neue"/>
    </font>
    <font>
      <sz val="11"/>
      <color indexed="8"/>
      <name val="Arial"/>
    </font>
    <font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9" fontId="5" fillId="0" borderId="0" applyFont="0" applyFill="0" applyBorder="0" applyAlignment="0" applyProtection="0"/>
  </cellStyleXfs>
  <cellXfs count="4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164" fontId="2" fillId="3" borderId="2" xfId="0" applyNumberFormat="1" applyFont="1" applyFill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164" fontId="2" fillId="3" borderId="5" xfId="0" applyNumberFormat="1" applyFont="1" applyFill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165" fontId="2" fillId="3" borderId="5" xfId="0" applyNumberFormat="1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9" fontId="0" fillId="0" borderId="6" xfId="0" applyNumberFormat="1" applyFont="1" applyBorder="1" applyAlignment="1">
      <alignment vertical="top" wrapText="1"/>
    </xf>
    <xf numFmtId="166" fontId="0" fillId="0" borderId="6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3" fontId="0" fillId="0" borderId="3" xfId="0" applyNumberFormat="1" applyFont="1" applyBorder="1" applyAlignment="1">
      <alignment vertical="top" wrapText="1"/>
    </xf>
    <xf numFmtId="166" fontId="0" fillId="0" borderId="4" xfId="0" applyNumberFormat="1" applyFont="1" applyBorder="1" applyAlignment="1">
      <alignment vertical="top" wrapText="1"/>
    </xf>
    <xf numFmtId="3" fontId="0" fillId="0" borderId="6" xfId="0" applyNumberFormat="1" applyFont="1" applyBorder="1" applyAlignment="1">
      <alignment vertical="top" wrapText="1"/>
    </xf>
    <xf numFmtId="166" fontId="0" fillId="0" borderId="7" xfId="0" applyNumberFormat="1" applyFont="1" applyBorder="1" applyAlignment="1">
      <alignment vertical="top" wrapText="1"/>
    </xf>
    <xf numFmtId="167" fontId="0" fillId="0" borderId="6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4" fillId="2" borderId="1" xfId="0" applyNumberFormat="1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49" fontId="0" fillId="0" borderId="6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2" fontId="0" fillId="0" borderId="7" xfId="0" applyNumberFormat="1" applyFont="1" applyBorder="1" applyAlignment="1">
      <alignment vertical="top" wrapText="1"/>
    </xf>
    <xf numFmtId="10" fontId="0" fillId="0" borderId="7" xfId="1" applyNumberFormat="1" applyFont="1" applyBorder="1" applyAlignment="1">
      <alignment vertical="top" wrapText="1"/>
    </xf>
    <xf numFmtId="168" fontId="0" fillId="0" borderId="7" xfId="0" applyNumberFormat="1" applyFont="1" applyBorder="1" applyAlignment="1">
      <alignment vertical="top" wrapText="1"/>
    </xf>
    <xf numFmtId="0" fontId="2" fillId="2" borderId="8" xfId="0" applyFont="1" applyFill="1" applyBorder="1" applyAlignment="1">
      <alignment vertical="top" wrapText="1"/>
    </xf>
    <xf numFmtId="168" fontId="0" fillId="0" borderId="4" xfId="0" applyNumberFormat="1" applyFont="1" applyBorder="1" applyAlignment="1">
      <alignment vertical="top" wrapText="1"/>
    </xf>
    <xf numFmtId="10" fontId="0" fillId="0" borderId="4" xfId="1" applyNumberFormat="1" applyFont="1" applyBorder="1" applyAlignment="1">
      <alignment vertical="top" wrapText="1"/>
    </xf>
    <xf numFmtId="10" fontId="0" fillId="0" borderId="4" xfId="0" applyNumberFormat="1" applyFont="1" applyBorder="1" applyAlignment="1">
      <alignment vertical="top" wrapText="1"/>
    </xf>
    <xf numFmtId="10" fontId="0" fillId="0" borderId="7" xfId="0" applyNumberFormat="1" applyFont="1" applyBorder="1" applyAlignment="1">
      <alignment vertical="top" wrapText="1"/>
    </xf>
    <xf numFmtId="1" fontId="0" fillId="0" borderId="6" xfId="0" applyNumberFormat="1" applyFont="1" applyBorder="1" applyAlignment="1">
      <alignment vertical="top" wrapText="1"/>
    </xf>
    <xf numFmtId="1" fontId="0" fillId="0" borderId="4" xfId="0" applyNumberFormat="1" applyFont="1" applyBorder="1" applyAlignment="1">
      <alignment vertical="top" wrapText="1"/>
    </xf>
    <xf numFmtId="168" fontId="0" fillId="4" borderId="4" xfId="0" applyNumberFormat="1" applyFont="1" applyFill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2">
    <cellStyle name="Prozent" xfId="1" builtinId="5"/>
    <cellStyle name="Stand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G22" sqref="G22"/>
    </sheetView>
  </sheetViews>
  <sheetFormatPr baseColWidth="10" defaultColWidth="16.28515625" defaultRowHeight="19.899999999999999" customHeight="1"/>
  <cols>
    <col min="1" max="8" width="16.28515625" style="1" customWidth="1"/>
    <col min="9" max="16384" width="16.28515625" style="1"/>
  </cols>
  <sheetData>
    <row r="1" spans="1:7" ht="27.6" customHeight="1">
      <c r="A1" s="43" t="s">
        <v>0</v>
      </c>
      <c r="B1" s="43"/>
      <c r="C1" s="43"/>
      <c r="D1" s="43"/>
      <c r="E1" s="43"/>
      <c r="F1" s="43"/>
      <c r="G1" s="43"/>
    </row>
    <row r="2" spans="1:7" ht="20.25" customHeight="1">
      <c r="A2" s="2" t="s">
        <v>1</v>
      </c>
      <c r="B2" s="2" t="s">
        <v>2</v>
      </c>
      <c r="C2" s="2" t="s">
        <v>3</v>
      </c>
      <c r="D2" s="2" t="s">
        <v>4</v>
      </c>
      <c r="E2" s="3"/>
      <c r="F2" s="3"/>
      <c r="G2" s="3"/>
    </row>
    <row r="3" spans="1:7" ht="20.25" customHeight="1">
      <c r="A3" s="4">
        <v>44197</v>
      </c>
      <c r="B3" s="5"/>
      <c r="C3" s="6"/>
      <c r="D3" s="7">
        <v>700</v>
      </c>
      <c r="E3" s="6"/>
      <c r="F3" s="31" t="s">
        <v>36</v>
      </c>
      <c r="G3" s="6">
        <v>700</v>
      </c>
    </row>
    <row r="4" spans="1:7" ht="20.100000000000001" customHeight="1">
      <c r="A4" s="8">
        <v>44213</v>
      </c>
      <c r="B4" s="9">
        <v>500</v>
      </c>
      <c r="C4" s="10"/>
      <c r="D4" s="10">
        <f>D3+B4-C4</f>
        <v>1200</v>
      </c>
      <c r="E4" s="10"/>
      <c r="F4" s="31" t="s">
        <v>37</v>
      </c>
      <c r="G4" s="10">
        <f>D4</f>
        <v>1200</v>
      </c>
    </row>
    <row r="5" spans="1:7" ht="20.100000000000001" customHeight="1">
      <c r="A5" s="8">
        <v>44229</v>
      </c>
      <c r="B5" s="11"/>
      <c r="C5" s="12">
        <v>300</v>
      </c>
      <c r="D5" s="10">
        <f t="shared" ref="D5:D17" si="0">D4+B5-C5</f>
        <v>900</v>
      </c>
      <c r="E5" s="10"/>
      <c r="F5" s="31" t="s">
        <v>38</v>
      </c>
      <c r="G5" s="10">
        <f>D6</f>
        <v>1400</v>
      </c>
    </row>
    <row r="6" spans="1:7" ht="20.100000000000001" customHeight="1">
      <c r="A6" s="8">
        <v>44245</v>
      </c>
      <c r="B6" s="9">
        <v>500</v>
      </c>
      <c r="C6" s="10"/>
      <c r="D6" s="10">
        <f t="shared" si="0"/>
        <v>1400</v>
      </c>
      <c r="E6" s="10"/>
      <c r="F6" s="31" t="s">
        <v>39</v>
      </c>
      <c r="G6" s="10">
        <f>D8</f>
        <v>1100</v>
      </c>
    </row>
    <row r="7" spans="1:7" ht="20.100000000000001" customHeight="1">
      <c r="A7" s="8">
        <v>44261</v>
      </c>
      <c r="B7" s="11"/>
      <c r="C7" s="12">
        <v>200</v>
      </c>
      <c r="D7" s="10">
        <f t="shared" si="0"/>
        <v>1200</v>
      </c>
      <c r="E7" s="10"/>
      <c r="F7" s="31" t="s">
        <v>40</v>
      </c>
      <c r="G7" s="10">
        <f>D10</f>
        <v>880</v>
      </c>
    </row>
    <row r="8" spans="1:7" ht="20.100000000000001" customHeight="1">
      <c r="A8" s="8">
        <v>44277</v>
      </c>
      <c r="B8" s="11"/>
      <c r="C8" s="12">
        <v>100</v>
      </c>
      <c r="D8" s="10">
        <f t="shared" si="0"/>
        <v>1100</v>
      </c>
      <c r="E8" s="10"/>
      <c r="F8" s="31" t="s">
        <v>41</v>
      </c>
      <c r="G8" s="10">
        <f>D12</f>
        <v>1780</v>
      </c>
    </row>
    <row r="9" spans="1:7" ht="20.100000000000001" customHeight="1">
      <c r="A9" s="8">
        <v>44293</v>
      </c>
      <c r="B9" s="11"/>
      <c r="C9" s="12">
        <v>50</v>
      </c>
      <c r="D9" s="10">
        <f t="shared" si="0"/>
        <v>1050</v>
      </c>
      <c r="E9" s="10"/>
      <c r="F9" s="31" t="s">
        <v>42</v>
      </c>
      <c r="G9" s="10">
        <f>D14</f>
        <v>980</v>
      </c>
    </row>
    <row r="10" spans="1:7" ht="20.100000000000001" customHeight="1">
      <c r="A10" s="8">
        <v>44309</v>
      </c>
      <c r="B10" s="11"/>
      <c r="C10" s="12">
        <v>170</v>
      </c>
      <c r="D10" s="10">
        <f t="shared" si="0"/>
        <v>880</v>
      </c>
      <c r="E10" s="10"/>
      <c r="F10" s="31" t="s">
        <v>43</v>
      </c>
      <c r="G10" s="10">
        <f>D16</f>
        <v>880</v>
      </c>
    </row>
    <row r="11" spans="1:7" ht="20.100000000000001" customHeight="1">
      <c r="A11" s="8">
        <v>44325</v>
      </c>
      <c r="B11" s="11"/>
      <c r="C11" s="12">
        <v>100</v>
      </c>
      <c r="D11" s="10">
        <f t="shared" si="0"/>
        <v>780</v>
      </c>
      <c r="E11" s="10"/>
      <c r="F11" s="31" t="s">
        <v>44</v>
      </c>
      <c r="G11" s="10">
        <v>880</v>
      </c>
    </row>
    <row r="12" spans="1:7" ht="20.100000000000001" customHeight="1">
      <c r="A12" s="8">
        <v>44341</v>
      </c>
      <c r="B12" s="9">
        <v>1000</v>
      </c>
      <c r="C12" s="10"/>
      <c r="D12" s="10">
        <f t="shared" si="0"/>
        <v>1780</v>
      </c>
      <c r="E12" s="10"/>
      <c r="F12" s="31" t="s">
        <v>45</v>
      </c>
      <c r="G12" s="10">
        <v>880</v>
      </c>
    </row>
    <row r="13" spans="1:7" ht="20.100000000000001" customHeight="1">
      <c r="A13" s="8">
        <v>44357</v>
      </c>
      <c r="B13" s="11"/>
      <c r="C13" s="12">
        <v>500</v>
      </c>
      <c r="D13" s="10">
        <f t="shared" si="0"/>
        <v>1280</v>
      </c>
      <c r="E13" s="10"/>
      <c r="F13" s="31" t="s">
        <v>46</v>
      </c>
      <c r="G13" s="10">
        <f>D17</f>
        <v>1080</v>
      </c>
    </row>
    <row r="14" spans="1:7" ht="20.100000000000001" customHeight="1">
      <c r="A14" s="8">
        <v>44373</v>
      </c>
      <c r="B14" s="11"/>
      <c r="C14" s="12">
        <v>300</v>
      </c>
      <c r="D14" s="10">
        <f t="shared" si="0"/>
        <v>980</v>
      </c>
      <c r="E14" s="10"/>
      <c r="F14" s="31" t="s">
        <v>47</v>
      </c>
      <c r="G14" s="10">
        <v>1080</v>
      </c>
    </row>
    <row r="15" spans="1:7" ht="20.100000000000001" customHeight="1">
      <c r="A15" s="8">
        <v>44389</v>
      </c>
      <c r="B15" s="11"/>
      <c r="C15" s="12">
        <v>300</v>
      </c>
      <c r="D15" s="10">
        <f t="shared" si="0"/>
        <v>680</v>
      </c>
      <c r="E15" s="10"/>
      <c r="F15" s="31" t="s">
        <v>48</v>
      </c>
      <c r="G15" s="10">
        <f>D18</f>
        <v>970</v>
      </c>
    </row>
    <row r="16" spans="1:7" ht="20.100000000000001" customHeight="1">
      <c r="A16" s="8">
        <v>44405</v>
      </c>
      <c r="B16" s="9">
        <v>200</v>
      </c>
      <c r="C16" s="10"/>
      <c r="D16" s="10">
        <f t="shared" si="0"/>
        <v>880</v>
      </c>
      <c r="E16" s="10"/>
      <c r="F16" s="31" t="s">
        <v>49</v>
      </c>
      <c r="G16" s="10">
        <f>SUM(G3:G15)</f>
        <v>13810</v>
      </c>
    </row>
    <row r="17" spans="1:7" ht="20.100000000000001" customHeight="1">
      <c r="A17" s="8">
        <v>44485</v>
      </c>
      <c r="B17" s="9">
        <v>400</v>
      </c>
      <c r="C17" s="12">
        <v>200</v>
      </c>
      <c r="D17" s="10">
        <f t="shared" si="0"/>
        <v>1080</v>
      </c>
      <c r="E17" s="10"/>
      <c r="F17" s="31" t="s">
        <v>50</v>
      </c>
      <c r="G17" s="10">
        <f>G16/13</f>
        <v>1062.3076923076924</v>
      </c>
    </row>
    <row r="18" spans="1:7" ht="20.100000000000001" customHeight="1">
      <c r="A18" s="13">
        <v>44926</v>
      </c>
      <c r="B18" s="11"/>
      <c r="C18" s="10">
        <f>D17-D18</f>
        <v>110</v>
      </c>
      <c r="D18" s="12">
        <v>970</v>
      </c>
      <c r="E18" s="10"/>
      <c r="F18" s="31" t="s">
        <v>50</v>
      </c>
      <c r="G18" s="10">
        <v>1063</v>
      </c>
    </row>
    <row r="19" spans="1:7" ht="20.100000000000001" customHeight="1">
      <c r="A19" s="14"/>
      <c r="B19" s="11"/>
      <c r="C19" s="10">
        <f>SUM(C3:C18)</f>
        <v>2330</v>
      </c>
      <c r="D19" s="10"/>
      <c r="E19" s="10"/>
      <c r="F19" s="31" t="s">
        <v>51</v>
      </c>
      <c r="G19" s="32">
        <f>C19/G18</f>
        <v>2.1919096895578551</v>
      </c>
    </row>
    <row r="20" spans="1:7" ht="20.100000000000001" customHeight="1">
      <c r="A20" s="14"/>
      <c r="B20" s="11"/>
      <c r="C20" s="10"/>
      <c r="D20" s="10"/>
      <c r="E20" s="10"/>
      <c r="F20" s="31" t="s">
        <v>52</v>
      </c>
      <c r="G20" s="32">
        <f>360/G19</f>
        <v>164.24034334763948</v>
      </c>
    </row>
    <row r="21" spans="1:7" ht="20.100000000000001" customHeight="1">
      <c r="A21" s="15" t="s">
        <v>5</v>
      </c>
      <c r="B21" s="16">
        <v>7.0000000000000007E-2</v>
      </c>
      <c r="C21" s="10"/>
      <c r="D21" s="10"/>
      <c r="E21" s="10"/>
      <c r="F21" s="31" t="s">
        <v>53</v>
      </c>
      <c r="G21" s="33">
        <f>B21*G20/360</f>
        <v>3.1935622317596571E-2</v>
      </c>
    </row>
    <row r="22" spans="1:7" ht="20.100000000000001" customHeight="1">
      <c r="A22" s="15" t="s">
        <v>6</v>
      </c>
      <c r="B22" s="17">
        <v>2.5</v>
      </c>
      <c r="C22" s="10"/>
      <c r="D22" s="10"/>
      <c r="E22" s="10"/>
      <c r="F22" s="31" t="s">
        <v>54</v>
      </c>
      <c r="G22" s="34">
        <f>B22*G18*G21</f>
        <v>84.868916309012889</v>
      </c>
    </row>
    <row r="23" spans="1:7" ht="20.100000000000001" customHeight="1">
      <c r="A23" s="14"/>
      <c r="B23" s="11"/>
      <c r="C23" s="10"/>
      <c r="D23" s="10"/>
      <c r="E23" s="10"/>
      <c r="F23" s="10"/>
      <c r="G23" s="10"/>
    </row>
    <row r="24" spans="1:7" ht="20.100000000000001" customHeight="1">
      <c r="A24" s="14"/>
      <c r="B24" s="11"/>
      <c r="C24" s="10"/>
      <c r="D24" s="10"/>
      <c r="E24" s="10"/>
      <c r="F24" s="10"/>
      <c r="G24" s="10"/>
    </row>
    <row r="25" spans="1:7" ht="20.100000000000001" customHeight="1">
      <c r="A25" s="14"/>
      <c r="B25" s="11"/>
      <c r="C25" s="10"/>
      <c r="D25" s="10"/>
      <c r="E25" s="10"/>
      <c r="F25" s="10"/>
      <c r="G25" s="10"/>
    </row>
    <row r="26" spans="1:7" ht="20.100000000000001" customHeight="1">
      <c r="A26" s="14"/>
      <c r="B26" s="11"/>
      <c r="C26" s="10"/>
      <c r="D26" s="10"/>
      <c r="E26" s="10"/>
      <c r="F26" s="10"/>
      <c r="G26" s="10"/>
    </row>
  </sheetData>
  <mergeCells count="1">
    <mergeCell ref="A1:G1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22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E3" sqref="E3"/>
    </sheetView>
  </sheetViews>
  <sheetFormatPr baseColWidth="10" defaultColWidth="16.28515625" defaultRowHeight="19.899999999999999" customHeight="1"/>
  <cols>
    <col min="1" max="6" width="16.28515625" style="18" customWidth="1"/>
    <col min="7" max="16384" width="16.28515625" style="18"/>
  </cols>
  <sheetData>
    <row r="1" spans="1:8" ht="27.6" customHeight="1">
      <c r="A1" s="43" t="s">
        <v>0</v>
      </c>
      <c r="B1" s="43"/>
      <c r="C1" s="43"/>
      <c r="D1" s="43"/>
      <c r="E1" s="43"/>
    </row>
    <row r="2" spans="1:8" ht="20.25" customHeight="1">
      <c r="A2" s="2" t="s">
        <v>7</v>
      </c>
      <c r="B2" s="2" t="s">
        <v>8</v>
      </c>
      <c r="C2" s="2" t="s">
        <v>6</v>
      </c>
      <c r="D2" s="3" t="s">
        <v>55</v>
      </c>
      <c r="E2" s="35" t="s">
        <v>56</v>
      </c>
      <c r="F2" s="35" t="s">
        <v>57</v>
      </c>
      <c r="G2" s="35" t="s">
        <v>58</v>
      </c>
      <c r="H2" s="35" t="s">
        <v>59</v>
      </c>
    </row>
    <row r="3" spans="1:8" ht="20.25" customHeight="1">
      <c r="A3" s="19" t="s">
        <v>17</v>
      </c>
      <c r="B3" s="20">
        <v>90000</v>
      </c>
      <c r="C3" s="21">
        <v>0.89</v>
      </c>
      <c r="D3" s="36">
        <f t="shared" ref="D3:D18" si="0">B3*C3</f>
        <v>80100</v>
      </c>
      <c r="E3" s="37">
        <f>D3/$D$20</f>
        <v>0.29337865258253792</v>
      </c>
      <c r="F3" s="6">
        <v>1</v>
      </c>
      <c r="G3" s="38">
        <f>E3</f>
        <v>0.29337865258253792</v>
      </c>
      <c r="H3" s="6" t="s">
        <v>60</v>
      </c>
    </row>
    <row r="4" spans="1:8" ht="20.100000000000001" customHeight="1">
      <c r="A4" s="15" t="s">
        <v>22</v>
      </c>
      <c r="B4" s="22">
        <v>45600</v>
      </c>
      <c r="C4" s="23">
        <v>1.41</v>
      </c>
      <c r="D4" s="36">
        <f t="shared" si="0"/>
        <v>64295.999999999993</v>
      </c>
      <c r="E4" s="37">
        <f t="shared" ref="E3:E18" si="1">D4/$D$20</f>
        <v>0.2354940555111967</v>
      </c>
      <c r="F4" s="10">
        <v>2</v>
      </c>
      <c r="G4" s="39">
        <f>G3+E4</f>
        <v>0.52887270809373466</v>
      </c>
      <c r="H4" s="6" t="s">
        <v>60</v>
      </c>
    </row>
    <row r="5" spans="1:8" ht="20.100000000000001" customHeight="1">
      <c r="A5" s="15" t="s">
        <v>20</v>
      </c>
      <c r="B5" s="22">
        <v>23500</v>
      </c>
      <c r="C5" s="23">
        <v>1.56</v>
      </c>
      <c r="D5" s="36">
        <f t="shared" si="0"/>
        <v>36660</v>
      </c>
      <c r="E5" s="37">
        <f t="shared" si="1"/>
        <v>0.13427292638796304</v>
      </c>
      <c r="F5" s="6">
        <v>3</v>
      </c>
      <c r="G5" s="39">
        <f>G4+E5</f>
        <v>0.66314563448169772</v>
      </c>
      <c r="H5" s="6" t="s">
        <v>60</v>
      </c>
    </row>
    <row r="6" spans="1:8" ht="20.100000000000001" customHeight="1">
      <c r="A6" s="15" t="s">
        <v>21</v>
      </c>
      <c r="B6" s="22">
        <v>17000</v>
      </c>
      <c r="C6" s="23">
        <v>1.87</v>
      </c>
      <c r="D6" s="36">
        <f t="shared" si="0"/>
        <v>31790</v>
      </c>
      <c r="E6" s="37">
        <f t="shared" si="1"/>
        <v>0.11643579732333184</v>
      </c>
      <c r="F6" s="10">
        <v>4</v>
      </c>
      <c r="G6" s="39">
        <f>G5+E6</f>
        <v>0.77958143180502959</v>
      </c>
      <c r="H6" s="6" t="s">
        <v>60</v>
      </c>
    </row>
    <row r="7" spans="1:8" ht="20.100000000000001" customHeight="1">
      <c r="A7" s="15" t="s">
        <v>15</v>
      </c>
      <c r="B7" s="22">
        <v>90</v>
      </c>
      <c r="C7" s="23">
        <v>120</v>
      </c>
      <c r="D7" s="36">
        <f t="shared" si="0"/>
        <v>10800</v>
      </c>
      <c r="E7" s="37">
        <f t="shared" si="1"/>
        <v>3.9556672258319721E-2</v>
      </c>
      <c r="F7" s="6">
        <v>5</v>
      </c>
      <c r="G7" s="39">
        <f>G6+E7</f>
        <v>0.8191381040633493</v>
      </c>
      <c r="H7" s="6" t="s">
        <v>60</v>
      </c>
    </row>
    <row r="8" spans="1:8" ht="20.100000000000001" customHeight="1">
      <c r="A8" s="15" t="s">
        <v>16</v>
      </c>
      <c r="B8" s="22">
        <v>900</v>
      </c>
      <c r="C8" s="23">
        <v>12</v>
      </c>
      <c r="D8" s="36">
        <f t="shared" si="0"/>
        <v>10800</v>
      </c>
      <c r="E8" s="37">
        <f t="shared" si="1"/>
        <v>3.9556672258319721E-2</v>
      </c>
      <c r="F8" s="10">
        <v>6</v>
      </c>
      <c r="G8" s="39">
        <f>E8</f>
        <v>3.9556672258319721E-2</v>
      </c>
      <c r="H8" s="10" t="s">
        <v>61</v>
      </c>
    </row>
    <row r="9" spans="1:8" ht="20.100000000000001" customHeight="1">
      <c r="A9" s="15" t="s">
        <v>23</v>
      </c>
      <c r="B9" s="22">
        <v>12000</v>
      </c>
      <c r="C9" s="23">
        <v>0.76</v>
      </c>
      <c r="D9" s="36">
        <f t="shared" si="0"/>
        <v>9120</v>
      </c>
      <c r="E9" s="37">
        <f t="shared" si="1"/>
        <v>3.3403412129247766E-2</v>
      </c>
      <c r="F9" s="6">
        <v>7</v>
      </c>
      <c r="G9" s="39">
        <f>E9+G8</f>
        <v>7.2960084387567486E-2</v>
      </c>
      <c r="H9" s="10" t="s">
        <v>61</v>
      </c>
    </row>
    <row r="10" spans="1:8" ht="20.100000000000001" customHeight="1">
      <c r="A10" s="15" t="s">
        <v>13</v>
      </c>
      <c r="B10" s="22">
        <v>6000</v>
      </c>
      <c r="C10" s="23">
        <v>1.25</v>
      </c>
      <c r="D10" s="36">
        <f t="shared" si="0"/>
        <v>7500</v>
      </c>
      <c r="E10" s="37">
        <f t="shared" si="1"/>
        <v>2.7469911290499804E-2</v>
      </c>
      <c r="F10" s="10">
        <v>8</v>
      </c>
      <c r="G10" s="39">
        <f>E10+G9</f>
        <v>0.10042999567806729</v>
      </c>
      <c r="H10" s="10" t="s">
        <v>61</v>
      </c>
    </row>
    <row r="11" spans="1:8" ht="20.100000000000001" customHeight="1">
      <c r="A11" s="15" t="s">
        <v>18</v>
      </c>
      <c r="B11" s="22">
        <v>4000</v>
      </c>
      <c r="C11" s="23">
        <v>1.1200000000000001</v>
      </c>
      <c r="D11" s="36">
        <f t="shared" si="0"/>
        <v>4480</v>
      </c>
      <c r="E11" s="37">
        <f t="shared" si="1"/>
        <v>1.6408693677525218E-2</v>
      </c>
      <c r="F11" s="6">
        <v>9</v>
      </c>
      <c r="G11" s="39">
        <f>G10+E11</f>
        <v>0.11683868935559251</v>
      </c>
      <c r="H11" s="10" t="s">
        <v>61</v>
      </c>
    </row>
    <row r="12" spans="1:8" ht="20.100000000000001" customHeight="1">
      <c r="A12" s="15" t="s">
        <v>24</v>
      </c>
      <c r="B12" s="22">
        <v>19000</v>
      </c>
      <c r="C12" s="23">
        <v>0.23</v>
      </c>
      <c r="D12" s="36">
        <f t="shared" si="0"/>
        <v>4370</v>
      </c>
      <c r="E12" s="37">
        <f t="shared" si="1"/>
        <v>1.6005801645264554E-2</v>
      </c>
      <c r="F12" s="10">
        <v>10</v>
      </c>
      <c r="G12" s="39">
        <f>G11+E12</f>
        <v>0.13284449100085707</v>
      </c>
      <c r="H12" s="10" t="s">
        <v>61</v>
      </c>
    </row>
    <row r="13" spans="1:8" ht="20.100000000000001" customHeight="1">
      <c r="A13" s="15" t="s">
        <v>9</v>
      </c>
      <c r="B13" s="22">
        <v>15</v>
      </c>
      <c r="C13" s="23">
        <v>250</v>
      </c>
      <c r="D13" s="36">
        <f t="shared" si="0"/>
        <v>3750</v>
      </c>
      <c r="E13" s="37">
        <f t="shared" si="1"/>
        <v>1.3734955645249902E-2</v>
      </c>
      <c r="F13" s="6">
        <v>11</v>
      </c>
      <c r="G13" s="39">
        <f>G12+E13</f>
        <v>0.14657944664610698</v>
      </c>
      <c r="H13" s="10" t="s">
        <v>61</v>
      </c>
    </row>
    <row r="14" spans="1:8" ht="20.100000000000001" customHeight="1">
      <c r="A14" s="15" t="s">
        <v>14</v>
      </c>
      <c r="B14" s="22">
        <v>45</v>
      </c>
      <c r="C14" s="23">
        <v>80</v>
      </c>
      <c r="D14" s="36">
        <f t="shared" si="0"/>
        <v>3600</v>
      </c>
      <c r="E14" s="37">
        <f t="shared" si="1"/>
        <v>1.3185557419439907E-2</v>
      </c>
      <c r="F14" s="10">
        <v>12</v>
      </c>
      <c r="G14" s="39"/>
      <c r="H14" s="10" t="s">
        <v>62</v>
      </c>
    </row>
    <row r="15" spans="1:8" ht="20.100000000000001" customHeight="1">
      <c r="A15" s="15" t="s">
        <v>10</v>
      </c>
      <c r="B15" s="22">
        <v>30</v>
      </c>
      <c r="C15" s="23">
        <v>98</v>
      </c>
      <c r="D15" s="36">
        <f t="shared" si="0"/>
        <v>2940</v>
      </c>
      <c r="E15" s="37">
        <f t="shared" si="1"/>
        <v>1.0768205225875923E-2</v>
      </c>
      <c r="F15" s="6">
        <v>13</v>
      </c>
      <c r="G15" s="10"/>
      <c r="H15" s="10" t="s">
        <v>62</v>
      </c>
    </row>
    <row r="16" spans="1:8" ht="20.100000000000001" customHeight="1">
      <c r="A16" s="15" t="s">
        <v>19</v>
      </c>
      <c r="B16" s="22">
        <v>3500</v>
      </c>
      <c r="C16" s="23">
        <v>0.78</v>
      </c>
      <c r="D16" s="36">
        <f t="shared" si="0"/>
        <v>2730</v>
      </c>
      <c r="E16" s="37">
        <f t="shared" si="1"/>
        <v>9.9990477097419289E-3</v>
      </c>
      <c r="F16" s="10">
        <v>14</v>
      </c>
      <c r="G16" s="10"/>
      <c r="H16" s="10" t="s">
        <v>62</v>
      </c>
    </row>
    <row r="17" spans="1:8" ht="20.100000000000001" customHeight="1">
      <c r="A17" s="15" t="s">
        <v>12</v>
      </c>
      <c r="B17" s="22">
        <v>2000</v>
      </c>
      <c r="C17" s="23">
        <v>0.04</v>
      </c>
      <c r="D17" s="36">
        <f t="shared" si="0"/>
        <v>80</v>
      </c>
      <c r="E17" s="37">
        <f t="shared" si="1"/>
        <v>2.9301238709866458E-4</v>
      </c>
      <c r="F17" s="6">
        <v>15</v>
      </c>
      <c r="G17" s="10"/>
      <c r="H17" s="10" t="s">
        <v>62</v>
      </c>
    </row>
    <row r="18" spans="1:8" ht="20.100000000000001" customHeight="1">
      <c r="A18" s="15" t="s">
        <v>11</v>
      </c>
      <c r="B18" s="22">
        <v>500</v>
      </c>
      <c r="C18" s="23">
        <v>0.02</v>
      </c>
      <c r="D18" s="36">
        <f t="shared" si="0"/>
        <v>10</v>
      </c>
      <c r="E18" s="37">
        <f t="shared" si="1"/>
        <v>3.6626548387333073E-5</v>
      </c>
      <c r="F18" s="10">
        <v>16</v>
      </c>
      <c r="G18" s="10"/>
      <c r="H18" s="10" t="s">
        <v>62</v>
      </c>
    </row>
    <row r="19" spans="1:8" ht="20.100000000000001" customHeight="1">
      <c r="A19" s="14"/>
      <c r="B19" s="11"/>
      <c r="C19" s="10"/>
      <c r="D19" s="34"/>
      <c r="E19" s="10"/>
      <c r="F19" s="10"/>
      <c r="G19" s="10"/>
      <c r="H19" s="10"/>
    </row>
    <row r="20" spans="1:8" ht="20.100000000000001" customHeight="1">
      <c r="A20" s="15" t="s">
        <v>25</v>
      </c>
      <c r="B20" s="24">
        <v>0.8</v>
      </c>
      <c r="C20" s="10"/>
      <c r="D20" s="34">
        <f>SUM(D3:D19)</f>
        <v>273026</v>
      </c>
      <c r="E20" s="10"/>
      <c r="F20" s="10"/>
      <c r="G20" s="10"/>
      <c r="H20" s="10"/>
    </row>
    <row r="21" spans="1:8" ht="20.100000000000001" customHeight="1">
      <c r="A21" s="15" t="s">
        <v>26</v>
      </c>
      <c r="B21" s="16">
        <v>0.15</v>
      </c>
      <c r="C21" s="10"/>
      <c r="D21" s="10"/>
      <c r="E21" s="10"/>
      <c r="F21" s="10"/>
      <c r="G21" s="10"/>
      <c r="H21" s="10"/>
    </row>
    <row r="22" spans="1:8" ht="20.100000000000001" customHeight="1">
      <c r="A22" s="15" t="s">
        <v>27</v>
      </c>
      <c r="B22" s="16">
        <v>0.05</v>
      </c>
      <c r="C22" s="10"/>
      <c r="D22" s="10"/>
      <c r="E22" s="10"/>
      <c r="F22" s="10"/>
      <c r="G22" s="10"/>
      <c r="H22" s="10"/>
    </row>
  </sheetData>
  <sortState ref="A3:E18">
    <sortCondition descending="1" ref="E3:E18"/>
  </sortState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21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F3" sqref="F3"/>
    </sheetView>
  </sheetViews>
  <sheetFormatPr baseColWidth="10" defaultColWidth="16.28515625" defaultRowHeight="19.899999999999999" customHeight="1"/>
  <cols>
    <col min="1" max="1" width="1.42578125" style="25" customWidth="1"/>
    <col min="2" max="8" width="16.28515625" style="25" customWidth="1"/>
    <col min="9" max="16384" width="16.28515625" style="25"/>
  </cols>
  <sheetData>
    <row r="1" spans="1:7" ht="27.6" customHeight="1">
      <c r="A1" s="43" t="s">
        <v>0</v>
      </c>
      <c r="B1" s="43"/>
      <c r="C1" s="43"/>
      <c r="D1" s="43"/>
      <c r="E1" s="43"/>
      <c r="F1" s="43"/>
      <c r="G1" s="43"/>
    </row>
    <row r="2" spans="1:7" ht="32.1" customHeight="1">
      <c r="A2" s="3"/>
      <c r="B2" s="26" t="s">
        <v>28</v>
      </c>
      <c r="C2" s="26" t="s">
        <v>29</v>
      </c>
      <c r="D2" s="26" t="s">
        <v>30</v>
      </c>
      <c r="E2" s="26" t="s">
        <v>31</v>
      </c>
      <c r="F2" s="26" t="s">
        <v>32</v>
      </c>
      <c r="G2" s="26" t="s">
        <v>33</v>
      </c>
    </row>
    <row r="3" spans="1:7" ht="20.25" customHeight="1">
      <c r="A3" s="27"/>
      <c r="B3" s="28">
        <v>150000</v>
      </c>
      <c r="C3" s="7">
        <v>1</v>
      </c>
      <c r="D3" s="21">
        <v>123</v>
      </c>
      <c r="E3" s="41">
        <f>B3/2+$F$21</f>
        <v>75350</v>
      </c>
      <c r="F3" s="36">
        <f>E3*$C$21</f>
        <v>565125</v>
      </c>
      <c r="G3" s="36">
        <f t="shared" ref="G3:G18" si="0">D3+F3</f>
        <v>565248</v>
      </c>
    </row>
    <row r="4" spans="1:7" ht="20.100000000000001" customHeight="1">
      <c r="A4" s="14"/>
      <c r="B4" s="40">
        <f>$B$3/C4</f>
        <v>30000</v>
      </c>
      <c r="C4" s="12">
        <v>5</v>
      </c>
      <c r="D4" s="34">
        <f>$D$3*C4</f>
        <v>615</v>
      </c>
      <c r="E4" s="41">
        <f t="shared" ref="E3:E18" si="1">B4/2+$F$21</f>
        <v>15350</v>
      </c>
      <c r="F4" s="36">
        <f t="shared" ref="F3:F18" si="2">E4*$C$21</f>
        <v>115125</v>
      </c>
      <c r="G4" s="36">
        <f t="shared" si="0"/>
        <v>115740</v>
      </c>
    </row>
    <row r="5" spans="1:7" ht="20.100000000000001" customHeight="1">
      <c r="A5" s="14"/>
      <c r="B5" s="40">
        <f t="shared" ref="B4:B18" si="3">$B$3/C5</f>
        <v>15000</v>
      </c>
      <c r="C5" s="12">
        <v>10</v>
      </c>
      <c r="D5" s="34">
        <f t="shared" ref="D4:D18" si="4">$D$3*C5</f>
        <v>1230</v>
      </c>
      <c r="E5" s="41">
        <f t="shared" si="1"/>
        <v>7850</v>
      </c>
      <c r="F5" s="36">
        <f t="shared" si="2"/>
        <v>58875</v>
      </c>
      <c r="G5" s="36">
        <f t="shared" si="0"/>
        <v>60105</v>
      </c>
    </row>
    <row r="6" spans="1:7" ht="20.100000000000001" customHeight="1">
      <c r="A6" s="14"/>
      <c r="B6" s="40">
        <f t="shared" si="3"/>
        <v>10000</v>
      </c>
      <c r="C6" s="12">
        <v>15</v>
      </c>
      <c r="D6" s="34">
        <f t="shared" si="4"/>
        <v>1845</v>
      </c>
      <c r="E6" s="41">
        <f t="shared" si="1"/>
        <v>5350</v>
      </c>
      <c r="F6" s="36">
        <f t="shared" si="2"/>
        <v>40125</v>
      </c>
      <c r="G6" s="36">
        <f t="shared" si="0"/>
        <v>41970</v>
      </c>
    </row>
    <row r="7" spans="1:7" ht="20.100000000000001" customHeight="1">
      <c r="A7" s="14"/>
      <c r="B7" s="40">
        <f t="shared" si="3"/>
        <v>7500</v>
      </c>
      <c r="C7" s="12">
        <v>20</v>
      </c>
      <c r="D7" s="34">
        <f t="shared" si="4"/>
        <v>2460</v>
      </c>
      <c r="E7" s="41">
        <f t="shared" si="1"/>
        <v>4100</v>
      </c>
      <c r="F7" s="36">
        <f t="shared" si="2"/>
        <v>30750</v>
      </c>
      <c r="G7" s="36">
        <f t="shared" si="0"/>
        <v>33210</v>
      </c>
    </row>
    <row r="8" spans="1:7" ht="20.100000000000001" customHeight="1">
      <c r="A8" s="14"/>
      <c r="B8" s="40">
        <f t="shared" si="3"/>
        <v>6000</v>
      </c>
      <c r="C8" s="12">
        <v>25</v>
      </c>
      <c r="D8" s="34">
        <f t="shared" si="4"/>
        <v>3075</v>
      </c>
      <c r="E8" s="41">
        <f t="shared" si="1"/>
        <v>3350</v>
      </c>
      <c r="F8" s="36">
        <f t="shared" si="2"/>
        <v>25125</v>
      </c>
      <c r="G8" s="36">
        <f t="shared" si="0"/>
        <v>28200</v>
      </c>
    </row>
    <row r="9" spans="1:7" ht="20.100000000000001" customHeight="1">
      <c r="A9" s="14"/>
      <c r="B9" s="40">
        <f t="shared" si="3"/>
        <v>5000</v>
      </c>
      <c r="C9" s="12">
        <v>30</v>
      </c>
      <c r="D9" s="34">
        <f t="shared" si="4"/>
        <v>3690</v>
      </c>
      <c r="E9" s="41">
        <f t="shared" si="1"/>
        <v>2850</v>
      </c>
      <c r="F9" s="36">
        <f t="shared" si="2"/>
        <v>21375</v>
      </c>
      <c r="G9" s="36">
        <f t="shared" si="0"/>
        <v>25065</v>
      </c>
    </row>
    <row r="10" spans="1:7" ht="20.100000000000001" customHeight="1">
      <c r="A10" s="14"/>
      <c r="B10" s="40">
        <f t="shared" si="3"/>
        <v>4285.7142857142853</v>
      </c>
      <c r="C10" s="12">
        <v>35</v>
      </c>
      <c r="D10" s="34">
        <f t="shared" si="4"/>
        <v>4305</v>
      </c>
      <c r="E10" s="41">
        <f t="shared" si="1"/>
        <v>2492.8571428571427</v>
      </c>
      <c r="F10" s="36">
        <f t="shared" si="2"/>
        <v>18696.428571428569</v>
      </c>
      <c r="G10" s="36">
        <f t="shared" si="0"/>
        <v>23001.428571428569</v>
      </c>
    </row>
    <row r="11" spans="1:7" ht="20.100000000000001" customHeight="1">
      <c r="A11" s="14"/>
      <c r="B11" s="40">
        <f t="shared" si="3"/>
        <v>3750</v>
      </c>
      <c r="C11" s="12">
        <v>40</v>
      </c>
      <c r="D11" s="34">
        <f t="shared" si="4"/>
        <v>4920</v>
      </c>
      <c r="E11" s="41">
        <f t="shared" si="1"/>
        <v>2225</v>
      </c>
      <c r="F11" s="36">
        <f t="shared" si="2"/>
        <v>16687.5</v>
      </c>
      <c r="G11" s="36">
        <f t="shared" si="0"/>
        <v>21607.5</v>
      </c>
    </row>
    <row r="12" spans="1:7" ht="20.100000000000001" customHeight="1">
      <c r="A12" s="14"/>
      <c r="B12" s="40">
        <f t="shared" si="3"/>
        <v>3333.3333333333335</v>
      </c>
      <c r="C12" s="12">
        <v>45</v>
      </c>
      <c r="D12" s="34">
        <f t="shared" si="4"/>
        <v>5535</v>
      </c>
      <c r="E12" s="41">
        <f t="shared" si="1"/>
        <v>2016.6666666666667</v>
      </c>
      <c r="F12" s="36">
        <f t="shared" si="2"/>
        <v>15125</v>
      </c>
      <c r="G12" s="36">
        <f t="shared" si="0"/>
        <v>20660</v>
      </c>
    </row>
    <row r="13" spans="1:7" ht="20.100000000000001" customHeight="1">
      <c r="A13" s="14"/>
      <c r="B13" s="40">
        <f t="shared" si="3"/>
        <v>3000</v>
      </c>
      <c r="C13" s="12">
        <v>50</v>
      </c>
      <c r="D13" s="34">
        <f t="shared" si="4"/>
        <v>6150</v>
      </c>
      <c r="E13" s="41">
        <f t="shared" si="1"/>
        <v>1850</v>
      </c>
      <c r="F13" s="36">
        <f t="shared" si="2"/>
        <v>13875</v>
      </c>
      <c r="G13" s="36">
        <f t="shared" si="0"/>
        <v>20025</v>
      </c>
    </row>
    <row r="14" spans="1:7" ht="20.100000000000001" customHeight="1">
      <c r="A14" s="14"/>
      <c r="B14" s="40">
        <f t="shared" si="3"/>
        <v>2727.2727272727275</v>
      </c>
      <c r="C14" s="12">
        <v>55</v>
      </c>
      <c r="D14" s="34">
        <f t="shared" si="4"/>
        <v>6765</v>
      </c>
      <c r="E14" s="41">
        <f t="shared" si="1"/>
        <v>1713.6363636363637</v>
      </c>
      <c r="F14" s="36">
        <f t="shared" si="2"/>
        <v>12852.272727272728</v>
      </c>
      <c r="G14" s="36">
        <f t="shared" si="0"/>
        <v>19617.272727272728</v>
      </c>
    </row>
    <row r="15" spans="1:7" ht="20.100000000000001" customHeight="1">
      <c r="A15" s="14"/>
      <c r="B15" s="40">
        <f t="shared" si="3"/>
        <v>2500</v>
      </c>
      <c r="C15" s="12">
        <v>60</v>
      </c>
      <c r="D15" s="34">
        <f t="shared" si="4"/>
        <v>7380</v>
      </c>
      <c r="E15" s="41">
        <f t="shared" si="1"/>
        <v>1600</v>
      </c>
      <c r="F15" s="36">
        <f t="shared" si="2"/>
        <v>12000</v>
      </c>
      <c r="G15" s="36">
        <f t="shared" si="0"/>
        <v>19380</v>
      </c>
    </row>
    <row r="16" spans="1:7" ht="20.100000000000001" customHeight="1">
      <c r="A16" s="14"/>
      <c r="B16" s="40">
        <f t="shared" si="3"/>
        <v>2000</v>
      </c>
      <c r="C16" s="12">
        <v>75</v>
      </c>
      <c r="D16" s="34">
        <f t="shared" si="4"/>
        <v>9225</v>
      </c>
      <c r="E16" s="41">
        <f t="shared" si="1"/>
        <v>1350</v>
      </c>
      <c r="F16" s="36">
        <f t="shared" si="2"/>
        <v>10125</v>
      </c>
      <c r="G16" s="36">
        <f t="shared" si="0"/>
        <v>19350</v>
      </c>
    </row>
    <row r="17" spans="1:7" ht="20.100000000000001" customHeight="1">
      <c r="A17" s="14"/>
      <c r="B17" s="40">
        <f t="shared" si="3"/>
        <v>2307.6923076923076</v>
      </c>
      <c r="C17" s="12">
        <v>65</v>
      </c>
      <c r="D17" s="34">
        <f t="shared" si="4"/>
        <v>7995</v>
      </c>
      <c r="E17" s="41">
        <f t="shared" si="1"/>
        <v>1503.8461538461538</v>
      </c>
      <c r="F17" s="36">
        <f t="shared" si="2"/>
        <v>11278.846153846154</v>
      </c>
      <c r="G17" s="36">
        <f t="shared" si="0"/>
        <v>19273.846153846156</v>
      </c>
    </row>
    <row r="18" spans="1:7" ht="20.100000000000001" customHeight="1">
      <c r="A18" s="14"/>
      <c r="B18" s="40">
        <f t="shared" si="3"/>
        <v>2142.8571428571427</v>
      </c>
      <c r="C18" s="12">
        <v>70</v>
      </c>
      <c r="D18" s="34">
        <f t="shared" si="4"/>
        <v>8610</v>
      </c>
      <c r="E18" s="41">
        <f t="shared" si="1"/>
        <v>1421.4285714285713</v>
      </c>
      <c r="F18" s="36">
        <f t="shared" si="2"/>
        <v>10660.714285714284</v>
      </c>
      <c r="G18" s="42">
        <f t="shared" si="0"/>
        <v>19270.714285714283</v>
      </c>
    </row>
    <row r="19" spans="1:7" ht="20.100000000000001" customHeight="1">
      <c r="A19" s="14"/>
      <c r="B19" s="11"/>
      <c r="C19" s="10"/>
      <c r="D19" s="10"/>
      <c r="E19" s="10"/>
      <c r="F19" s="10"/>
      <c r="G19" s="10"/>
    </row>
    <row r="20" spans="1:7" ht="20.100000000000001" customHeight="1">
      <c r="A20" s="14"/>
      <c r="B20" s="11"/>
      <c r="C20" s="10"/>
      <c r="D20" s="10"/>
      <c r="E20" s="10"/>
      <c r="F20" s="10"/>
      <c r="G20" s="10"/>
    </row>
    <row r="21" spans="1:7" ht="20.100000000000001" customHeight="1">
      <c r="A21" s="14"/>
      <c r="B21" s="29" t="s">
        <v>34</v>
      </c>
      <c r="C21" s="23">
        <v>7.5</v>
      </c>
      <c r="D21" s="10"/>
      <c r="E21" s="30" t="s">
        <v>35</v>
      </c>
      <c r="F21" s="12">
        <v>350</v>
      </c>
      <c r="G21" s="10"/>
    </row>
  </sheetData>
  <sortState ref="B3:G18">
    <sortCondition descending="1" ref="G3:G18"/>
  </sortState>
  <mergeCells count="1">
    <mergeCell ref="A1:G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Lagerkennzahlen</vt:lpstr>
      <vt:lpstr>ABC-Analyse</vt:lpstr>
      <vt:lpstr>Optimale Bestellmenge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Felix Kulisch</cp:lastModifiedBy>
  <cp:revision/>
  <dcterms:created xsi:type="dcterms:W3CDTF">2023-03-10T09:45:59Z</dcterms:created>
  <dcterms:modified xsi:type="dcterms:W3CDTF">2023-03-16T11:48:02Z</dcterms:modified>
  <cp:category/>
  <cp:contentStatus/>
</cp:coreProperties>
</file>