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H:\STU\20.04.23\"/>
    </mc:Choice>
  </mc:AlternateContent>
  <xr:revisionPtr revIDLastSave="0" documentId="13_ncr:1_{99E066CC-67F0-44BC-A61E-6EDA4B1D2C98}" xr6:coauthVersionLast="36" xr6:coauthVersionMax="47" xr10:uidLastSave="{00000000-0000-0000-0000-000000000000}"/>
  <bookViews>
    <workbookView xWindow="0" yWindow="0" windowWidth="28770" windowHeight="12195" activeTab="2" xr2:uid="{00000000-000D-0000-FFFF-FFFF00000000}"/>
  </bookViews>
  <sheets>
    <sheet name="Lagerkennzahlen" sheetId="1" r:id="rId1"/>
    <sheet name="ABC-Analyse" sheetId="2" r:id="rId2"/>
    <sheet name="Optimale Bestellmenge" sheetId="3" r:id="rId3"/>
  </sheets>
  <calcPr calcId="191028" iterateCount="1" calcOnSave="0" concurrentCalc="0"/>
</workbook>
</file>

<file path=xl/calcChain.xml><?xml version="1.0" encoding="utf-8"?>
<calcChain xmlns="http://schemas.openxmlformats.org/spreadsheetml/2006/main">
  <c r="D4" i="3" l="1"/>
  <c r="B4" i="3"/>
  <c r="E4" i="3"/>
  <c r="F4" i="3"/>
  <c r="G4" i="3"/>
  <c r="D5" i="3"/>
  <c r="B5" i="3"/>
  <c r="E5" i="3"/>
  <c r="F5" i="3"/>
  <c r="G5" i="3"/>
  <c r="D6" i="3"/>
  <c r="B6" i="3"/>
  <c r="E6" i="3"/>
  <c r="F6" i="3"/>
  <c r="G6" i="3"/>
  <c r="D7" i="3"/>
  <c r="B7" i="3"/>
  <c r="E7" i="3"/>
  <c r="F7" i="3"/>
  <c r="G7" i="3"/>
  <c r="D8" i="3"/>
  <c r="B8" i="3"/>
  <c r="E8" i="3"/>
  <c r="F8" i="3"/>
  <c r="G8" i="3"/>
  <c r="D9" i="3"/>
  <c r="B9" i="3"/>
  <c r="E9" i="3"/>
  <c r="F9" i="3"/>
  <c r="G9" i="3"/>
  <c r="D10" i="3"/>
  <c r="B10" i="3"/>
  <c r="E10" i="3"/>
  <c r="F10" i="3"/>
  <c r="G10" i="3"/>
  <c r="D11" i="3"/>
  <c r="B11" i="3"/>
  <c r="E11" i="3"/>
  <c r="F11" i="3"/>
  <c r="G11" i="3"/>
  <c r="D12" i="3"/>
  <c r="B12" i="3"/>
  <c r="E12" i="3"/>
  <c r="F12" i="3"/>
  <c r="G12" i="3"/>
  <c r="D13" i="3"/>
  <c r="B13" i="3"/>
  <c r="E13" i="3"/>
  <c r="F13" i="3"/>
  <c r="G13" i="3"/>
  <c r="D14" i="3"/>
  <c r="B14" i="3"/>
  <c r="E14" i="3"/>
  <c r="F14" i="3"/>
  <c r="G14" i="3"/>
  <c r="D15" i="3"/>
  <c r="B15" i="3"/>
  <c r="E15" i="3"/>
  <c r="F15" i="3"/>
  <c r="G15" i="3"/>
  <c r="D16" i="3"/>
  <c r="B16" i="3"/>
  <c r="E16" i="3"/>
  <c r="F16" i="3"/>
  <c r="G16" i="3"/>
  <c r="D17" i="3"/>
  <c r="B17" i="3"/>
  <c r="E17" i="3"/>
  <c r="F17" i="3"/>
  <c r="G17" i="3"/>
  <c r="D18" i="3"/>
  <c r="B18" i="3"/>
  <c r="E18" i="3"/>
  <c r="F18" i="3"/>
  <c r="G18" i="3"/>
  <c r="E3" i="3"/>
  <c r="F3" i="3"/>
  <c r="G3" i="3"/>
  <c r="G9" i="2"/>
  <c r="G8" i="2"/>
  <c r="G7" i="2"/>
  <c r="G6" i="2"/>
  <c r="G5" i="2"/>
  <c r="G4" i="2"/>
  <c r="G3" i="2"/>
  <c r="D15" i="2"/>
  <c r="D3" i="2"/>
  <c r="D4" i="2"/>
  <c r="D5" i="2"/>
  <c r="D6" i="2"/>
  <c r="D7" i="2"/>
  <c r="D8" i="2"/>
  <c r="D9" i="2"/>
  <c r="D10" i="2"/>
  <c r="D11" i="2"/>
  <c r="D12" i="2"/>
  <c r="D13" i="2"/>
  <c r="D14" i="2"/>
  <c r="D16" i="2"/>
  <c r="D17" i="2"/>
  <c r="D18" i="2"/>
  <c r="D20" i="2"/>
  <c r="E15" i="2"/>
  <c r="E18" i="2"/>
  <c r="E17" i="2"/>
  <c r="E12" i="2"/>
  <c r="E9" i="2"/>
  <c r="E10" i="2"/>
  <c r="E3" i="2"/>
  <c r="E4" i="2"/>
  <c r="E13" i="2"/>
  <c r="E16" i="2"/>
  <c r="E7" i="2"/>
  <c r="E8" i="2"/>
  <c r="E6" i="2"/>
  <c r="E11" i="2"/>
  <c r="E14" i="2"/>
  <c r="E5" i="2"/>
  <c r="G22" i="1"/>
  <c r="G21" i="1"/>
  <c r="G20" i="1"/>
  <c r="C22" i="1"/>
  <c r="G19" i="1"/>
  <c r="G17" i="1"/>
  <c r="G16" i="1"/>
  <c r="G15" i="1"/>
  <c r="G13" i="1"/>
  <c r="G10" i="1"/>
  <c r="G9" i="1"/>
  <c r="G8" i="1"/>
  <c r="G7" i="1"/>
  <c r="G6" i="1"/>
  <c r="G5" i="1"/>
  <c r="G4" i="1"/>
  <c r="G3" i="1"/>
  <c r="D15" i="1"/>
  <c r="D16" i="1"/>
  <c r="D17" i="1"/>
  <c r="D18" i="1"/>
  <c r="D19" i="1"/>
  <c r="D11" i="1"/>
  <c r="D12" i="1"/>
  <c r="D13" i="1"/>
  <c r="D10" i="1"/>
  <c r="D5" i="1"/>
  <c r="D6" i="1"/>
  <c r="D7" i="1"/>
  <c r="D8" i="1"/>
  <c r="D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Peter Ludwig</author>
  </authors>
  <commentList>
    <comment ref="B28" authorId="0" shapeId="0" xr:uid="{00000000-0006-0000-0000-000001000000}">
      <text>
        <r>
          <rPr>
            <sz val="11"/>
            <color indexed="8"/>
            <rFont val="Helvetica Neue"/>
          </rPr>
          <t>Peter Ludwig:
Louis Röhling</t>
        </r>
      </text>
    </comment>
  </commentList>
</comments>
</file>

<file path=xl/sharedStrings.xml><?xml version="1.0" encoding="utf-8"?>
<sst xmlns="http://schemas.openxmlformats.org/spreadsheetml/2006/main" count="118" uniqueCount="64">
  <si>
    <t>Tabelle 1</t>
  </si>
  <si>
    <t>Datum</t>
  </si>
  <si>
    <t>Zugang</t>
  </si>
  <si>
    <t>Abgang</t>
  </si>
  <si>
    <t>Bestand</t>
  </si>
  <si>
    <t>Zwischeninventur</t>
  </si>
  <si>
    <t>Marktzins</t>
  </si>
  <si>
    <t>Einstandspreis</t>
  </si>
  <si>
    <t>Ware</t>
  </si>
  <si>
    <t>Menge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</si>
  <si>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</si>
  <si>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</si>
  <si>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</si>
  <si>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</si>
  <si>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</si>
  <si>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</si>
  <si>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</si>
  <si>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</si>
  <si>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</si>
  <si>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</si>
  <si>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</si>
  <si>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</si>
  <si>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</si>
  <si>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</si>
  <si>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</si>
  <si>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</si>
  <si>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A-Güter</t>
  </si>
  <si>
    <t>B-Güter</t>
  </si>
  <si>
    <t>C- Güter</t>
  </si>
  <si>
    <t>Bestellmenge</t>
  </si>
  <si>
    <t>Bestellung</t>
  </si>
  <si>
    <t>bestellfixe Kosten</t>
  </si>
  <si>
    <t>durchschn. LB</t>
  </si>
  <si>
    <t>durchsch. Lagerkosten</t>
  </si>
  <si>
    <t>Gesamt-kosten</t>
  </si>
  <si>
    <t>Lagerkosten</t>
  </si>
  <si>
    <t>Mindestbestand</t>
  </si>
  <si>
    <t>AB</t>
  </si>
  <si>
    <t>Januar</t>
  </si>
  <si>
    <t>Februar</t>
  </si>
  <si>
    <t>März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</si>
  <si>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</si>
  <si>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</si>
  <si>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</si>
  <si>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</si>
  <si>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</si>
  <si>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</si>
  <si>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</si>
  <si>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</si>
  <si>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Dezember</t>
  </si>
  <si>
    <t>Summe</t>
  </si>
  <si>
    <t>LB</t>
  </si>
  <si>
    <t>LU</t>
  </si>
  <si>
    <t>LD</t>
  </si>
  <si>
    <t>LZs</t>
  </si>
  <si>
    <t>LZ</t>
  </si>
  <si>
    <t>Gesamtpreis</t>
  </si>
  <si>
    <t>% Anteil</t>
  </si>
  <si>
    <t>Rang</t>
  </si>
  <si>
    <t>Kumuliert</t>
  </si>
  <si>
    <t>Güterklasse</t>
  </si>
  <si>
    <t>A</t>
  </si>
  <si>
    <t>B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</si>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</sst>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dd\.mm\.yyyy"/>
    <numFmt numFmtId="165" formatCode="d\.m\.yyyy"/>
    <numFmt numFmtId="166" formatCode="[$€-2]\ 0.00"/>
    <numFmt numFmtId="167" formatCode="0.0%"/>
    <numFmt numFmtId="169" formatCode="[$€-2]\ #,##0.00"/>
  </numFmts>
  <fonts count="6">
    <font>
      <sz val="10"/>
      <color indexed="8"/>
      <name val="Helvetica Neue"/>
    </font>
    <font>
      <sz val="12"/>
      <color indexed="8"/>
      <name val="Helvetica Neue"/>
    </font>
    <font>
      <b/>
      <sz val="10"/>
      <color indexed="8"/>
      <name val="Helvetica Neue"/>
    </font>
    <font>
      <sz val="11"/>
      <color indexed="8"/>
      <name val="Helvetica Neue"/>
    </font>
    <font>
      <sz val="11"/>
      <color indexed="8"/>
      <name val="Arial"/>
    </font>
    <font>
      <sz val="10"/>
      <color indexed="8"/>
      <name val="Helvetica Neue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1"/>
      </bottom>
      <diagonal/>
    </border>
  </borders>
  <cellStyleXfs count="2">
    <xf numFmtId="0" fontId="0" fillId="0" borderId="0" applyNumberFormat="0" applyFill="0" applyBorder="0" applyProtection="0">
      <alignment vertical="top" wrapText="1"/>
    </xf>
    <xf numFmtId="9" fontId="5" fillId="0" borderId="0" applyFont="0" applyFill="0" applyBorder="0" applyAlignment="0" applyProtection="0"/>
  </cellStyleXfs>
  <cellXfs count="42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49" fontId="2" fillId="2" borderId="1" xfId="0" applyNumberFormat="1" applyFont="1" applyFill="1" applyBorder="1" applyAlignment="1">
      <alignment vertical="top" wrapText="1"/>
    </xf>
    <xf numFmtId="0" fontId="2" fillId="2" borderId="1" xfId="0" applyFont="1" applyFill="1" applyBorder="1" applyAlignment="1">
      <alignment vertical="top" wrapText="1"/>
    </xf>
    <xf numFmtId="164" fontId="2" fillId="3" borderId="2" xfId="0" applyNumberFormat="1" applyFont="1" applyFill="1" applyBorder="1" applyAlignment="1">
      <alignment vertical="top" wrapText="1"/>
    </xf>
    <xf numFmtId="0" fontId="0" fillId="0" borderId="3" xfId="0" applyFont="1" applyBorder="1" applyAlignment="1">
      <alignment vertical="top" wrapText="1"/>
    </xf>
    <xf numFmtId="0" fontId="0" fillId="0" borderId="4" xfId="0" applyFont="1" applyBorder="1" applyAlignment="1">
      <alignment vertical="top" wrapText="1"/>
    </xf>
    <xf numFmtId="0" fontId="0" fillId="0" borderId="4" xfId="0" applyNumberFormat="1" applyFont="1" applyBorder="1" applyAlignment="1">
      <alignment vertical="top" wrapText="1"/>
    </xf>
    <xf numFmtId="164" fontId="2" fillId="3" borderId="5" xfId="0" applyNumberFormat="1" applyFont="1" applyFill="1" applyBorder="1" applyAlignment="1">
      <alignment vertical="top" wrapText="1"/>
    </xf>
    <xf numFmtId="0" fontId="0" fillId="0" borderId="6" xfId="0" applyNumberFormat="1" applyFont="1" applyBorder="1" applyAlignment="1">
      <alignment vertical="top" wrapText="1"/>
    </xf>
    <xf numFmtId="0" fontId="0" fillId="0" borderId="7" xfId="0" applyFont="1" applyBorder="1" applyAlignment="1">
      <alignment vertical="top" wrapText="1"/>
    </xf>
    <xf numFmtId="0" fontId="0" fillId="0" borderId="6" xfId="0" applyFont="1" applyBorder="1" applyAlignment="1">
      <alignment vertical="top" wrapText="1"/>
    </xf>
    <xf numFmtId="0" fontId="0" fillId="0" borderId="7" xfId="0" applyNumberFormat="1" applyFont="1" applyBorder="1" applyAlignment="1">
      <alignment vertical="top" wrapText="1"/>
    </xf>
    <xf numFmtId="165" fontId="2" fillId="3" borderId="5" xfId="0" applyNumberFormat="1" applyFont="1" applyFill="1" applyBorder="1" applyAlignment="1">
      <alignment vertical="top" wrapText="1"/>
    </xf>
    <xf numFmtId="0" fontId="2" fillId="3" borderId="5" xfId="0" applyFont="1" applyFill="1" applyBorder="1" applyAlignment="1">
      <alignment vertical="top" wrapText="1"/>
    </xf>
    <xf numFmtId="49" fontId="2" fillId="3" borderId="5" xfId="0" applyNumberFormat="1" applyFont="1" applyFill="1" applyBorder="1" applyAlignment="1">
      <alignment vertical="top" wrapText="1"/>
    </xf>
    <xf numFmtId="9" fontId="0" fillId="0" borderId="6" xfId="0" applyNumberFormat="1" applyFont="1" applyBorder="1" applyAlignment="1">
      <alignment vertical="top" wrapText="1"/>
    </xf>
    <xf numFmtId="166" fontId="0" fillId="0" borderId="6" xfId="0" applyNumberFormat="1" applyFont="1" applyBorder="1" applyAlignment="1">
      <alignment vertical="top" wrapText="1"/>
    </xf>
    <xf numFmtId="0" fontId="0" fillId="0" borderId="0" xfId="0" applyNumberFormat="1" applyFont="1" applyAlignment="1">
      <alignment vertical="top" wrapText="1"/>
    </xf>
    <xf numFmtId="49" fontId="2" fillId="3" borderId="2" xfId="0" applyNumberFormat="1" applyFont="1" applyFill="1" applyBorder="1" applyAlignment="1">
      <alignment vertical="top" wrapText="1"/>
    </xf>
    <xf numFmtId="3" fontId="0" fillId="0" borderId="3" xfId="0" applyNumberFormat="1" applyFont="1" applyBorder="1" applyAlignment="1">
      <alignment vertical="top" wrapText="1"/>
    </xf>
    <xf numFmtId="166" fontId="0" fillId="0" borderId="4" xfId="0" applyNumberFormat="1" applyFont="1" applyBorder="1" applyAlignment="1">
      <alignment vertical="top" wrapText="1"/>
    </xf>
    <xf numFmtId="3" fontId="0" fillId="0" borderId="6" xfId="0" applyNumberFormat="1" applyFont="1" applyBorder="1" applyAlignment="1">
      <alignment vertical="top" wrapText="1"/>
    </xf>
    <xf numFmtId="166" fontId="0" fillId="0" borderId="7" xfId="0" applyNumberFormat="1" applyFont="1" applyBorder="1" applyAlignment="1">
      <alignment vertical="top" wrapText="1"/>
    </xf>
    <xf numFmtId="167" fontId="0" fillId="0" borderId="6" xfId="0" applyNumberFormat="1" applyFont="1" applyBorder="1" applyAlignment="1">
      <alignment vertical="top" wrapText="1"/>
    </xf>
    <xf numFmtId="0" fontId="0" fillId="0" borderId="0" xfId="0" applyNumberFormat="1" applyFont="1" applyAlignment="1">
      <alignment vertical="top" wrapText="1"/>
    </xf>
    <xf numFmtId="49" fontId="4" fillId="2" borderId="1" xfId="0" applyNumberFormat="1" applyFont="1" applyFill="1" applyBorder="1" applyAlignment="1">
      <alignment vertical="top" wrapText="1"/>
    </xf>
    <xf numFmtId="0" fontId="2" fillId="3" borderId="2" xfId="0" applyFont="1" applyFill="1" applyBorder="1" applyAlignment="1">
      <alignment vertical="top" wrapText="1"/>
    </xf>
    <xf numFmtId="0" fontId="0" fillId="0" borderId="3" xfId="0" applyNumberFormat="1" applyFont="1" applyBorder="1" applyAlignment="1">
      <alignment vertical="top" wrapText="1"/>
    </xf>
    <xf numFmtId="49" fontId="0" fillId="0" borderId="6" xfId="0" applyNumberFormat="1" applyFont="1" applyBorder="1" applyAlignment="1">
      <alignment vertical="top" wrapText="1"/>
    </xf>
    <xf numFmtId="49" fontId="0" fillId="0" borderId="7" xfId="0" applyNumberFormat="1" applyFont="1" applyBorder="1" applyAlignment="1">
      <alignment vertical="top" wrapText="1"/>
    </xf>
    <xf numFmtId="0" fontId="1" fillId="0" borderId="0" xfId="0" applyFont="1" applyAlignment="1">
      <alignment horizontal="center" vertical="center"/>
    </xf>
    <xf numFmtId="0" fontId="2" fillId="0" borderId="7" xfId="0" applyFont="1" applyBorder="1" applyAlignment="1">
      <alignment vertical="top" wrapText="1"/>
    </xf>
    <xf numFmtId="10" fontId="0" fillId="0" borderId="7" xfId="0" applyNumberFormat="1" applyFont="1" applyBorder="1" applyAlignment="1">
      <alignment vertical="top" wrapText="1"/>
    </xf>
    <xf numFmtId="169" fontId="0" fillId="0" borderId="7" xfId="0" applyNumberFormat="1" applyFont="1" applyBorder="1" applyAlignment="1">
      <alignment vertical="top" wrapText="1"/>
    </xf>
    <xf numFmtId="0" fontId="2" fillId="2" borderId="8" xfId="0" applyFont="1" applyFill="1" applyBorder="1" applyAlignment="1">
      <alignment vertical="top" wrapText="1"/>
    </xf>
    <xf numFmtId="169" fontId="0" fillId="0" borderId="4" xfId="0" applyNumberFormat="1" applyFont="1" applyBorder="1" applyAlignment="1">
      <alignment vertical="top" wrapText="1"/>
    </xf>
    <xf numFmtId="10" fontId="0" fillId="0" borderId="4" xfId="1" applyNumberFormat="1" applyFont="1" applyBorder="1" applyAlignment="1">
      <alignment vertical="top" wrapText="1"/>
    </xf>
    <xf numFmtId="10" fontId="0" fillId="0" borderId="4" xfId="0" applyNumberFormat="1" applyFont="1" applyBorder="1" applyAlignment="1">
      <alignment vertical="top" wrapText="1"/>
    </xf>
    <xf numFmtId="1" fontId="0" fillId="0" borderId="6" xfId="0" applyNumberFormat="1" applyFont="1" applyBorder="1" applyAlignment="1">
      <alignment vertical="top" wrapText="1"/>
    </xf>
    <xf numFmtId="1" fontId="0" fillId="0" borderId="4" xfId="0" applyNumberFormat="1" applyFont="1" applyBorder="1" applyAlignment="1">
      <alignment vertical="top" wrapText="1"/>
    </xf>
    <xf numFmtId="169" fontId="0" fillId="4" borderId="7" xfId="0" applyNumberFormat="1" applyFont="1" applyFill="1" applyBorder="1" applyAlignment="1">
      <alignment vertical="top" wrapText="1"/>
    </xf>
  </cellXfs>
  <cellStyles count="2">
    <cellStyle name="Prozent" xfId="1" builtinId="5"/>
    <cellStyle name="Standard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8"/>
  <sheetViews>
    <sheetView showGridLines="0" workbookViewId="0">
      <pane xSplit="1" ySplit="2" topLeftCell="B3" activePane="bottomRight" state="frozen"/>
      <selection pane="topRight"/>
      <selection pane="bottomLeft"/>
      <selection pane="bottomRight" activeCell="G22" sqref="G22"/>
    </sheetView>
  </sheetViews>
  <sheetFormatPr baseColWidth="10" defaultColWidth="16.28515625" defaultRowHeight="19.899999999999999" customHeight="1"/>
  <cols>
    <col min="1" max="1" width="17" style="1" bestFit="1" customWidth="1"/>
    <col min="2" max="8" width="16.28515625" style="1" customWidth="1"/>
    <col min="9" max="16384" width="16.28515625" style="1"/>
  </cols>
  <sheetData>
    <row r="1" spans="1:7" ht="27.6" customHeight="1">
      <c r="A1" s="31" t="s">
        <v>0</v>
      </c>
      <c r="B1" s="31"/>
      <c r="C1" s="31"/>
      <c r="D1" s="31"/>
      <c r="E1" s="31"/>
      <c r="F1" s="31"/>
      <c r="G1" s="31"/>
    </row>
    <row r="2" spans="1:7" ht="20.25" customHeight="1">
      <c r="A2" s="2" t="s">
        <v>1</v>
      </c>
      <c r="B2" s="2" t="s">
        <v>2</v>
      </c>
      <c r="C2" s="2" t="s">
        <v>3</v>
      </c>
      <c r="D2" s="2" t="s">
        <v>4</v>
      </c>
      <c r="E2" s="3"/>
      <c r="F2" s="3"/>
      <c r="G2" s="3"/>
    </row>
    <row r="3" spans="1:7" ht="20.25" customHeight="1">
      <c r="A3" s="4">
        <v>44197</v>
      </c>
      <c r="B3" s="5"/>
      <c r="C3" s="6"/>
      <c r="D3" s="7">
        <v>700</v>
      </c>
      <c r="E3" s="6"/>
      <c r="F3" s="32" t="s">
        <v>37</v>
      </c>
      <c r="G3" s="6">
        <f>D3</f>
        <v>700</v>
      </c>
    </row>
    <row r="4" spans="1:7" ht="20.100000000000001" customHeight="1">
      <c r="A4" s="8">
        <v>44213</v>
      </c>
      <c r="B4" s="9">
        <v>500</v>
      </c>
      <c r="C4" s="10"/>
      <c r="D4" s="10">
        <f>D3+B4-C4</f>
        <v>1200</v>
      </c>
      <c r="E4" s="10"/>
      <c r="F4" s="32" t="s">
        <v>38</v>
      </c>
      <c r="G4" s="10">
        <f>D4</f>
        <v>1200</v>
      </c>
    </row>
    <row r="5" spans="1:7" ht="20.100000000000001" customHeight="1">
      <c r="A5" s="8">
        <v>44229</v>
      </c>
      <c r="B5" s="11"/>
      <c r="C5" s="12">
        <v>300</v>
      </c>
      <c r="D5" s="10">
        <f t="shared" ref="D5:D8" si="0">D4+B5-C5</f>
        <v>900</v>
      </c>
      <c r="E5" s="10"/>
      <c r="F5" s="32" t="s">
        <v>39</v>
      </c>
      <c r="G5" s="10">
        <f>D6</f>
        <v>1400</v>
      </c>
    </row>
    <row r="6" spans="1:7" ht="20.100000000000001" customHeight="1">
      <c r="A6" s="8">
        <v>44245</v>
      </c>
      <c r="B6" s="9">
        <v>500</v>
      </c>
      <c r="C6" s="10"/>
      <c r="D6" s="10">
        <f t="shared" si="0"/>
        <v>1400</v>
      </c>
      <c r="E6" s="10"/>
      <c r="F6" s="32" t="s">
        <v>40</v>
      </c>
      <c r="G6" s="10">
        <f>D8</f>
        <v>1100</v>
      </c>
    </row>
    <row r="7" spans="1:7" ht="20.100000000000001" customHeight="1">
      <c r="A7" s="8">
        <v>44261</v>
      </c>
      <c r="B7" s="11"/>
      <c r="C7" s="12">
        <v>200</v>
      </c>
      <c r="D7" s="10">
        <f t="shared" si="0"/>
        <v>1200</v>
      </c>
      <c r="E7" s="10"/>
      <c r="F7" s="32" t="s">
        <v>41</v>
      </c>
      <c r="G7" s="10">
        <f>D11</f>
        <v>0</v>
      </c>
    </row>
    <row r="8" spans="1:7" ht="20.100000000000001" customHeight="1">
      <c r="A8" s="8">
        <v>44277</v>
      </c>
      <c r="B8" s="11"/>
      <c r="C8" s="12">
        <v>100</v>
      </c>
      <c r="D8" s="10">
        <f t="shared" si="0"/>
        <v>1100</v>
      </c>
      <c r="E8" s="10"/>
      <c r="F8" s="32" t="s">
        <v>42</v>
      </c>
      <c r="G8" s="10">
        <f>D13</f>
        <v>1000</v>
      </c>
    </row>
    <row r="9" spans="1:7" s="25" customFormat="1" ht="20.100000000000001" customHeight="1">
      <c r="A9" s="8" t="s">
        <v>5</v>
      </c>
      <c r="B9" s="11"/>
      <c r="C9" s="12">
        <v>950</v>
      </c>
      <c r="D9" s="10">
        <v>150</v>
      </c>
      <c r="E9" s="10"/>
      <c r="F9" s="32" t="s">
        <v>43</v>
      </c>
      <c r="G9" s="10">
        <f>D16</f>
        <v>100</v>
      </c>
    </row>
    <row r="10" spans="1:7" ht="20.100000000000001" customHeight="1">
      <c r="A10" s="8">
        <v>44293</v>
      </c>
      <c r="B10" s="11"/>
      <c r="C10" s="12">
        <v>50</v>
      </c>
      <c r="D10" s="10">
        <f>D9+B10-C10</f>
        <v>100</v>
      </c>
      <c r="E10" s="10"/>
      <c r="F10" s="32" t="s">
        <v>44</v>
      </c>
      <c r="G10" s="10">
        <f>D18</f>
        <v>200</v>
      </c>
    </row>
    <row r="11" spans="1:7" ht="20.100000000000001" customHeight="1">
      <c r="A11" s="8">
        <v>44309</v>
      </c>
      <c r="B11" s="11">
        <v>70</v>
      </c>
      <c r="C11" s="12">
        <v>170</v>
      </c>
      <c r="D11" s="10">
        <f t="shared" ref="D11:D13" si="1">D10+B11-C11</f>
        <v>0</v>
      </c>
      <c r="E11" s="10"/>
      <c r="F11" s="32" t="s">
        <v>45</v>
      </c>
      <c r="G11" s="10">
        <v>200</v>
      </c>
    </row>
    <row r="12" spans="1:7" ht="20.100000000000001" customHeight="1">
      <c r="A12" s="8">
        <v>44325</v>
      </c>
      <c r="B12" s="11">
        <v>100</v>
      </c>
      <c r="C12" s="12">
        <v>100</v>
      </c>
      <c r="D12" s="10">
        <f t="shared" si="1"/>
        <v>0</v>
      </c>
      <c r="E12" s="10"/>
      <c r="F12" s="32" t="s">
        <v>46</v>
      </c>
      <c r="G12" s="10">
        <v>200</v>
      </c>
    </row>
    <row r="13" spans="1:7" ht="20.100000000000001" customHeight="1">
      <c r="A13" s="8">
        <v>44341</v>
      </c>
      <c r="B13" s="9">
        <v>1000</v>
      </c>
      <c r="C13" s="10"/>
      <c r="D13" s="10">
        <f t="shared" si="1"/>
        <v>1000</v>
      </c>
      <c r="E13" s="10"/>
      <c r="F13" s="32" t="s">
        <v>47</v>
      </c>
      <c r="G13" s="10">
        <f>D19</f>
        <v>400</v>
      </c>
    </row>
    <row r="14" spans="1:7" s="25" customFormat="1" ht="20.100000000000001" customHeight="1">
      <c r="A14" s="8" t="s">
        <v>5</v>
      </c>
      <c r="B14" s="9"/>
      <c r="C14" s="10">
        <v>100</v>
      </c>
      <c r="D14" s="10">
        <v>900</v>
      </c>
      <c r="E14" s="10"/>
      <c r="F14" s="32" t="s">
        <v>48</v>
      </c>
      <c r="G14" s="10">
        <v>400</v>
      </c>
    </row>
    <row r="15" spans="1:7" ht="20.100000000000001" customHeight="1">
      <c r="A15" s="8">
        <v>44357</v>
      </c>
      <c r="B15" s="11"/>
      <c r="C15" s="12">
        <v>500</v>
      </c>
      <c r="D15" s="10">
        <f>D14+B15-C15</f>
        <v>400</v>
      </c>
      <c r="E15" s="10"/>
      <c r="F15" s="32" t="s">
        <v>49</v>
      </c>
      <c r="G15" s="10">
        <f>D20</f>
        <v>600</v>
      </c>
    </row>
    <row r="16" spans="1:7" ht="20.100000000000001" customHeight="1">
      <c r="A16" s="8">
        <v>44373</v>
      </c>
      <c r="B16" s="11"/>
      <c r="C16" s="12">
        <v>300</v>
      </c>
      <c r="D16" s="10">
        <f t="shared" ref="D16:D19" si="2">D15+B16-C16</f>
        <v>100</v>
      </c>
      <c r="E16" s="10"/>
      <c r="F16" s="32" t="s">
        <v>50</v>
      </c>
      <c r="G16" s="10">
        <f>SUM(G3:G15)</f>
        <v>7500</v>
      </c>
    </row>
    <row r="17" spans="1:7" ht="20.100000000000001" customHeight="1">
      <c r="A17" s="8">
        <v>44389</v>
      </c>
      <c r="B17" s="11">
        <v>200</v>
      </c>
      <c r="C17" s="12">
        <v>300</v>
      </c>
      <c r="D17" s="10">
        <f t="shared" si="2"/>
        <v>0</v>
      </c>
      <c r="E17" s="10"/>
      <c r="F17" s="32" t="s">
        <v>51</v>
      </c>
      <c r="G17" s="10">
        <f>G16/13</f>
        <v>576.92307692307691</v>
      </c>
    </row>
    <row r="18" spans="1:7" ht="20.100000000000001" customHeight="1">
      <c r="A18" s="8">
        <v>44405</v>
      </c>
      <c r="B18" s="9">
        <v>200</v>
      </c>
      <c r="C18" s="10"/>
      <c r="D18" s="10">
        <f t="shared" si="2"/>
        <v>200</v>
      </c>
      <c r="E18" s="10"/>
      <c r="F18" s="32" t="s">
        <v>51</v>
      </c>
      <c r="G18" s="10">
        <v>577</v>
      </c>
    </row>
    <row r="19" spans="1:7" ht="20.100000000000001" customHeight="1">
      <c r="A19" s="8">
        <v>44485</v>
      </c>
      <c r="B19" s="9">
        <v>400</v>
      </c>
      <c r="C19" s="12">
        <v>200</v>
      </c>
      <c r="D19" s="10">
        <f t="shared" si="2"/>
        <v>400</v>
      </c>
      <c r="E19" s="10"/>
      <c r="F19" s="32" t="s">
        <v>52</v>
      </c>
      <c r="G19" s="10">
        <f>C22/G18</f>
        <v>5.6672443674176778</v>
      </c>
    </row>
    <row r="20" spans="1:7" ht="20.100000000000001" customHeight="1">
      <c r="A20" s="13">
        <v>44926</v>
      </c>
      <c r="B20" s="11">
        <v>400</v>
      </c>
      <c r="C20" s="10"/>
      <c r="D20" s="12">
        <v>600</v>
      </c>
      <c r="E20" s="10"/>
      <c r="F20" s="32" t="s">
        <v>53</v>
      </c>
      <c r="G20" s="10">
        <f>360/G19</f>
        <v>63.522935779816514</v>
      </c>
    </row>
    <row r="21" spans="1:7" ht="20.100000000000001" customHeight="1">
      <c r="A21" s="14"/>
      <c r="B21" s="11"/>
      <c r="C21" s="10"/>
      <c r="D21" s="10"/>
      <c r="E21" s="10"/>
      <c r="F21" s="32" t="s">
        <v>54</v>
      </c>
      <c r="G21" s="33">
        <f>B23*G20/360</f>
        <v>1.2351681957186545E-2</v>
      </c>
    </row>
    <row r="22" spans="1:7" ht="20.100000000000001" customHeight="1">
      <c r="A22" s="14"/>
      <c r="B22" s="11"/>
      <c r="C22" s="10">
        <f>SUM(C3:C21)</f>
        <v>3270</v>
      </c>
      <c r="D22" s="10"/>
      <c r="E22" s="10"/>
      <c r="F22" s="32" t="s">
        <v>55</v>
      </c>
      <c r="G22" s="34">
        <f>B24*G18*G21</f>
        <v>28.507681957186545</v>
      </c>
    </row>
    <row r="23" spans="1:7" ht="20.100000000000001" customHeight="1">
      <c r="A23" s="15" t="s">
        <v>6</v>
      </c>
      <c r="B23" s="16">
        <v>7.0000000000000007E-2</v>
      </c>
      <c r="C23" s="10"/>
      <c r="D23" s="10"/>
      <c r="E23" s="10"/>
      <c r="F23" s="10"/>
      <c r="G23" s="10"/>
    </row>
    <row r="24" spans="1:7" ht="20.100000000000001" customHeight="1">
      <c r="A24" s="15" t="s">
        <v>7</v>
      </c>
      <c r="B24" s="17">
        <v>4</v>
      </c>
      <c r="C24" s="10"/>
      <c r="D24" s="10"/>
      <c r="E24" s="10"/>
      <c r="F24" s="10"/>
      <c r="G24" s="10"/>
    </row>
    <row r="25" spans="1:7" ht="20.100000000000001" customHeight="1">
      <c r="A25" s="14"/>
      <c r="B25" s="11"/>
      <c r="C25" s="10"/>
      <c r="D25" s="10"/>
      <c r="E25" s="10"/>
      <c r="F25" s="10"/>
      <c r="G25" s="10"/>
    </row>
    <row r="26" spans="1:7" ht="20.100000000000001" customHeight="1">
      <c r="A26" s="14"/>
      <c r="B26" s="11"/>
      <c r="C26" s="10"/>
      <c r="D26" s="10"/>
      <c r="E26" s="10"/>
      <c r="F26" s="10"/>
      <c r="G26" s="10"/>
    </row>
    <row r="27" spans="1:7" ht="20.100000000000001" customHeight="1">
      <c r="A27" s="14"/>
      <c r="B27" s="11"/>
      <c r="C27" s="10"/>
      <c r="D27" s="10"/>
      <c r="E27" s="10"/>
      <c r="F27" s="10"/>
      <c r="G27" s="10"/>
    </row>
    <row r="28" spans="1:7" ht="20.100000000000001" customHeight="1">
      <c r="A28" s="14"/>
      <c r="B28" s="11"/>
      <c r="C28" s="10"/>
      <c r="D28" s="10"/>
      <c r="E28" s="10"/>
      <c r="F28" s="10"/>
      <c r="G28" s="10"/>
    </row>
  </sheetData>
  <mergeCells count="1">
    <mergeCell ref="A1:G1"/>
  </mergeCells>
  <pageMargins left="0.5" right="0.5" top="0.75" bottom="0.75" header="0.27777800000000002" footer="0.27777800000000002"/>
  <pageSetup scale="72" orientation="portrait"/>
  <headerFooter>
    <oddFooter>&amp;C&amp;"Helvetica Neue,Regular"&amp;12&amp;K000000&amp;P</oddFooter>
  </headerFooter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H22"/>
  <sheetViews>
    <sheetView showGridLines="0" workbookViewId="0">
      <pane xSplit="1" ySplit="2" topLeftCell="C3" activePane="bottomRight" state="frozen"/>
      <selection pane="topRight"/>
      <selection pane="bottomLeft"/>
      <selection pane="bottomRight" activeCell="I13" sqref="I13"/>
    </sheetView>
  </sheetViews>
  <sheetFormatPr baseColWidth="10" defaultColWidth="16.28515625" defaultRowHeight="19.899999999999999" customHeight="1"/>
  <cols>
    <col min="1" max="6" width="16.28515625" style="18" customWidth="1"/>
    <col min="7" max="16384" width="16.28515625" style="18"/>
  </cols>
  <sheetData>
    <row r="1" spans="1:8" ht="27.6" customHeight="1">
      <c r="A1" s="31" t="s">
        <v>0</v>
      </c>
      <c r="B1" s="31"/>
      <c r="C1" s="31"/>
      <c r="D1" s="31"/>
      <c r="E1" s="31"/>
    </row>
    <row r="2" spans="1:8" ht="20.25" customHeight="1">
      <c r="A2" s="2" t="s">
        <v>8</v>
      </c>
      <c r="B2" s="2" t="s">
        <v>9</v>
      </c>
      <c r="C2" s="2" t="s">
        <v>7</v>
      </c>
      <c r="D2" s="3" t="s">
        <v>56</v>
      </c>
      <c r="E2" s="35" t="s">
        <v>57</v>
      </c>
      <c r="F2" s="35" t="s">
        <v>58</v>
      </c>
      <c r="G2" s="35" t="s">
        <v>59</v>
      </c>
      <c r="H2" s="35" t="s">
        <v>60</v>
      </c>
    </row>
    <row r="3" spans="1:8" ht="20.25" customHeight="1">
      <c r="A3" s="19" t="s">
        <v>17</v>
      </c>
      <c r="B3" s="20">
        <v>90000</v>
      </c>
      <c r="C3" s="21">
        <v>12</v>
      </c>
      <c r="D3" s="36">
        <f>B3*C3</f>
        <v>1080000</v>
      </c>
      <c r="E3" s="37">
        <f>D3/$D$20</f>
        <v>0.76156306588366696</v>
      </c>
      <c r="F3" s="6">
        <v>1</v>
      </c>
      <c r="G3" s="38">
        <f>E3</f>
        <v>0.76156306588366696</v>
      </c>
      <c r="H3" s="6" t="s">
        <v>61</v>
      </c>
    </row>
    <row r="4" spans="1:8" ht="20.100000000000001" customHeight="1">
      <c r="A4" s="15" t="s">
        <v>18</v>
      </c>
      <c r="B4" s="22">
        <v>90000</v>
      </c>
      <c r="C4" s="23">
        <v>0.89</v>
      </c>
      <c r="D4" s="36">
        <f>B4*C4</f>
        <v>80100</v>
      </c>
      <c r="E4" s="37">
        <f>D4/$D$20</f>
        <v>5.648259405303864E-2</v>
      </c>
      <c r="F4" s="10">
        <v>2</v>
      </c>
      <c r="G4" s="33">
        <f>G3+E4</f>
        <v>0.81804565993670564</v>
      </c>
      <c r="H4" s="10" t="s">
        <v>61</v>
      </c>
    </row>
    <row r="5" spans="1:8" ht="20.100000000000001" customHeight="1">
      <c r="A5" s="15" t="s">
        <v>10</v>
      </c>
      <c r="B5" s="22">
        <v>300</v>
      </c>
      <c r="C5" s="23">
        <v>250</v>
      </c>
      <c r="D5" s="36">
        <f>B5*C5</f>
        <v>75000</v>
      </c>
      <c r="E5" s="37">
        <f>D5/$D$20</f>
        <v>5.2886324019699095E-2</v>
      </c>
      <c r="F5" s="6">
        <v>3</v>
      </c>
      <c r="G5" s="33">
        <f>E5</f>
        <v>5.2886324019699095E-2</v>
      </c>
      <c r="H5" s="10" t="s">
        <v>62</v>
      </c>
    </row>
    <row r="6" spans="1:8" ht="20.100000000000001" customHeight="1">
      <c r="A6" s="15" t="s">
        <v>23</v>
      </c>
      <c r="B6" s="22">
        <v>45600</v>
      </c>
      <c r="C6" s="23">
        <v>1.41</v>
      </c>
      <c r="D6" s="36">
        <f>B6*C6</f>
        <v>64295.999999999993</v>
      </c>
      <c r="E6" s="37">
        <f>D6/$D$20</f>
        <v>4.5338387855607634E-2</v>
      </c>
      <c r="F6" s="10">
        <v>4</v>
      </c>
      <c r="G6" s="33">
        <f>G5+E6</f>
        <v>9.8224711875306736E-2</v>
      </c>
      <c r="H6" s="10" t="s">
        <v>62</v>
      </c>
    </row>
    <row r="7" spans="1:8" ht="20.100000000000001" customHeight="1">
      <c r="A7" s="15" t="s">
        <v>21</v>
      </c>
      <c r="B7" s="22">
        <v>23500</v>
      </c>
      <c r="C7" s="23">
        <v>1.56</v>
      </c>
      <c r="D7" s="36">
        <f>B7*C7</f>
        <v>36660</v>
      </c>
      <c r="E7" s="37">
        <f>D7/$D$20</f>
        <v>2.585083518082892E-2</v>
      </c>
      <c r="F7" s="6">
        <v>5</v>
      </c>
      <c r="G7" s="33">
        <f>G6+E7</f>
        <v>0.12407554705613566</v>
      </c>
      <c r="H7" s="10" t="s">
        <v>62</v>
      </c>
    </row>
    <row r="8" spans="1:8" ht="20.100000000000001" customHeight="1">
      <c r="A8" s="15" t="s">
        <v>22</v>
      </c>
      <c r="B8" s="22">
        <v>15000</v>
      </c>
      <c r="C8" s="23">
        <v>1.87</v>
      </c>
      <c r="D8" s="36">
        <f>B8*C8</f>
        <v>28050</v>
      </c>
      <c r="E8" s="37">
        <f>D8/$D$20</f>
        <v>1.9779485183367463E-2</v>
      </c>
      <c r="F8" s="10">
        <v>6</v>
      </c>
      <c r="G8" s="33">
        <f>G7+E8</f>
        <v>0.14385503223950313</v>
      </c>
      <c r="H8" s="10" t="s">
        <v>62</v>
      </c>
    </row>
    <row r="9" spans="1:8" ht="20.100000000000001" customHeight="1">
      <c r="A9" s="15" t="s">
        <v>15</v>
      </c>
      <c r="B9" s="22">
        <v>150</v>
      </c>
      <c r="C9" s="23">
        <v>80</v>
      </c>
      <c r="D9" s="36">
        <f>B9*C9</f>
        <v>12000</v>
      </c>
      <c r="E9" s="37">
        <f>D9/$D$20</f>
        <v>8.4618118431518553E-3</v>
      </c>
      <c r="F9" s="6">
        <v>7</v>
      </c>
      <c r="G9" s="33">
        <f>G8+E9</f>
        <v>0.152316844082655</v>
      </c>
      <c r="H9" s="10" t="s">
        <v>62</v>
      </c>
    </row>
    <row r="10" spans="1:8" ht="20.100000000000001" customHeight="1">
      <c r="A10" s="15" t="s">
        <v>16</v>
      </c>
      <c r="B10" s="22">
        <v>90</v>
      </c>
      <c r="C10" s="23">
        <v>120</v>
      </c>
      <c r="D10" s="36">
        <f>B10*C10</f>
        <v>10800</v>
      </c>
      <c r="E10" s="37">
        <f>D10/$D$20</f>
        <v>7.6156306588366701E-3</v>
      </c>
      <c r="F10" s="10">
        <v>8</v>
      </c>
      <c r="G10" s="10"/>
      <c r="H10" s="10" t="s">
        <v>63</v>
      </c>
    </row>
    <row r="11" spans="1:8" ht="20.100000000000001" customHeight="1">
      <c r="A11" s="15" t="s">
        <v>24</v>
      </c>
      <c r="B11" s="22">
        <v>12000</v>
      </c>
      <c r="C11" s="23">
        <v>0.76</v>
      </c>
      <c r="D11" s="36">
        <f>B11*C11</f>
        <v>9120</v>
      </c>
      <c r="E11" s="37">
        <f>D11/$D$20</f>
        <v>6.4309770007954107E-3</v>
      </c>
      <c r="F11" s="6">
        <v>9</v>
      </c>
      <c r="G11" s="10"/>
      <c r="H11" s="10" t="s">
        <v>63</v>
      </c>
    </row>
    <row r="12" spans="1:8" ht="20.100000000000001" customHeight="1">
      <c r="A12" s="15" t="s">
        <v>14</v>
      </c>
      <c r="B12" s="22">
        <v>6000</v>
      </c>
      <c r="C12" s="23">
        <v>1.25</v>
      </c>
      <c r="D12" s="36">
        <f>B12*C12</f>
        <v>7500</v>
      </c>
      <c r="E12" s="37">
        <f>D12/$D$20</f>
        <v>5.2886324019699102E-3</v>
      </c>
      <c r="F12" s="10">
        <v>10</v>
      </c>
      <c r="G12" s="10"/>
      <c r="H12" s="10" t="s">
        <v>63</v>
      </c>
    </row>
    <row r="13" spans="1:8" ht="20.100000000000001" customHeight="1">
      <c r="A13" s="15" t="s">
        <v>19</v>
      </c>
      <c r="B13" s="22">
        <v>4000</v>
      </c>
      <c r="C13" s="23">
        <v>1.1200000000000001</v>
      </c>
      <c r="D13" s="36">
        <f>B13*C13</f>
        <v>4480</v>
      </c>
      <c r="E13" s="37">
        <f>D13/$D$20</f>
        <v>3.1590764214433596E-3</v>
      </c>
      <c r="F13" s="6">
        <v>11</v>
      </c>
      <c r="G13" s="10"/>
      <c r="H13" s="10" t="s">
        <v>63</v>
      </c>
    </row>
    <row r="14" spans="1:8" ht="20.100000000000001" customHeight="1">
      <c r="A14" s="15" t="s">
        <v>25</v>
      </c>
      <c r="B14" s="22">
        <v>19000</v>
      </c>
      <c r="C14" s="23">
        <v>0.23</v>
      </c>
      <c r="D14" s="36">
        <f>B14*C14</f>
        <v>4370</v>
      </c>
      <c r="E14" s="37">
        <f>D14/$D$20</f>
        <v>3.081509812881134E-3</v>
      </c>
      <c r="F14" s="10">
        <v>12</v>
      </c>
      <c r="G14" s="10"/>
      <c r="H14" s="10" t="s">
        <v>63</v>
      </c>
    </row>
    <row r="15" spans="1:8" ht="20.100000000000001" customHeight="1">
      <c r="A15" s="15" t="s">
        <v>11</v>
      </c>
      <c r="B15" s="22">
        <v>30</v>
      </c>
      <c r="C15" s="23">
        <v>98</v>
      </c>
      <c r="D15" s="36">
        <f>B15*C15</f>
        <v>2940</v>
      </c>
      <c r="E15" s="37">
        <f>D15/$D$20</f>
        <v>2.0731439015722044E-3</v>
      </c>
      <c r="F15" s="6">
        <v>13</v>
      </c>
      <c r="G15" s="10"/>
      <c r="H15" s="10" t="s">
        <v>63</v>
      </c>
    </row>
    <row r="16" spans="1:8" ht="20.100000000000001" customHeight="1">
      <c r="A16" s="15" t="s">
        <v>20</v>
      </c>
      <c r="B16" s="22">
        <v>3500</v>
      </c>
      <c r="C16" s="23">
        <v>0.78</v>
      </c>
      <c r="D16" s="36">
        <f>B16*C16</f>
        <v>2730</v>
      </c>
      <c r="E16" s="37">
        <f>D16/$D$20</f>
        <v>1.9250621943170472E-3</v>
      </c>
      <c r="F16" s="10">
        <v>14</v>
      </c>
      <c r="G16" s="10"/>
      <c r="H16" s="10" t="s">
        <v>63</v>
      </c>
    </row>
    <row r="17" spans="1:8" ht="20.100000000000001" customHeight="1">
      <c r="A17" s="15" t="s">
        <v>13</v>
      </c>
      <c r="B17" s="22">
        <v>2000</v>
      </c>
      <c r="C17" s="23">
        <v>0.04</v>
      </c>
      <c r="D17" s="36">
        <f>B17*C17</f>
        <v>80</v>
      </c>
      <c r="E17" s="37">
        <f>D17/$D$20</f>
        <v>5.6412078954345708E-5</v>
      </c>
      <c r="F17" s="6">
        <v>15</v>
      </c>
      <c r="G17" s="10"/>
      <c r="H17" s="10" t="s">
        <v>63</v>
      </c>
    </row>
    <row r="18" spans="1:8" ht="20.100000000000001" customHeight="1">
      <c r="A18" s="15" t="s">
        <v>12</v>
      </c>
      <c r="B18" s="22">
        <v>500</v>
      </c>
      <c r="C18" s="23">
        <v>0.02</v>
      </c>
      <c r="D18" s="36">
        <f>B18*C18</f>
        <v>10</v>
      </c>
      <c r="E18" s="37">
        <f>D18/$D$20</f>
        <v>7.0515098692932134E-6</v>
      </c>
      <c r="F18" s="10">
        <v>16</v>
      </c>
      <c r="G18" s="10"/>
      <c r="H18" s="10" t="s">
        <v>63</v>
      </c>
    </row>
    <row r="19" spans="1:8" ht="20.100000000000001" customHeight="1">
      <c r="A19" s="14"/>
      <c r="B19" s="11"/>
      <c r="C19" s="10"/>
      <c r="D19" s="10"/>
      <c r="E19" s="10"/>
      <c r="F19" s="10"/>
      <c r="G19" s="10"/>
      <c r="H19" s="10"/>
    </row>
    <row r="20" spans="1:8" ht="20.100000000000001" customHeight="1">
      <c r="A20" s="15" t="s">
        <v>26</v>
      </c>
      <c r="B20" s="24">
        <v>0.8</v>
      </c>
      <c r="C20" s="10"/>
      <c r="D20" s="34">
        <f>SUM(D3:D19)</f>
        <v>1418136</v>
      </c>
      <c r="E20" s="33"/>
      <c r="F20" s="10"/>
      <c r="G20" s="10"/>
      <c r="H20" s="10"/>
    </row>
    <row r="21" spans="1:8" ht="20.100000000000001" customHeight="1">
      <c r="A21" s="15" t="s">
        <v>27</v>
      </c>
      <c r="B21" s="16">
        <v>0.15</v>
      </c>
      <c r="C21" s="10"/>
      <c r="D21" s="10"/>
      <c r="E21" s="10"/>
      <c r="F21" s="10"/>
      <c r="G21" s="10"/>
      <c r="H21" s="10"/>
    </row>
    <row r="22" spans="1:8" ht="20.100000000000001" customHeight="1">
      <c r="A22" s="15" t="s">
        <v>28</v>
      </c>
      <c r="B22" s="16">
        <v>0.05</v>
      </c>
      <c r="C22" s="10"/>
      <c r="D22" s="10"/>
      <c r="E22" s="10"/>
      <c r="F22" s="10"/>
      <c r="G22" s="10"/>
      <c r="H22" s="10"/>
    </row>
  </sheetData>
  <sortState ref="A3:E18">
    <sortCondition descending="1" ref="E3:E18"/>
  </sortState>
  <mergeCells count="1">
    <mergeCell ref="A1:E1"/>
  </mergeCells>
  <pageMargins left="1" right="1" top="1" bottom="1" header="0.25" footer="0.25"/>
  <pageSetup orientation="portrait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G21"/>
  <sheetViews>
    <sheetView showGridLines="0" tabSelected="1" workbookViewId="0">
      <pane xSplit="1" ySplit="2" topLeftCell="B3" activePane="bottomRight" state="frozen"/>
      <selection pane="topRight"/>
      <selection pane="bottomLeft"/>
      <selection pane="bottomRight" activeCell="H17" sqref="H17"/>
    </sheetView>
  </sheetViews>
  <sheetFormatPr baseColWidth="10" defaultColWidth="16.28515625" defaultRowHeight="19.899999999999999" customHeight="1"/>
  <cols>
    <col min="1" max="1" width="1.42578125" style="25" customWidth="1"/>
    <col min="2" max="8" width="16.28515625" style="25" customWidth="1"/>
    <col min="9" max="16384" width="16.28515625" style="25"/>
  </cols>
  <sheetData>
    <row r="1" spans="1:7" ht="27.6" customHeight="1">
      <c r="A1" s="31" t="s">
        <v>0</v>
      </c>
      <c r="B1" s="31"/>
      <c r="C1" s="31"/>
      <c r="D1" s="31"/>
      <c r="E1" s="31"/>
      <c r="F1" s="31"/>
      <c r="G1" s="31"/>
    </row>
    <row r="2" spans="1:7" ht="32.1" customHeight="1">
      <c r="A2" s="3"/>
      <c r="B2" s="26" t="s">
        <v>29</v>
      </c>
      <c r="C2" s="26" t="s">
        <v>30</v>
      </c>
      <c r="D2" s="26" t="s">
        <v>31</v>
      </c>
      <c r="E2" s="26" t="s">
        <v>32</v>
      </c>
      <c r="F2" s="26" t="s">
        <v>33</v>
      </c>
      <c r="G2" s="26" t="s">
        <v>34</v>
      </c>
    </row>
    <row r="3" spans="1:7" ht="20.25" customHeight="1">
      <c r="A3" s="27"/>
      <c r="B3" s="28">
        <v>150000</v>
      </c>
      <c r="C3" s="7">
        <v>1</v>
      </c>
      <c r="D3" s="21">
        <v>67</v>
      </c>
      <c r="E3" s="40">
        <f>B3/2+$F$21</f>
        <v>75125</v>
      </c>
      <c r="F3" s="36">
        <f>E3*$C$21</f>
        <v>924037.5</v>
      </c>
      <c r="G3" s="34">
        <f>D3+F3</f>
        <v>924104.5</v>
      </c>
    </row>
    <row r="4" spans="1:7" ht="20.100000000000001" customHeight="1">
      <c r="A4" s="14"/>
      <c r="B4" s="39">
        <f>$B$3/C4</f>
        <v>30000</v>
      </c>
      <c r="C4" s="12">
        <v>5</v>
      </c>
      <c r="D4" s="34">
        <f>$D$3*C4</f>
        <v>335</v>
      </c>
      <c r="E4" s="40">
        <f>B4/2+$F$21</f>
        <v>15125</v>
      </c>
      <c r="F4" s="36">
        <f>E4*$C$21</f>
        <v>186037.5</v>
      </c>
      <c r="G4" s="34">
        <f>D4+F4</f>
        <v>186372.5</v>
      </c>
    </row>
    <row r="5" spans="1:7" ht="20.100000000000001" customHeight="1">
      <c r="A5" s="14"/>
      <c r="B5" s="39">
        <f>$B$3/C5</f>
        <v>15000</v>
      </c>
      <c r="C5" s="12">
        <v>10</v>
      </c>
      <c r="D5" s="34">
        <f>$D$3*C5</f>
        <v>670</v>
      </c>
      <c r="E5" s="40">
        <f>B5/2+$F$21</f>
        <v>7625</v>
      </c>
      <c r="F5" s="36">
        <f>E5*$C$21</f>
        <v>93787.5</v>
      </c>
      <c r="G5" s="34">
        <f>D5+F5</f>
        <v>94457.5</v>
      </c>
    </row>
    <row r="6" spans="1:7" ht="20.100000000000001" customHeight="1">
      <c r="A6" s="14"/>
      <c r="B6" s="39">
        <f>$B$3/C6</f>
        <v>10000</v>
      </c>
      <c r="C6" s="12">
        <v>15</v>
      </c>
      <c r="D6" s="34">
        <f>$D$3*C6</f>
        <v>1005</v>
      </c>
      <c r="E6" s="40">
        <f>B6/2+$F$21</f>
        <v>5125</v>
      </c>
      <c r="F6" s="36">
        <f>E6*$C$21</f>
        <v>63037.500000000007</v>
      </c>
      <c r="G6" s="34">
        <f>D6+F6</f>
        <v>64042.500000000007</v>
      </c>
    </row>
    <row r="7" spans="1:7" ht="20.100000000000001" customHeight="1">
      <c r="A7" s="14"/>
      <c r="B7" s="39">
        <f>$B$3/C7</f>
        <v>7500</v>
      </c>
      <c r="C7" s="12">
        <v>20</v>
      </c>
      <c r="D7" s="34">
        <f>$D$3*C7</f>
        <v>1340</v>
      </c>
      <c r="E7" s="40">
        <f>B7/2+$F$21</f>
        <v>3875</v>
      </c>
      <c r="F7" s="36">
        <f>E7*$C$21</f>
        <v>47662.5</v>
      </c>
      <c r="G7" s="34">
        <f>D7+F7</f>
        <v>49002.5</v>
      </c>
    </row>
    <row r="8" spans="1:7" ht="20.100000000000001" customHeight="1">
      <c r="A8" s="14"/>
      <c r="B8" s="39">
        <f>$B$3/C8</f>
        <v>6000</v>
      </c>
      <c r="C8" s="12">
        <v>25</v>
      </c>
      <c r="D8" s="34">
        <f>$D$3*C8</f>
        <v>1675</v>
      </c>
      <c r="E8" s="40">
        <f>B8/2+$F$21</f>
        <v>3125</v>
      </c>
      <c r="F8" s="36">
        <f>E8*$C$21</f>
        <v>38437.5</v>
      </c>
      <c r="G8" s="34">
        <f>D8+F8</f>
        <v>40112.5</v>
      </c>
    </row>
    <row r="9" spans="1:7" ht="20.100000000000001" customHeight="1">
      <c r="A9" s="14"/>
      <c r="B9" s="39">
        <f>$B$3/C9</f>
        <v>5000</v>
      </c>
      <c r="C9" s="12">
        <v>30</v>
      </c>
      <c r="D9" s="34">
        <f>$D$3*C9</f>
        <v>2010</v>
      </c>
      <c r="E9" s="40">
        <f>B9/2+$F$21</f>
        <v>2625</v>
      </c>
      <c r="F9" s="36">
        <f>E9*$C$21</f>
        <v>32287.500000000004</v>
      </c>
      <c r="G9" s="34">
        <f>D9+F9</f>
        <v>34297.5</v>
      </c>
    </row>
    <row r="10" spans="1:7" ht="20.100000000000001" customHeight="1">
      <c r="A10" s="14"/>
      <c r="B10" s="39">
        <f>$B$3/C10</f>
        <v>4285.7142857142853</v>
      </c>
      <c r="C10" s="12">
        <v>35</v>
      </c>
      <c r="D10" s="34">
        <f>$D$3*C10</f>
        <v>2345</v>
      </c>
      <c r="E10" s="40">
        <f>B10/2+$F$21</f>
        <v>2267.8571428571427</v>
      </c>
      <c r="F10" s="36">
        <f>E10*$C$21</f>
        <v>27894.642857142855</v>
      </c>
      <c r="G10" s="34">
        <f>D10+F10</f>
        <v>30239.642857142855</v>
      </c>
    </row>
    <row r="11" spans="1:7" ht="20.100000000000001" customHeight="1">
      <c r="A11" s="14"/>
      <c r="B11" s="39">
        <f>$B$3/C11</f>
        <v>3750</v>
      </c>
      <c r="C11" s="12">
        <v>40</v>
      </c>
      <c r="D11" s="34">
        <f>$D$3*C11</f>
        <v>2680</v>
      </c>
      <c r="E11" s="40">
        <f>B11/2+$F$21</f>
        <v>2000</v>
      </c>
      <c r="F11" s="36">
        <f>E11*$C$21</f>
        <v>24600</v>
      </c>
      <c r="G11" s="34">
        <f>D11+F11</f>
        <v>27280</v>
      </c>
    </row>
    <row r="12" spans="1:7" ht="20.100000000000001" customHeight="1">
      <c r="A12" s="14"/>
      <c r="B12" s="39">
        <f>$B$3/C12</f>
        <v>3333.3333333333335</v>
      </c>
      <c r="C12" s="12">
        <v>45</v>
      </c>
      <c r="D12" s="34">
        <f>$D$3*C12</f>
        <v>3015</v>
      </c>
      <c r="E12" s="40">
        <f>B12/2+$F$21</f>
        <v>1791.6666666666667</v>
      </c>
      <c r="F12" s="36">
        <f>E12*$C$21</f>
        <v>22037.500000000004</v>
      </c>
      <c r="G12" s="34">
        <f>D12+F12</f>
        <v>25052.500000000004</v>
      </c>
    </row>
    <row r="13" spans="1:7" ht="20.100000000000001" customHeight="1">
      <c r="A13" s="14"/>
      <c r="B13" s="39">
        <f>$B$3/C13</f>
        <v>3000</v>
      </c>
      <c r="C13" s="12">
        <v>50</v>
      </c>
      <c r="D13" s="34">
        <f>$D$3*C13</f>
        <v>3350</v>
      </c>
      <c r="E13" s="40">
        <f>B13/2+$F$21</f>
        <v>1625</v>
      </c>
      <c r="F13" s="36">
        <f>E13*$C$21</f>
        <v>19987.5</v>
      </c>
      <c r="G13" s="34">
        <f>D13+F13</f>
        <v>23337.5</v>
      </c>
    </row>
    <row r="14" spans="1:7" ht="20.100000000000001" customHeight="1">
      <c r="A14" s="14"/>
      <c r="B14" s="39">
        <f>$B$3/C14</f>
        <v>2727.2727272727275</v>
      </c>
      <c r="C14" s="12">
        <v>55</v>
      </c>
      <c r="D14" s="34">
        <f>$D$3*C14</f>
        <v>3685</v>
      </c>
      <c r="E14" s="40">
        <f>B14/2+$F$21</f>
        <v>1488.6363636363637</v>
      </c>
      <c r="F14" s="36">
        <f>E14*$C$21</f>
        <v>18310.227272727276</v>
      </c>
      <c r="G14" s="34">
        <f>D14+F14</f>
        <v>21995.227272727276</v>
      </c>
    </row>
    <row r="15" spans="1:7" ht="20.100000000000001" customHeight="1">
      <c r="A15" s="14"/>
      <c r="B15" s="39">
        <f>$B$3/C15</f>
        <v>2500</v>
      </c>
      <c r="C15" s="12">
        <v>60</v>
      </c>
      <c r="D15" s="34">
        <f>$D$3*C15</f>
        <v>4020</v>
      </c>
      <c r="E15" s="40">
        <f>B15/2+$F$21</f>
        <v>1375</v>
      </c>
      <c r="F15" s="36">
        <f>E15*$C$21</f>
        <v>16912.5</v>
      </c>
      <c r="G15" s="34">
        <f>D15+F15</f>
        <v>20932.5</v>
      </c>
    </row>
    <row r="16" spans="1:7" ht="20.100000000000001" customHeight="1">
      <c r="A16" s="14"/>
      <c r="B16" s="39">
        <f>$B$3/C16</f>
        <v>2307.6923076923076</v>
      </c>
      <c r="C16" s="12">
        <v>65</v>
      </c>
      <c r="D16" s="34">
        <f>$D$3*C16</f>
        <v>4355</v>
      </c>
      <c r="E16" s="40">
        <f>B16/2+$F$21</f>
        <v>1278.8461538461538</v>
      </c>
      <c r="F16" s="36">
        <f>E16*$C$21</f>
        <v>15729.807692307693</v>
      </c>
      <c r="G16" s="34">
        <f>D16+F16</f>
        <v>20084.807692307695</v>
      </c>
    </row>
    <row r="17" spans="1:7" ht="20.100000000000001" customHeight="1">
      <c r="A17" s="14"/>
      <c r="B17" s="39">
        <f>$B$3/C17</f>
        <v>2142.8571428571427</v>
      </c>
      <c r="C17" s="12">
        <v>70</v>
      </c>
      <c r="D17" s="34">
        <f>$D$3*C17</f>
        <v>4690</v>
      </c>
      <c r="E17" s="40">
        <f>B17/2+$F$21</f>
        <v>1196.4285714285713</v>
      </c>
      <c r="F17" s="36">
        <f>E17*$C$21</f>
        <v>14716.071428571428</v>
      </c>
      <c r="G17" s="34">
        <f>D17+F17</f>
        <v>19406.071428571428</v>
      </c>
    </row>
    <row r="18" spans="1:7" ht="20.100000000000001" customHeight="1">
      <c r="A18" s="14"/>
      <c r="B18" s="39">
        <f>$B$3/C18</f>
        <v>2000</v>
      </c>
      <c r="C18" s="12">
        <v>75</v>
      </c>
      <c r="D18" s="34">
        <f>$D$3*C18</f>
        <v>5025</v>
      </c>
      <c r="E18" s="40">
        <f>B18/2+$F$21</f>
        <v>1125</v>
      </c>
      <c r="F18" s="36">
        <f>E18*$C$21</f>
        <v>13837.5</v>
      </c>
      <c r="G18" s="41">
        <f>D18+F18</f>
        <v>18862.5</v>
      </c>
    </row>
    <row r="19" spans="1:7" ht="20.100000000000001" customHeight="1">
      <c r="A19" s="14"/>
      <c r="B19" s="11"/>
      <c r="C19" s="10"/>
      <c r="D19" s="10"/>
      <c r="E19" s="10"/>
      <c r="F19" s="10"/>
      <c r="G19" s="10"/>
    </row>
    <row r="20" spans="1:7" ht="20.100000000000001" customHeight="1">
      <c r="A20" s="14"/>
      <c r="B20" s="11"/>
      <c r="C20" s="10"/>
      <c r="D20" s="10"/>
      <c r="E20" s="10"/>
      <c r="F20" s="10"/>
      <c r="G20" s="10"/>
    </row>
    <row r="21" spans="1:7" ht="20.100000000000001" customHeight="1">
      <c r="A21" s="14"/>
      <c r="B21" s="29" t="s">
        <v>35</v>
      </c>
      <c r="C21" s="23">
        <v>12.3</v>
      </c>
      <c r="D21" s="10"/>
      <c r="E21" s="30" t="s">
        <v>36</v>
      </c>
      <c r="F21" s="12">
        <v>125</v>
      </c>
      <c r="G21" s="10"/>
    </row>
  </sheetData>
  <sortState ref="B3:G18">
    <sortCondition descending="1" ref="G3:G18"/>
  </sortState>
  <mergeCells count="1">
    <mergeCell ref="A1:G1"/>
  </mergeCells>
  <pageMargins left="1" right="1" top="1" bottom="1" header="0.25" footer="0.25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Lagerkennzahlen</vt:lpstr>
      <vt:lpstr>ABC-Analyse</vt:lpstr>
      <vt:lpstr>Optimale Bestellmenge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Peter Ludwig</dc:creator>
  <cp:keywords/>
  <dc:description/>
  <cp:lastModifiedBy>Felix Kulisch</cp:lastModifiedBy>
  <cp:revision/>
  <dcterms:created xsi:type="dcterms:W3CDTF">2023-03-31T08:42:14Z</dcterms:created>
  <dcterms:modified xsi:type="dcterms:W3CDTF">2023-04-20T10:45:28Z</dcterms:modified>
  <cp:category/>
  <cp:contentStatus/>
</cp:coreProperties>
</file>