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o365coloradoedu-my.sharepoint.com/personal/evka6412_colorado_edu/Documents/Classes/ASEN2804/Github/asen2804/Design Input Files/Trade Study Input Files/"/>
    </mc:Choice>
  </mc:AlternateContent>
  <xr:revisionPtr revIDLastSave="561" documentId="13_ncr:1_{EF649137-05B1-468B-AEC0-47A70C057530}" xr6:coauthVersionLast="47" xr6:coauthVersionMax="47" xr10:uidLastSave="{8790053E-9C28-477D-B315-BECCF52EE161}"/>
  <bookViews>
    <workbookView xWindow="-110" yWindow="-110" windowWidth="25820" windowHeight="15500" tabRatio="655"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4" l="1"/>
  <c r="N7" i="4"/>
  <c r="M7" i="4"/>
  <c r="H7" i="4"/>
  <c r="I7" i="4" s="1"/>
  <c r="F7" i="4"/>
  <c r="W4" i="5"/>
  <c r="AP4" i="5"/>
  <c r="W5" i="5"/>
  <c r="AP5" i="5"/>
  <c r="W6" i="5"/>
  <c r="AP6" i="5"/>
  <c r="W7" i="5"/>
  <c r="AP7" i="5"/>
  <c r="W8" i="5"/>
  <c r="AP8" i="5"/>
  <c r="W9" i="5"/>
  <c r="AP9" i="5"/>
  <c r="W10" i="5"/>
  <c r="AP10" i="5"/>
  <c r="W11" i="5"/>
  <c r="AP11" i="5"/>
  <c r="W12" i="5"/>
  <c r="AP12" i="5"/>
  <c r="W13" i="5"/>
  <c r="AP13" i="5"/>
  <c r="W14" i="5"/>
  <c r="AP14" i="5"/>
  <c r="W15" i="5"/>
  <c r="AP15" i="5"/>
  <c r="AP3" i="5"/>
  <c r="W3" i="5"/>
  <c r="O8" i="4"/>
  <c r="O2" i="4"/>
  <c r="N3" i="4"/>
  <c r="N4" i="4"/>
  <c r="N5" i="4"/>
  <c r="N6" i="4"/>
  <c r="N8" i="4"/>
  <c r="N9" i="4"/>
  <c r="N10" i="4"/>
  <c r="N11" i="4"/>
  <c r="N12" i="4"/>
  <c r="N13" i="4"/>
  <c r="N14" i="4"/>
  <c r="N15" i="4"/>
  <c r="N2" i="4"/>
  <c r="O10" i="4"/>
  <c r="O11" i="4"/>
  <c r="O12" i="4"/>
  <c r="O13" i="4"/>
  <c r="O14" i="4"/>
  <c r="O15" i="4"/>
  <c r="O9" i="4"/>
  <c r="M15" i="4"/>
  <c r="M8" i="4"/>
  <c r="M9" i="4"/>
  <c r="M14" i="4"/>
  <c r="M13" i="4"/>
  <c r="M12" i="4"/>
  <c r="M11" i="4"/>
  <c r="M10" i="4"/>
  <c r="M6" i="4"/>
  <c r="M5" i="4"/>
  <c r="M4" i="4"/>
  <c r="M3" i="4"/>
  <c r="M2" i="4"/>
  <c r="F9" i="4"/>
  <c r="H9" i="4"/>
  <c r="I9" i="4"/>
  <c r="F10" i="4"/>
  <c r="H10" i="4"/>
  <c r="I10" i="4"/>
  <c r="F11" i="4"/>
  <c r="H11" i="4"/>
  <c r="I11" i="4"/>
  <c r="F12" i="4"/>
  <c r="H12" i="4"/>
  <c r="I12" i="4"/>
  <c r="F13" i="4"/>
  <c r="H13" i="4"/>
  <c r="I13" i="4"/>
  <c r="F14" i="4"/>
  <c r="H14" i="4"/>
  <c r="I14" i="4" s="1"/>
  <c r="F15" i="4"/>
  <c r="H15" i="4"/>
  <c r="I15" i="4" s="1"/>
  <c r="O5" i="4"/>
  <c r="O4" i="4"/>
  <c r="O3" i="4"/>
  <c r="O6" i="4"/>
  <c r="H8" i="4" l="1"/>
  <c r="I8" i="4" s="1"/>
  <c r="F8" i="4"/>
  <c r="H6" i="4"/>
  <c r="I6" i="4" s="1"/>
  <c r="F6" i="4"/>
  <c r="H5" i="4"/>
  <c r="I5" i="4" s="1"/>
  <c r="F5" i="4"/>
  <c r="H4" i="4"/>
  <c r="I4" i="4" s="1"/>
  <c r="F4" i="4"/>
  <c r="H3" i="4"/>
  <c r="I3" i="4" s="1"/>
  <c r="F3" i="4"/>
  <c r="AP2" i="5"/>
  <c r="W2" i="5"/>
  <c r="H2" i="4"/>
  <c r="I2" i="4" s="1"/>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<sst xmlns="http://schemas.openxmlformats.org/spreadsheetml/2006/main" count="682" uniqueCount="281">
  <si>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</si>
  <si>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</si>
  <si>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</si>
  <si>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</si>
  <si>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</si>
  <si>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</si>
  <si>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</si>
  <si>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</si>
  <si>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</si>
  <si>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</si>
  <si>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</si>
  <si>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</si>
  <si>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</si>
  <si>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</si>
  <si>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</si>
  <si>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</si>
  <si>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</si>
  <si>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</si>
  <si>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</si>
  <si>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</si>
  <si>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</si>
  <si>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</si>
  <si>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</si>
  <si>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</si>
  <si>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</si>
  <si>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</si>
  <si>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</si>
  <si>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</si>
  <si>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</si>
  <si>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</si>
  <si>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</si>
  <si>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</si>
  <si>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</si>
  <si>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</si>
  <si>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</si>
  <si>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</si>
  <si>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</si>
  <si>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</si>
  <si>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</si>
  <si>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</si>
  <si>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</si>
  <si>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</si>
  <si>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</si>
  <si>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</si>
  <si>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</si>
  <si>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</si>
  <si>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</si>
  <si>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</si>
  <si>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</si>
  <si>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</si>
  <si>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</si>
  <si>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</si>
  <si>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</si>
  <si>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</si>
  <si>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</si>
  <si>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</si>
  <si>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</si>
  <si>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</si>
  <si>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</si>
  <si>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</si>
  <si>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</si>
  <si>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</si>
  <si>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</si>
  <si>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</si>
  <si>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</si>
  <si>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</si>
  <si>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</si>
  <si>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</si>
  <si>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</si>
  <si>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</si>
  <si>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</si>
  <si>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</si>
  <si>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</si>
  <si>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</si>
  <si>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</si>
  <si>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</si>
  <si>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</si>
  <si>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</si>
  <si>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</si>
  <si>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</si>
  <si>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</si>
  <si>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</si>
  <si>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</si>
  <si>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</si>
  <si>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</si>
  <si>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</si>
  <si>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</si>
  <si>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</si>
  <si>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</si>
  <si>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</si>
  <si>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</si>
  <si>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</si>
  <si>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</si>
  <si>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</si>
  <si>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</si>
  <si>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</si>
  <si>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</si>
  <si>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</si>
  <si>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</si>
  <si>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</si>
  <si>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</si>
  <si>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</si>
  <si>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</si>
  <si>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</si>
  <si>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</si>
  <si>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</si>
  <si>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</si>
  <si>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</si>
  <si>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</si>
  <si>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</si>
  <si>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</si>
  <si>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</si>
  <si>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</si>
  <si>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</si>
  <si>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</si>
  <si>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</si>
  <si>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</si>
  <si>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</si>
  <si>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</si>
  <si>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</si>
  <si>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</si>
  <si>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</si>
  <si>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</si>
  <si>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</si>
  <si>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</si>
  <si>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</si>
  <si>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</si>
  <si>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</si>
  <si>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</si>
  <si>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</si>
  <si>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</si>
  <si>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</si>
  <si>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</si>
  <si>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</si>
  <si>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</si>
  <si>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</si>
  <si>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</si>
  <si>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</si>
  <si>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</si>
  <si>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</si>
  <si>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</si>
  <si>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</si>
  <si>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</si>
  <si>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</si>
  <si>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</si>
  <si>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</si>
  <si>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</si>
  <si>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</si>
  <si>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</si>
  <si>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</si>
  <si>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</si>
  <si>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</si>
  <si>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</si>
  <si>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</si>
  <si>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</si>
  <si>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</si>
  <si>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</si>
  <si>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</si>
  <si>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</si>
  <si>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</si>
  <si>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</si>
  <si>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</si>
  <si>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</si>
  <si>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</si>
  <si>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</si>
  <si>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</si>
  <si>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</si>
  <si>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</si>
  <si>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</si>
  <si>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</si>
  <si>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</si>
  <si>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</si>
  <si>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</si>
  <si>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</si>
  <si>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</si>
  <si>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</si>
  <si>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</si>
  <si>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</si>
  <si>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</si>
  <si>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</si>
  <si>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</si>
  <si>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</si>
  <si>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</si>
  <si>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</si>
  <si>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</si>
  <si>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</si>
  <si>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</si>
  <si>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</si>
  <si>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</si>
  <si>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</si>
  <si>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</si>
  <si>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</si>
  <si>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</si>
  <si>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</si>
  <si>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</si>
  <si>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</si>
  <si>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</si>
  <si>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</si>
  <si>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</si>
  <si>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</si>
  <si>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</si>
  <si>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</si>
  <si>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</si>
  <si>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</si>
  <si>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</si>
  <si>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</si>
  <si>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</si>
  <si>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</si>
  <si>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</si>
  <si>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</si>
  <si>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</si>
  <si>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</si>
  <si>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</si>
  <si>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</si>
  <si>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</si>
  <si>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</si>
  <si>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</si>
  <si>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</si>
  <si>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</si>
  <si>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</si>
  <si>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</si>
  <si>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</si>
  <si>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</si>
  <si>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</si>
  <si>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</si>
  <si>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</si>
  <si>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</si>
  <si>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</si>
  <si>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</si>
  <si>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</si>
  <si>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</si>
  <si>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</si>
  <si>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</si>
  <si>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</si>
  <si>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</si>
  <si>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</si>
  <si>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</si>
  <si>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</si>
  <si>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</si>
  <si>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</si>
  <si>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</si>
  <si>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</si>
  <si>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</si>
  <si>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</si>
  <si>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</si>
  <si>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</si>
  <si>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</si>
  <si>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</si>
  <si>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</si>
  <si>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</si>
  <si>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</si>
  <si>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</si>
  <si>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</si>
  <si>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</si>
  <si>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</si>
  <si>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</si>
  <si>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</si>
  <si>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</si>
  <si>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</si>
  <si>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</si>
  <si>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</si>
  <si>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</si>
  <si>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</si>
  <si>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</si>
  <si>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</si>
  <si>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</si>
  <si>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</si>
  <si>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Wing 1</t>
  </si>
  <si>
    <t>Wing 2</t>
  </si>
  <si>
    <t>Wing 3</t>
  </si>
  <si>
    <t>Wing 4</t>
  </si>
  <si>
    <t>Wing 5</t>
  </si>
  <si>
    <t>Wing 6</t>
  </si>
  <si>
    <t>Wing 7</t>
  </si>
  <si>
    <t>Wing 8</t>
  </si>
  <si>
    <t>Wing 9</t>
  </si>
  <si>
    <t>Wing 10</t>
  </si>
  <si>
    <t>Wing 11</t>
  </si>
  <si>
    <t>Wing 12</t>
  </si>
  <si>
    <t>Wing 13</t>
  </si>
  <si>
    <t>Wing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</si>
</sst>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
      <sz val="11"/>
      <name val="Calibri"/>
      <family val="2"/>
      <scheme val="minor"/>
    </font>
    <font>
      <b/>
      <sz val="1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0" fillId="11" borderId="5" xfId="0" applyFill="1" applyBorder="1" applyAlignment="1">
      <alignment horizontal="center"/>
    </xf>
    <xf numFmtId="0" fontId="0" fillId="11" borderId="0" xfId="0" applyFill="1"/>
    <xf numFmtId="0" fontId="10" fillId="0" borderId="5" xfId="0" applyFont="1" applyBorder="1" applyAlignment="1">
      <alignment horizontal="center" vertical="center"/>
    </xf>
    <xf numFmtId="164" fontId="10" fillId="0" borderId="5" xfId="0" applyNumberFormat="1" applyFont="1" applyBorder="1" applyAlignment="1">
      <alignment horizontal="center" vertic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11" fillId="9" borderId="5" xfId="0" applyFont="1" applyFill="1" applyBorder="1" applyAlignment="1">
      <alignment horizontal="center" vertical="center"/>
    </xf>
    <xf numFmtId="0" fontId="10" fillId="11"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workbookViewId="0">
      <selection activeCell="B4" sqref="B4"/>
    </sheetView>
  </sheetViews>
  <sheetFormatPr defaultColWidth="8.7265625" defaultRowHeight="14.5" x14ac:dyDescent="0.35"/>
  <cols>
    <col min="1" max="1" width="16.1796875" bestFit="1" customWidth="1"/>
    <col min="2" max="2" width="13.81640625" bestFit="1" customWidth="1"/>
    <col min="3" max="3" width="11.453125" style="1" customWidth="1"/>
    <col min="4" max="4" width="104.453125" style="5" customWidth="1"/>
    <col min="5" max="5" width="24.453125" bestFit="1" customWidth="1"/>
  </cols>
  <sheetData>
    <row r="1" spans="1:4" x14ac:dyDescent="0.35">
      <c r="A1" s="11" t="s">
        <v>0</v>
      </c>
      <c r="B1" s="9" t="s">
        <v>1</v>
      </c>
      <c r="C1" s="9" t="s">
        <v>2</v>
      </c>
      <c r="D1" s="10" t="s">
        <v>3</v>
      </c>
    </row>
    <row r="2" spans="1:4" x14ac:dyDescent="0.35">
      <c r="A2" s="6" t="s">
        <v>4</v>
      </c>
      <c r="B2" s="6" t="str" cm="1">
        <f t="array" ref="B2:B59">TRANSPOSE(Main_Input!A1:BF1)</f>
        <v>Config</v>
      </c>
      <c r="C2" s="7" t="s">
        <v>5</v>
      </c>
      <c r="D2" s="8" t="s">
        <v>6</v>
      </c>
    </row>
    <row r="3" spans="1:4" x14ac:dyDescent="0.35">
      <c r="A3" s="6" t="s">
        <v>4</v>
      </c>
      <c r="B3" s="6" t="str">
        <v>altitude_o</v>
      </c>
      <c r="C3" s="7" t="s">
        <v>7</v>
      </c>
      <c r="D3" s="8" t="s">
        <v>8</v>
      </c>
    </row>
    <row r="4" spans="1:4" ht="29" x14ac:dyDescent="0.35">
      <c r="A4" s="6" t="s">
        <v>4</v>
      </c>
      <c r="B4" s="6" t="str">
        <v>V_o</v>
      </c>
      <c r="C4" s="7" t="s">
        <v>9</v>
      </c>
      <c r="D4" s="8" t="s">
        <v>10</v>
      </c>
    </row>
    <row r="5" spans="1:4" x14ac:dyDescent="0.35">
      <c r="A5" s="6" t="s">
        <v>4</v>
      </c>
      <c r="B5" s="6" t="str">
        <v>Length_f</v>
      </c>
      <c r="C5" s="7" t="s">
        <v>7</v>
      </c>
      <c r="D5" s="8" t="s">
        <v>11</v>
      </c>
    </row>
    <row r="6" spans="1:4" x14ac:dyDescent="0.35">
      <c r="A6" s="6" t="s">
        <v>4</v>
      </c>
      <c r="B6" s="6" t="str">
        <v>Dia_f</v>
      </c>
      <c r="C6" s="7" t="s">
        <v>7</v>
      </c>
      <c r="D6" s="8" t="s">
        <v>12</v>
      </c>
    </row>
    <row r="7" spans="1:4" x14ac:dyDescent="0.35">
      <c r="A7" s="6" t="s">
        <v>4</v>
      </c>
      <c r="B7" s="6" t="str">
        <v>Fine_f</v>
      </c>
      <c r="C7" s="7" t="s">
        <v>5</v>
      </c>
      <c r="D7" s="8" t="s">
        <v>13</v>
      </c>
    </row>
    <row r="8" spans="1:4" x14ac:dyDescent="0.35">
      <c r="A8" s="6" t="s">
        <v>4</v>
      </c>
      <c r="B8" s="6" t="str">
        <v>Thick_f</v>
      </c>
      <c r="C8" s="7" t="s">
        <v>7</v>
      </c>
      <c r="D8" s="8" t="s">
        <v>14</v>
      </c>
    </row>
    <row r="9" spans="1:4" x14ac:dyDescent="0.35">
      <c r="A9" s="6" t="s">
        <v>4</v>
      </c>
      <c r="B9" s="6" t="str">
        <v>Amax_f</v>
      </c>
      <c r="C9" s="7" t="s">
        <v>15</v>
      </c>
      <c r="D9" s="8" t="s">
        <v>16</v>
      </c>
    </row>
    <row r="10" spans="1:4" ht="29" x14ac:dyDescent="0.35">
      <c r="A10" s="6" t="s">
        <v>4</v>
      </c>
      <c r="B10" s="6" t="str">
        <v>Abase_f</v>
      </c>
      <c r="C10" s="7" t="s">
        <v>15</v>
      </c>
      <c r="D10" s="8" t="s">
        <v>17</v>
      </c>
    </row>
    <row r="11" spans="1:4" x14ac:dyDescent="0.35">
      <c r="A11" s="6" t="s">
        <v>4</v>
      </c>
      <c r="B11" s="6" t="str">
        <v>Swet_f</v>
      </c>
      <c r="C11" s="7" t="s">
        <v>15</v>
      </c>
      <c r="D11" s="8" t="s">
        <v>18</v>
      </c>
    </row>
    <row r="12" spans="1:4" ht="29" x14ac:dyDescent="0.35">
      <c r="A12" s="6" t="s">
        <v>4</v>
      </c>
      <c r="B12" s="6" t="str">
        <v>Q_f</v>
      </c>
      <c r="C12" s="7" t="s">
        <v>5</v>
      </c>
      <c r="D12" s="8" t="s">
        <v>19</v>
      </c>
    </row>
    <row r="13" spans="1:4" x14ac:dyDescent="0.35">
      <c r="A13" s="6" t="s">
        <v>4</v>
      </c>
      <c r="B13" s="6" t="str">
        <v>Fuse_Mat</v>
      </c>
      <c r="C13" s="7" t="s">
        <v>5</v>
      </c>
      <c r="D13" s="8" t="s">
        <v>20</v>
      </c>
    </row>
    <row r="14" spans="1:4" ht="29" x14ac:dyDescent="0.35">
      <c r="A14" s="6" t="s">
        <v>4</v>
      </c>
      <c r="B14" s="6" t="str">
        <v>Sref_w</v>
      </c>
      <c r="C14" s="7" t="s">
        <v>15</v>
      </c>
      <c r="D14" s="8" t="s">
        <v>21</v>
      </c>
    </row>
    <row r="15" spans="1:4" ht="29" x14ac:dyDescent="0.35">
      <c r="A15" s="6" t="s">
        <v>4</v>
      </c>
      <c r="B15" s="6" t="str">
        <v>Swet_w</v>
      </c>
      <c r="C15" s="7" t="s">
        <v>15</v>
      </c>
      <c r="D15" s="8" t="s">
        <v>22</v>
      </c>
    </row>
    <row r="16" spans="1:4" x14ac:dyDescent="0.35">
      <c r="A16" s="6" t="s">
        <v>4</v>
      </c>
      <c r="B16" s="6" t="str">
        <v>AR_w</v>
      </c>
      <c r="C16" s="7" t="s">
        <v>5</v>
      </c>
      <c r="D16" s="8" t="s">
        <v>23</v>
      </c>
    </row>
    <row r="17" spans="1:4" x14ac:dyDescent="0.35">
      <c r="A17" s="6" t="s">
        <v>4</v>
      </c>
      <c r="B17" s="6" t="str">
        <v>Taper_w</v>
      </c>
      <c r="C17" s="7" t="s">
        <v>5</v>
      </c>
      <c r="D17" s="8" t="s">
        <v>24</v>
      </c>
    </row>
    <row r="18" spans="1:4" x14ac:dyDescent="0.35">
      <c r="A18" s="6" t="s">
        <v>4</v>
      </c>
      <c r="B18" s="6" t="str">
        <v>Sweep_w</v>
      </c>
      <c r="C18" s="7" t="s">
        <v>25</v>
      </c>
      <c r="D18" s="8" t="s">
        <v>26</v>
      </c>
    </row>
    <row r="19" spans="1:4" x14ac:dyDescent="0.35">
      <c r="A19" s="6" t="s">
        <v>4</v>
      </c>
      <c r="B19" s="6" t="str">
        <v>QuarterSweep_w</v>
      </c>
      <c r="C19" s="7" t="s">
        <v>25</v>
      </c>
      <c r="D19" s="8" t="s">
        <v>27</v>
      </c>
    </row>
    <row r="20" spans="1:4" ht="43.5" x14ac:dyDescent="0.35">
      <c r="A20" s="6" t="s">
        <v>4</v>
      </c>
      <c r="B20" s="6" t="str">
        <v>Q_w</v>
      </c>
      <c r="C20" s="7" t="s">
        <v>5</v>
      </c>
      <c r="D20" s="8" t="s">
        <v>28</v>
      </c>
    </row>
    <row r="21" spans="1:4" x14ac:dyDescent="0.35">
      <c r="A21" s="6" t="s">
        <v>4</v>
      </c>
      <c r="B21" s="6" t="str">
        <v>Wing_Mat</v>
      </c>
      <c r="C21" s="7" t="s">
        <v>5</v>
      </c>
      <c r="D21" s="8" t="s">
        <v>29</v>
      </c>
    </row>
    <row r="22" spans="1:4" ht="28.5" customHeight="1" x14ac:dyDescent="0.35">
      <c r="A22" s="6" t="s">
        <v>4</v>
      </c>
      <c r="B22" s="6" t="str">
        <v>Sref-h1</v>
      </c>
      <c r="C22" s="7" t="s">
        <v>15</v>
      </c>
      <c r="D22" s="8" t="s">
        <v>30</v>
      </c>
    </row>
    <row r="23" spans="1:4" ht="29" x14ac:dyDescent="0.35">
      <c r="A23" s="6" t="s">
        <v>4</v>
      </c>
      <c r="B23" s="6" t="str">
        <v>Swet_h1</v>
      </c>
      <c r="C23" s="7" t="s">
        <v>15</v>
      </c>
      <c r="D23" s="8" t="s">
        <v>31</v>
      </c>
    </row>
    <row r="24" spans="1:4" x14ac:dyDescent="0.35">
      <c r="A24" s="6" t="s">
        <v>4</v>
      </c>
      <c r="B24" s="6" t="str">
        <v>AR_h1</v>
      </c>
      <c r="C24" s="7" t="s">
        <v>5</v>
      </c>
      <c r="D24" s="8" t="s">
        <v>32</v>
      </c>
    </row>
    <row r="25" spans="1:4" ht="29" x14ac:dyDescent="0.35">
      <c r="A25" s="6" t="s">
        <v>4</v>
      </c>
      <c r="B25" s="6" t="str">
        <v>Taper_h1</v>
      </c>
      <c r="C25" s="7" t="s">
        <v>5</v>
      </c>
      <c r="D25" s="8" t="s">
        <v>33</v>
      </c>
    </row>
    <row r="26" spans="1:4" x14ac:dyDescent="0.35">
      <c r="A26" s="6" t="s">
        <v>4</v>
      </c>
      <c r="B26" s="6" t="str">
        <v>Sweep_h1</v>
      </c>
      <c r="C26" s="7" t="s">
        <v>25</v>
      </c>
      <c r="D26" s="8" t="s">
        <v>34</v>
      </c>
    </row>
    <row r="27" spans="1:4" ht="29" x14ac:dyDescent="0.35">
      <c r="A27" s="6" t="s">
        <v>4</v>
      </c>
      <c r="B27" s="6" t="str">
        <v>MAC_h1</v>
      </c>
      <c r="C27" s="7" t="s">
        <v>7</v>
      </c>
      <c r="D27" s="8" t="s">
        <v>35</v>
      </c>
    </row>
    <row r="28" spans="1:4" ht="43.5" x14ac:dyDescent="0.35">
      <c r="A28" s="6" t="s">
        <v>4</v>
      </c>
      <c r="B28" s="6" t="str">
        <v>Q_h1</v>
      </c>
      <c r="C28" s="7" t="s">
        <v>5</v>
      </c>
      <c r="D28" s="8" t="s">
        <v>36</v>
      </c>
    </row>
    <row r="29" spans="1:4" x14ac:dyDescent="0.35">
      <c r="A29" s="6" t="s">
        <v>4</v>
      </c>
      <c r="B29" s="6" t="str">
        <v>h1_Mat</v>
      </c>
      <c r="C29" s="1" t="s">
        <v>5</v>
      </c>
      <c r="D29" s="8" t="s">
        <v>37</v>
      </c>
    </row>
    <row r="30" spans="1:4" ht="29" x14ac:dyDescent="0.35">
      <c r="A30" s="6" t="s">
        <v>4</v>
      </c>
      <c r="B30" s="6" t="str">
        <v>Sref-h2</v>
      </c>
      <c r="C30" s="7" t="s">
        <v>15</v>
      </c>
      <c r="D30" s="8" t="s">
        <v>30</v>
      </c>
    </row>
    <row r="31" spans="1:4" ht="29" x14ac:dyDescent="0.35">
      <c r="A31" s="6" t="s">
        <v>4</v>
      </c>
      <c r="B31" s="6" t="str">
        <v>Swet_h2</v>
      </c>
      <c r="C31" s="7" t="s">
        <v>15</v>
      </c>
      <c r="D31" s="8" t="s">
        <v>31</v>
      </c>
    </row>
    <row r="32" spans="1:4" x14ac:dyDescent="0.35">
      <c r="A32" s="6" t="s">
        <v>4</v>
      </c>
      <c r="B32" s="6" t="str">
        <v>AR_h2</v>
      </c>
      <c r="C32" s="7" t="s">
        <v>5</v>
      </c>
      <c r="D32" s="8" t="s">
        <v>38</v>
      </c>
    </row>
    <row r="33" spans="1:4" ht="29" x14ac:dyDescent="0.35">
      <c r="A33" s="6" t="s">
        <v>4</v>
      </c>
      <c r="B33" s="6" t="str">
        <v>Taper_h2</v>
      </c>
      <c r="C33" s="7" t="s">
        <v>5</v>
      </c>
      <c r="D33" s="8" t="s">
        <v>39</v>
      </c>
    </row>
    <row r="34" spans="1:4" x14ac:dyDescent="0.35">
      <c r="A34" s="6" t="s">
        <v>4</v>
      </c>
      <c r="B34" s="6" t="str">
        <v>Sweep_h2</v>
      </c>
      <c r="C34" s="7" t="s">
        <v>25</v>
      </c>
      <c r="D34" s="8" t="s">
        <v>40</v>
      </c>
    </row>
    <row r="35" spans="1:4" ht="29" x14ac:dyDescent="0.35">
      <c r="A35" s="6" t="s">
        <v>4</v>
      </c>
      <c r="B35" s="6" t="str">
        <v>MAC_h2</v>
      </c>
      <c r="C35" s="7" t="s">
        <v>7</v>
      </c>
      <c r="D35" s="8" t="s">
        <v>41</v>
      </c>
    </row>
    <row r="36" spans="1:4" ht="43.5" x14ac:dyDescent="0.35">
      <c r="A36" s="6" t="s">
        <v>4</v>
      </c>
      <c r="B36" s="6" t="str">
        <v>Q_h2</v>
      </c>
      <c r="C36" s="7" t="s">
        <v>5</v>
      </c>
      <c r="D36" s="8" t="s">
        <v>42</v>
      </c>
    </row>
    <row r="37" spans="1:4" x14ac:dyDescent="0.35">
      <c r="A37" s="6" t="s">
        <v>4</v>
      </c>
      <c r="B37" s="6" t="str">
        <v>h2_Mat</v>
      </c>
      <c r="C37" s="1" t="s">
        <v>5</v>
      </c>
      <c r="D37" s="8" t="s">
        <v>43</v>
      </c>
    </row>
    <row r="38" spans="1:4" ht="29" x14ac:dyDescent="0.35">
      <c r="A38" s="6" t="s">
        <v>4</v>
      </c>
      <c r="B38" s="6" t="str">
        <v>Sref-v1</v>
      </c>
      <c r="C38" s="7" t="s">
        <v>15</v>
      </c>
      <c r="D38" s="8" t="s">
        <v>44</v>
      </c>
    </row>
    <row r="39" spans="1:4" ht="29" x14ac:dyDescent="0.35">
      <c r="A39" s="6" t="s">
        <v>4</v>
      </c>
      <c r="B39" s="6" t="str">
        <v>Swet_v1</v>
      </c>
      <c r="C39" s="7" t="s">
        <v>15</v>
      </c>
      <c r="D39" s="8" t="s">
        <v>45</v>
      </c>
    </row>
    <row r="40" spans="1:4" x14ac:dyDescent="0.35">
      <c r="A40" s="6" t="s">
        <v>4</v>
      </c>
      <c r="B40" s="6" t="str">
        <v>AR_v1</v>
      </c>
      <c r="C40" s="7" t="s">
        <v>5</v>
      </c>
      <c r="D40" s="8" t="s">
        <v>46</v>
      </c>
    </row>
    <row r="41" spans="1:4" ht="29" x14ac:dyDescent="0.35">
      <c r="A41" s="6" t="s">
        <v>4</v>
      </c>
      <c r="B41" s="6" t="str">
        <v>Taper_v1</v>
      </c>
      <c r="C41" s="7" t="s">
        <v>5</v>
      </c>
      <c r="D41" s="8" t="s">
        <v>47</v>
      </c>
    </row>
    <row r="42" spans="1:4" x14ac:dyDescent="0.35">
      <c r="A42" s="6" t="s">
        <v>4</v>
      </c>
      <c r="B42" s="6" t="str">
        <v>Sweep_v1</v>
      </c>
      <c r="C42" s="7" t="s">
        <v>25</v>
      </c>
      <c r="D42" s="8" t="s">
        <v>48</v>
      </c>
    </row>
    <row r="43" spans="1:4" ht="29" x14ac:dyDescent="0.35">
      <c r="A43" s="6" t="s">
        <v>4</v>
      </c>
      <c r="B43" s="6" t="str">
        <v>MAC_v1</v>
      </c>
      <c r="C43" s="7" t="s">
        <v>7</v>
      </c>
      <c r="D43" s="8" t="s">
        <v>49</v>
      </c>
    </row>
    <row r="44" spans="1:4" ht="43.5" x14ac:dyDescent="0.35">
      <c r="A44" s="6" t="s">
        <v>4</v>
      </c>
      <c r="B44" s="6" t="str">
        <v>Q_v1</v>
      </c>
      <c r="C44" s="7" t="s">
        <v>5</v>
      </c>
      <c r="D44" s="8" t="s">
        <v>50</v>
      </c>
    </row>
    <row r="45" spans="1:4" x14ac:dyDescent="0.35">
      <c r="A45" s="6" t="s">
        <v>4</v>
      </c>
      <c r="B45" s="6" t="str">
        <v>v1_Mat</v>
      </c>
      <c r="C45" s="1" t="s">
        <v>5</v>
      </c>
      <c r="D45" s="8" t="s">
        <v>51</v>
      </c>
    </row>
    <row r="46" spans="1:4" ht="29" x14ac:dyDescent="0.35">
      <c r="A46" s="6" t="s">
        <v>4</v>
      </c>
      <c r="B46" s="6" t="str">
        <v>Sref-v2</v>
      </c>
      <c r="C46" s="7" t="s">
        <v>15</v>
      </c>
      <c r="D46" s="8" t="s">
        <v>52</v>
      </c>
    </row>
    <row r="47" spans="1:4" ht="29" x14ac:dyDescent="0.35">
      <c r="A47" s="6" t="s">
        <v>4</v>
      </c>
      <c r="B47" s="6" t="str">
        <v>Swet_v2</v>
      </c>
      <c r="C47" s="7" t="s">
        <v>15</v>
      </c>
      <c r="D47" s="8" t="s">
        <v>53</v>
      </c>
    </row>
    <row r="48" spans="1:4" x14ac:dyDescent="0.35">
      <c r="A48" s="6" t="s">
        <v>4</v>
      </c>
      <c r="B48" s="6" t="str">
        <v>AR_v2</v>
      </c>
      <c r="C48" s="7" t="s">
        <v>5</v>
      </c>
      <c r="D48" s="8" t="s">
        <v>54</v>
      </c>
    </row>
    <row r="49" spans="1:4" ht="29" x14ac:dyDescent="0.35">
      <c r="A49" s="6" t="s">
        <v>4</v>
      </c>
      <c r="B49" s="6" t="str">
        <v>Taper_v2</v>
      </c>
      <c r="C49" s="7" t="s">
        <v>5</v>
      </c>
      <c r="D49" s="8" t="s">
        <v>55</v>
      </c>
    </row>
    <row r="50" spans="1:4" x14ac:dyDescent="0.35">
      <c r="A50" s="6" t="s">
        <v>4</v>
      </c>
      <c r="B50" s="6" t="str">
        <v>Sweep_v2</v>
      </c>
      <c r="C50" s="7" t="s">
        <v>25</v>
      </c>
      <c r="D50" s="8" t="s">
        <v>56</v>
      </c>
    </row>
    <row r="51" spans="1:4" ht="29" x14ac:dyDescent="0.35">
      <c r="A51" s="6" t="s">
        <v>4</v>
      </c>
      <c r="B51" s="6" t="str">
        <v>MAC_v2</v>
      </c>
      <c r="C51" s="7" t="s">
        <v>7</v>
      </c>
      <c r="D51" s="8" t="s">
        <v>57</v>
      </c>
    </row>
    <row r="52" spans="1:4" ht="43.5" x14ac:dyDescent="0.35">
      <c r="A52" s="6" t="s">
        <v>4</v>
      </c>
      <c r="B52" s="6" t="str">
        <v>Q_v2</v>
      </c>
      <c r="C52" s="7" t="s">
        <v>5</v>
      </c>
      <c r="D52" s="8" t="s">
        <v>58</v>
      </c>
    </row>
    <row r="53" spans="1:4" x14ac:dyDescent="0.35">
      <c r="A53" s="6" t="s">
        <v>4</v>
      </c>
      <c r="B53" s="6" t="str">
        <v>v2_Mat</v>
      </c>
      <c r="C53" s="1" t="s">
        <v>5</v>
      </c>
      <c r="D53" s="8" t="s">
        <v>59</v>
      </c>
    </row>
    <row r="54" spans="1:4" x14ac:dyDescent="0.35">
      <c r="A54" s="6" t="s">
        <v>4</v>
      </c>
      <c r="B54" s="6" t="str">
        <v>Bottle_Vol</v>
      </c>
      <c r="C54" s="7" t="s">
        <v>60</v>
      </c>
      <c r="D54" s="8" t="s">
        <v>61</v>
      </c>
    </row>
    <row r="55" spans="1:4" x14ac:dyDescent="0.35">
      <c r="A55" s="6" t="s">
        <v>4</v>
      </c>
      <c r="B55" s="6" t="str">
        <v>Water_Vol</v>
      </c>
      <c r="C55" s="7" t="s">
        <v>62</v>
      </c>
      <c r="D55" s="8" t="s">
        <v>63</v>
      </c>
    </row>
    <row r="56" spans="1:4" x14ac:dyDescent="0.35">
      <c r="A56" s="6" t="s">
        <v>4</v>
      </c>
      <c r="B56" s="6" t="str">
        <v>Launch_El</v>
      </c>
      <c r="C56" s="7" t="s">
        <v>25</v>
      </c>
      <c r="D56" s="8" t="s">
        <v>64</v>
      </c>
    </row>
    <row r="57" spans="1:4" x14ac:dyDescent="0.35">
      <c r="A57" s="6" t="s">
        <v>4</v>
      </c>
      <c r="B57" s="6" t="str">
        <v>Launch_Az</v>
      </c>
      <c r="C57" s="7" t="s">
        <v>25</v>
      </c>
      <c r="D57" s="8" t="s">
        <v>65</v>
      </c>
    </row>
    <row r="58" spans="1:4" ht="29" x14ac:dyDescent="0.35">
      <c r="A58" s="6" t="s">
        <v>4</v>
      </c>
      <c r="B58" s="6" t="str">
        <v>Wind_Az</v>
      </c>
      <c r="C58" s="7" t="s">
        <v>25</v>
      </c>
      <c r="D58" s="8" t="s">
        <v>66</v>
      </c>
    </row>
    <row r="59" spans="1:4" x14ac:dyDescent="0.35">
      <c r="A59" s="6" t="s">
        <v>4</v>
      </c>
      <c r="B59" s="6" t="str">
        <v>V_wind</v>
      </c>
      <c r="C59" s="7" t="s">
        <v>9</v>
      </c>
      <c r="D59" s="8" t="s">
        <v>67</v>
      </c>
    </row>
    <row r="60" spans="1:4" x14ac:dyDescent="0.35">
      <c r="A60" s="6" t="s">
        <v>68</v>
      </c>
      <c r="B60" s="6" t="s">
        <v>69</v>
      </c>
      <c r="C60" s="7" t="s">
        <v>5</v>
      </c>
      <c r="D60" s="8" t="s">
        <v>70</v>
      </c>
    </row>
    <row r="61" spans="1:4" x14ac:dyDescent="0.35">
      <c r="A61" s="6" t="s">
        <v>68</v>
      </c>
      <c r="B61" s="6" t="s">
        <v>71</v>
      </c>
      <c r="C61" s="7" t="s">
        <v>5</v>
      </c>
      <c r="D61" s="8" t="s">
        <v>72</v>
      </c>
    </row>
    <row r="62" spans="1:4" x14ac:dyDescent="0.35">
      <c r="A62" s="6" t="s">
        <v>68</v>
      </c>
      <c r="B62" s="6" t="s">
        <v>73</v>
      </c>
      <c r="C62" s="7" t="s">
        <v>5</v>
      </c>
      <c r="D62" s="8" t="s">
        <v>74</v>
      </c>
    </row>
    <row r="63" spans="1:4" x14ac:dyDescent="0.35">
      <c r="A63" s="6" t="s">
        <v>68</v>
      </c>
      <c r="B63" s="6" t="s">
        <v>75</v>
      </c>
      <c r="C63" s="7" t="s">
        <v>5</v>
      </c>
      <c r="D63" s="8" t="s">
        <v>76</v>
      </c>
    </row>
    <row r="64" spans="1:4" x14ac:dyDescent="0.35">
      <c r="A64" s="6" t="s">
        <v>68</v>
      </c>
      <c r="B64" s="6" t="s">
        <v>77</v>
      </c>
      <c r="C64" s="7" t="s">
        <v>5</v>
      </c>
      <c r="D64" s="8" t="s">
        <v>78</v>
      </c>
    </row>
    <row r="65" spans="1:4" x14ac:dyDescent="0.35">
      <c r="A65" s="6" t="s">
        <v>68</v>
      </c>
      <c r="B65" s="6" t="s">
        <v>79</v>
      </c>
      <c r="C65" s="7" t="s">
        <v>5</v>
      </c>
      <c r="D65" s="8" t="s">
        <v>80</v>
      </c>
    </row>
    <row r="66" spans="1:4" x14ac:dyDescent="0.35">
      <c r="A66" s="6" t="s">
        <v>68</v>
      </c>
      <c r="B66" s="6" t="s">
        <v>81</v>
      </c>
      <c r="C66" s="7" t="s">
        <v>5</v>
      </c>
      <c r="D66" s="8" t="s">
        <v>82</v>
      </c>
    </row>
    <row r="67" spans="1:4" x14ac:dyDescent="0.35">
      <c r="A67" s="6" t="s">
        <v>68</v>
      </c>
      <c r="B67" s="6" t="s">
        <v>83</v>
      </c>
      <c r="C67" s="7" t="s">
        <v>5</v>
      </c>
      <c r="D67" s="8" t="s">
        <v>84</v>
      </c>
    </row>
    <row r="68" spans="1:4" x14ac:dyDescent="0.35">
      <c r="A68" s="6" t="s">
        <v>68</v>
      </c>
      <c r="B68" s="6" t="s">
        <v>85</v>
      </c>
      <c r="C68" s="7" t="s">
        <v>5</v>
      </c>
      <c r="D68" s="8" t="s">
        <v>86</v>
      </c>
    </row>
    <row r="69" spans="1:4" x14ac:dyDescent="0.35">
      <c r="A69" s="6" t="s">
        <v>68</v>
      </c>
      <c r="B69" s="6" t="s">
        <v>87</v>
      </c>
      <c r="C69" s="7" t="s">
        <v>5</v>
      </c>
      <c r="D69" s="8" t="s">
        <v>88</v>
      </c>
    </row>
    <row r="70" spans="1:4" x14ac:dyDescent="0.35">
      <c r="A70" s="6" t="s">
        <v>68</v>
      </c>
      <c r="B70" s="6" t="s">
        <v>89</v>
      </c>
      <c r="C70" s="7" t="s">
        <v>5</v>
      </c>
      <c r="D70" s="8" t="s">
        <v>90</v>
      </c>
    </row>
    <row r="71" spans="1:4" x14ac:dyDescent="0.35">
      <c r="A71" s="6" t="s">
        <v>68</v>
      </c>
      <c r="B71" s="6" t="s">
        <v>91</v>
      </c>
      <c r="C71" s="7" t="s">
        <v>5</v>
      </c>
      <c r="D71" s="8" t="s">
        <v>92</v>
      </c>
    </row>
    <row r="72" spans="1:4" x14ac:dyDescent="0.35">
      <c r="A72" s="6" t="s">
        <v>68</v>
      </c>
      <c r="B72" s="6" t="s">
        <v>93</v>
      </c>
      <c r="C72" s="7" t="s">
        <v>5</v>
      </c>
      <c r="D72" s="8" t="s">
        <v>94</v>
      </c>
    </row>
    <row r="73" spans="1:4" x14ac:dyDescent="0.35">
      <c r="A73" s="6" t="s">
        <v>68</v>
      </c>
      <c r="B73" s="6" t="s">
        <v>95</v>
      </c>
      <c r="C73" s="7" t="s">
        <v>5</v>
      </c>
      <c r="D73" s="8" t="s">
        <v>96</v>
      </c>
    </row>
    <row r="74" spans="1:4" x14ac:dyDescent="0.35">
      <c r="A74" s="6" t="s">
        <v>68</v>
      </c>
      <c r="B74" s="6" t="s">
        <v>97</v>
      </c>
      <c r="C74" s="7" t="s">
        <v>5</v>
      </c>
      <c r="D74" s="8" t="s">
        <v>98</v>
      </c>
    </row>
    <row r="75" spans="1:4" x14ac:dyDescent="0.35">
      <c r="A75" s="6" t="s">
        <v>68</v>
      </c>
      <c r="B75" s="6" t="s">
        <v>99</v>
      </c>
      <c r="C75" s="7" t="s">
        <v>5</v>
      </c>
      <c r="D75" s="8" t="s">
        <v>100</v>
      </c>
    </row>
    <row r="76" spans="1:4" x14ac:dyDescent="0.35">
      <c r="A76" s="6" t="s">
        <v>68</v>
      </c>
      <c r="B76" s="6" t="s">
        <v>101</v>
      </c>
      <c r="C76" s="7" t="s">
        <v>5</v>
      </c>
      <c r="D76" s="8" t="s">
        <v>102</v>
      </c>
    </row>
    <row r="77" spans="1:4" x14ac:dyDescent="0.35">
      <c r="A77" s="6" t="s">
        <v>68</v>
      </c>
      <c r="B77" s="6" t="s">
        <v>103</v>
      </c>
      <c r="C77" s="7" t="s">
        <v>5</v>
      </c>
      <c r="D77" s="8" t="s">
        <v>104</v>
      </c>
    </row>
    <row r="78" spans="1:4" x14ac:dyDescent="0.35">
      <c r="A78" s="6" t="s">
        <v>105</v>
      </c>
      <c r="B78" s="6" t="str" cm="1">
        <f t="array" ref="B78:B103">TRANSPOSE(Component_Data!B1:AA1)</f>
        <v>m_nose</v>
      </c>
      <c r="C78" s="7" t="s">
        <v>106</v>
      </c>
      <c r="D78" s="8" t="s">
        <v>107</v>
      </c>
    </row>
    <row r="79" spans="1:4" x14ac:dyDescent="0.35">
      <c r="A79" s="6" t="s">
        <v>105</v>
      </c>
      <c r="B79" s="6" t="str">
        <v>Xcg_nose</v>
      </c>
      <c r="C79" s="7" t="s">
        <v>7</v>
      </c>
      <c r="D79" s="8" t="s">
        <v>108</v>
      </c>
    </row>
    <row r="80" spans="1:4" x14ac:dyDescent="0.35">
      <c r="A80" s="6" t="s">
        <v>105</v>
      </c>
      <c r="B80" s="6" t="str">
        <v>m_fuse</v>
      </c>
      <c r="C80" s="7" t="s">
        <v>106</v>
      </c>
      <c r="D80" s="8" t="s">
        <v>109</v>
      </c>
    </row>
    <row r="81" spans="1:4" x14ac:dyDescent="0.35">
      <c r="A81" s="6" t="s">
        <v>105</v>
      </c>
      <c r="B81" s="6" t="str">
        <v>Xcg_fuse</v>
      </c>
      <c r="C81" s="7" t="s">
        <v>7</v>
      </c>
      <c r="D81" s="8" t="s">
        <v>110</v>
      </c>
    </row>
    <row r="82" spans="1:4" x14ac:dyDescent="0.35">
      <c r="A82" s="6" t="s">
        <v>105</v>
      </c>
      <c r="B82" s="6" t="str">
        <v>m_wing</v>
      </c>
      <c r="C82" s="7" t="s">
        <v>106</v>
      </c>
      <c r="D82" s="8" t="s">
        <v>111</v>
      </c>
    </row>
    <row r="83" spans="1:4" x14ac:dyDescent="0.35">
      <c r="A83" s="6" t="s">
        <v>105</v>
      </c>
      <c r="B83" s="6" t="str">
        <v>X_LE_wing</v>
      </c>
      <c r="C83" s="7" t="s">
        <v>7</v>
      </c>
      <c r="D83" s="8" t="s">
        <v>112</v>
      </c>
    </row>
    <row r="84" spans="1:4" x14ac:dyDescent="0.35">
      <c r="A84" s="6" t="s">
        <v>105</v>
      </c>
      <c r="B84" s="6" t="str">
        <v>Xcg_wing</v>
      </c>
      <c r="C84" s="7" t="s">
        <v>7</v>
      </c>
      <c r="D84" s="8" t="s">
        <v>113</v>
      </c>
    </row>
    <row r="85" spans="1:4" x14ac:dyDescent="0.35">
      <c r="A85" s="6" t="s">
        <v>105</v>
      </c>
      <c r="B85" s="6" t="str">
        <v>m_h1</v>
      </c>
      <c r="C85" s="7" t="s">
        <v>106</v>
      </c>
      <c r="D85" s="8" t="s">
        <v>114</v>
      </c>
    </row>
    <row r="86" spans="1:4" ht="29" x14ac:dyDescent="0.35">
      <c r="A86" s="6" t="s">
        <v>105</v>
      </c>
      <c r="B86" s="6" t="str">
        <v>X_LE_h1</v>
      </c>
      <c r="C86" s="7" t="s">
        <v>7</v>
      </c>
      <c r="D86" s="8" t="s">
        <v>115</v>
      </c>
    </row>
    <row r="87" spans="1:4" x14ac:dyDescent="0.35">
      <c r="A87" s="6" t="s">
        <v>105</v>
      </c>
      <c r="B87" s="6" t="str">
        <v>Xcg_h1</v>
      </c>
      <c r="C87" s="7" t="s">
        <v>7</v>
      </c>
      <c r="D87" s="8" t="s">
        <v>116</v>
      </c>
    </row>
    <row r="88" spans="1:4" x14ac:dyDescent="0.35">
      <c r="A88" s="6" t="s">
        <v>105</v>
      </c>
      <c r="B88" s="6" t="str">
        <v>m_h2</v>
      </c>
      <c r="C88" s="7" t="s">
        <v>106</v>
      </c>
      <c r="D88" s="8" t="s">
        <v>117</v>
      </c>
    </row>
    <row r="89" spans="1:4" ht="29" x14ac:dyDescent="0.35">
      <c r="A89" s="6" t="s">
        <v>105</v>
      </c>
      <c r="B89" s="6" t="str">
        <v>X_LE_h2</v>
      </c>
      <c r="C89" s="7" t="s">
        <v>7</v>
      </c>
      <c r="D89" s="8" t="s">
        <v>118</v>
      </c>
    </row>
    <row r="90" spans="1:4" x14ac:dyDescent="0.35">
      <c r="A90" s="6" t="s">
        <v>105</v>
      </c>
      <c r="B90" s="6" t="str">
        <v>Xcg_h2</v>
      </c>
      <c r="C90" s="7" t="s">
        <v>7</v>
      </c>
      <c r="D90" s="8" t="s">
        <v>119</v>
      </c>
    </row>
    <row r="91" spans="1:4" x14ac:dyDescent="0.35">
      <c r="A91" s="6" t="s">
        <v>105</v>
      </c>
      <c r="B91" s="6" t="str">
        <v>m_v1</v>
      </c>
      <c r="C91" s="7" t="s">
        <v>106</v>
      </c>
      <c r="D91" s="8" t="s">
        <v>120</v>
      </c>
    </row>
    <row r="92" spans="1:4" ht="29" x14ac:dyDescent="0.35">
      <c r="A92" s="6" t="s">
        <v>105</v>
      </c>
      <c r="B92" s="6" t="str">
        <v>X_LE_v1</v>
      </c>
      <c r="C92" s="7" t="s">
        <v>7</v>
      </c>
      <c r="D92" s="8" t="s">
        <v>121</v>
      </c>
    </row>
    <row r="93" spans="1:4" x14ac:dyDescent="0.35">
      <c r="A93" s="6" t="s">
        <v>105</v>
      </c>
      <c r="B93" s="6" t="str">
        <v>Xcg_v1</v>
      </c>
      <c r="C93" s="7" t="s">
        <v>7</v>
      </c>
      <c r="D93" s="8" t="s">
        <v>122</v>
      </c>
    </row>
    <row r="94" spans="1:4" x14ac:dyDescent="0.35">
      <c r="A94" s="6" t="s">
        <v>105</v>
      </c>
      <c r="B94" s="6" t="str">
        <v>m_v2</v>
      </c>
      <c r="C94" s="7" t="s">
        <v>106</v>
      </c>
      <c r="D94" s="8" t="s">
        <v>123</v>
      </c>
    </row>
    <row r="95" spans="1:4" ht="29" x14ac:dyDescent="0.35">
      <c r="A95" s="6" t="s">
        <v>105</v>
      </c>
      <c r="B95" s="6" t="str">
        <v>X_LE_v2</v>
      </c>
      <c r="C95" s="7" t="s">
        <v>7</v>
      </c>
      <c r="D95" s="8" t="s">
        <v>124</v>
      </c>
    </row>
    <row r="96" spans="1:4" x14ac:dyDescent="0.35">
      <c r="A96" s="6" t="s">
        <v>105</v>
      </c>
      <c r="B96" s="6" t="str">
        <v>Xcg_v2</v>
      </c>
      <c r="C96" s="7" t="s">
        <v>7</v>
      </c>
      <c r="D96" s="8" t="s">
        <v>125</v>
      </c>
    </row>
    <row r="97" spans="1:4" x14ac:dyDescent="0.35">
      <c r="A97" s="6" t="s">
        <v>105</v>
      </c>
      <c r="B97" s="6" t="str">
        <v>m_bottle</v>
      </c>
      <c r="C97" s="7" t="s">
        <v>106</v>
      </c>
      <c r="D97" s="8" t="s">
        <v>126</v>
      </c>
    </row>
    <row r="98" spans="1:4" x14ac:dyDescent="0.35">
      <c r="A98" s="6" t="s">
        <v>105</v>
      </c>
      <c r="B98" s="6" t="str">
        <v>Xcg_bottle</v>
      </c>
      <c r="C98" s="7" t="s">
        <v>7</v>
      </c>
      <c r="D98" s="8" t="s">
        <v>127</v>
      </c>
    </row>
    <row r="99" spans="1:4" x14ac:dyDescent="0.35">
      <c r="A99" s="6" t="s">
        <v>105</v>
      </c>
      <c r="B99" s="6" t="str">
        <v>m_pay</v>
      </c>
      <c r="C99" s="7" t="s">
        <v>106</v>
      </c>
      <c r="D99" s="8" t="s">
        <v>128</v>
      </c>
    </row>
    <row r="100" spans="1:4" x14ac:dyDescent="0.35">
      <c r="A100" s="6" t="s">
        <v>105</v>
      </c>
      <c r="B100" s="6" t="str">
        <v>Xcg_pay</v>
      </c>
      <c r="C100" s="7" t="s">
        <v>7</v>
      </c>
      <c r="D100" s="8" t="s">
        <v>129</v>
      </c>
    </row>
    <row r="101" spans="1:4" x14ac:dyDescent="0.35">
      <c r="A101" s="6" t="s">
        <v>105</v>
      </c>
      <c r="B101" s="6" t="str">
        <v>m_ballast</v>
      </c>
      <c r="C101" s="7" t="s">
        <v>106</v>
      </c>
      <c r="D101" s="8" t="s">
        <v>130</v>
      </c>
    </row>
    <row r="102" spans="1:4" x14ac:dyDescent="0.35">
      <c r="A102" s="6" t="s">
        <v>105</v>
      </c>
      <c r="B102" s="6" t="str">
        <v>Xcg_ballast</v>
      </c>
      <c r="C102" s="7" t="s">
        <v>7</v>
      </c>
      <c r="D102" s="8" t="s">
        <v>131</v>
      </c>
    </row>
    <row r="103" spans="1:4" ht="43.5" x14ac:dyDescent="0.3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zoomScale="115" zoomScaleNormal="115" workbookViewId="0">
      <selection activeCell="O8" sqref="O8"/>
    </sheetView>
  </sheetViews>
  <sheetFormatPr defaultColWidth="8.81640625" defaultRowHeight="14.5" x14ac:dyDescent="0.35"/>
  <cols>
    <col min="1" max="1" width="8.81640625" style="7"/>
    <col min="2" max="2" width="10.54296875" style="7" customWidth="1"/>
    <col min="3" max="11" width="8.81640625" style="7"/>
    <col min="12" max="12" width="15.54296875" style="7" bestFit="1" customWidth="1"/>
    <col min="13" max="13" width="6.81640625" style="7" customWidth="1"/>
    <col min="14" max="14" width="8.81640625" style="7"/>
    <col min="15" max="15" width="12" style="7" bestFit="1" customWidth="1"/>
    <col min="16" max="17" width="8.81640625" style="7"/>
    <col min="18" max="18" width="16.1796875" style="7" bestFit="1" customWidth="1"/>
    <col min="19" max="19" width="8.81640625" style="7"/>
    <col min="20" max="20" width="15.54296875" style="7" bestFit="1" customWidth="1"/>
    <col min="21" max="27" width="8.81640625" style="7"/>
    <col min="28" max="28" width="15.54296875" style="7" bestFit="1" customWidth="1"/>
    <col min="29" max="38" width="8.81640625" style="7"/>
    <col min="39" max="39" width="12" style="7" bestFit="1" customWidth="1"/>
    <col min="40" max="43" width="8.81640625" style="7"/>
    <col min="44" max="44" width="16.54296875" style="7" customWidth="1"/>
    <col min="45" max="52" width="8.81640625" style="7"/>
    <col min="53" max="54" width="9.81640625" style="7" bestFit="1" customWidth="1"/>
    <col min="55" max="55" width="9.1796875" style="7" bestFit="1" customWidth="1"/>
    <col min="56" max="56" width="9.81640625" style="7" bestFit="1" customWidth="1"/>
    <col min="57" max="16384" width="8.81640625" style="7"/>
  </cols>
  <sheetData>
    <row r="1" spans="1:58" x14ac:dyDescent="0.35">
      <c r="A1" s="17" t="s">
        <v>133</v>
      </c>
      <c r="B1" s="17" t="s">
        <v>134</v>
      </c>
      <c r="C1" s="17" t="s">
        <v>135</v>
      </c>
      <c r="D1" s="17" t="s">
        <v>136</v>
      </c>
      <c r="E1" s="17" t="s">
        <v>137</v>
      </c>
      <c r="F1" s="17" t="s">
        <v>138</v>
      </c>
      <c r="G1" s="17" t="s">
        <v>139</v>
      </c>
      <c r="H1" s="17" t="s">
        <v>140</v>
      </c>
      <c r="I1" s="17" t="s">
        <v>141</v>
      </c>
      <c r="J1" s="17" t="s">
        <v>142</v>
      </c>
      <c r="K1" s="17" t="s">
        <v>143</v>
      </c>
      <c r="L1" s="17" t="s">
        <v>144</v>
      </c>
      <c r="M1" s="18" t="s">
        <v>145</v>
      </c>
      <c r="N1" s="18" t="s">
        <v>146</v>
      </c>
      <c r="O1" s="18" t="s">
        <v>147</v>
      </c>
      <c r="P1" s="18" t="s">
        <v>148</v>
      </c>
      <c r="Q1" s="18" t="s">
        <v>149</v>
      </c>
      <c r="R1" s="18" t="s">
        <v>150</v>
      </c>
      <c r="S1" s="18" t="s">
        <v>151</v>
      </c>
      <c r="T1" s="18" t="s">
        <v>152</v>
      </c>
      <c r="U1" s="19" t="s">
        <v>153</v>
      </c>
      <c r="V1" s="19" t="s">
        <v>154</v>
      </c>
      <c r="W1" s="19" t="s">
        <v>155</v>
      </c>
      <c r="X1" s="19" t="s">
        <v>156</v>
      </c>
      <c r="Y1" s="19" t="s">
        <v>157</v>
      </c>
      <c r="Z1" s="19" t="s">
        <v>158</v>
      </c>
      <c r="AA1" s="19" t="s">
        <v>159</v>
      </c>
      <c r="AB1" s="19" t="s">
        <v>160</v>
      </c>
      <c r="AC1" s="20" t="s">
        <v>161</v>
      </c>
      <c r="AD1" s="20" t="s">
        <v>162</v>
      </c>
      <c r="AE1" s="20" t="s">
        <v>163</v>
      </c>
      <c r="AF1" s="20" t="s">
        <v>164</v>
      </c>
      <c r="AG1" s="20" t="s">
        <v>165</v>
      </c>
      <c r="AH1" s="20" t="s">
        <v>166</v>
      </c>
      <c r="AI1" s="20" t="s">
        <v>167</v>
      </c>
      <c r="AJ1" s="20" t="s">
        <v>168</v>
      </c>
      <c r="AK1" s="21" t="s">
        <v>169</v>
      </c>
      <c r="AL1" s="21" t="s">
        <v>170</v>
      </c>
      <c r="AM1" s="21" t="s">
        <v>171</v>
      </c>
      <c r="AN1" s="21" t="s">
        <v>172</v>
      </c>
      <c r="AO1" s="21" t="s">
        <v>173</v>
      </c>
      <c r="AP1" s="21" t="s">
        <v>174</v>
      </c>
      <c r="AQ1" s="21" t="s">
        <v>175</v>
      </c>
      <c r="AR1" s="21" t="s">
        <v>176</v>
      </c>
      <c r="AS1" s="22" t="s">
        <v>177</v>
      </c>
      <c r="AT1" s="22" t="s">
        <v>178</v>
      </c>
      <c r="AU1" s="22" t="s">
        <v>179</v>
      </c>
      <c r="AV1" s="22" t="s">
        <v>180</v>
      </c>
      <c r="AW1" s="22" t="s">
        <v>181</v>
      </c>
      <c r="AX1" s="22" t="s">
        <v>182</v>
      </c>
      <c r="AY1" s="22" t="s">
        <v>183</v>
      </c>
      <c r="AZ1" s="22" t="s">
        <v>184</v>
      </c>
      <c r="BA1" s="23" t="s">
        <v>185</v>
      </c>
      <c r="BB1" s="23" t="s">
        <v>186</v>
      </c>
      <c r="BC1" s="23" t="s">
        <v>187</v>
      </c>
      <c r="BD1" s="23" t="s">
        <v>188</v>
      </c>
      <c r="BE1" s="23" t="s">
        <v>189</v>
      </c>
      <c r="BF1" s="23" t="s">
        <v>190</v>
      </c>
    </row>
    <row r="2" spans="1:58" s="6" customFormat="1" x14ac:dyDescent="0.35">
      <c r="A2" s="7" t="s">
        <v>267</v>
      </c>
      <c r="B2" s="7">
        <v>1500</v>
      </c>
      <c r="C2" s="7">
        <v>12</v>
      </c>
      <c r="D2" s="7">
        <v>0.625</v>
      </c>
      <c r="E2" s="7">
        <v>0.12</v>
      </c>
      <c r="F2" s="7">
        <f t="shared" ref="F2:F8" si="0">D2/E2</f>
        <v>5.2083333333333339</v>
      </c>
      <c r="G2" s="7">
        <v>5.0000000000000001E-3</v>
      </c>
      <c r="H2" s="7">
        <f t="shared" ref="H2:H8" si="1">PI()*(E2/2)^2</f>
        <v>1.1309733552923255E-2</v>
      </c>
      <c r="I2" s="7">
        <f t="shared" ref="I2:I8" si="2">H2*0.3</f>
        <v>3.3929200658769764E-3</v>
      </c>
      <c r="J2" s="7">
        <v>0.1885</v>
      </c>
      <c r="K2" s="7">
        <v>1</v>
      </c>
      <c r="L2" s="7" t="s">
        <v>254</v>
      </c>
      <c r="M2" s="7">
        <f>(0.85/2)*(0.1)*(1+P2)</f>
        <v>7.4375000000000011E-2</v>
      </c>
      <c r="N2" s="7">
        <f>2*M2</f>
        <v>0.14875000000000002</v>
      </c>
      <c r="O2" s="7">
        <f>(0.85^2)/M2</f>
        <v>9.7142857142857117</v>
      </c>
      <c r="P2" s="7">
        <v>0.75</v>
      </c>
      <c r="Q2" s="7">
        <v>6.7</v>
      </c>
      <c r="R2" s="7">
        <v>6.7</v>
      </c>
      <c r="S2" s="7">
        <v>1.1000000000000001</v>
      </c>
      <c r="T2" s="7" t="s">
        <v>254</v>
      </c>
      <c r="U2" s="7">
        <v>3.2000000000000001E-2</v>
      </c>
      <c r="V2" s="7">
        <v>6.5000000000000002E-2</v>
      </c>
      <c r="W2" s="7">
        <v>5</v>
      </c>
      <c r="X2" s="7">
        <v>1</v>
      </c>
      <c r="Y2" s="7">
        <v>0</v>
      </c>
      <c r="Z2" s="7">
        <v>0.1</v>
      </c>
      <c r="AA2" s="7">
        <v>1.05</v>
      </c>
      <c r="AB2" s="7" t="s">
        <v>255</v>
      </c>
      <c r="AC2" s="7">
        <v>0</v>
      </c>
      <c r="AD2" s="7">
        <v>0</v>
      </c>
      <c r="AE2" s="7">
        <v>0</v>
      </c>
      <c r="AF2" s="7">
        <v>0</v>
      </c>
      <c r="AG2" s="7">
        <v>0</v>
      </c>
      <c r="AH2" s="7">
        <v>0</v>
      </c>
      <c r="AI2" s="7">
        <v>0</v>
      </c>
      <c r="AJ2" s="7" t="s">
        <v>261</v>
      </c>
      <c r="AK2" s="7">
        <v>1.2500000000000001E-2</v>
      </c>
      <c r="AL2" s="7">
        <v>2.5600000000000001E-2</v>
      </c>
      <c r="AM2" s="7">
        <v>0.8</v>
      </c>
      <c r="AN2" s="7">
        <v>0.66700000000000004</v>
      </c>
      <c r="AO2" s="7">
        <v>26.6</v>
      </c>
      <c r="AP2" s="7">
        <v>0.127</v>
      </c>
      <c r="AQ2" s="7">
        <v>1.05</v>
      </c>
      <c r="AR2" s="7" t="s">
        <v>255</v>
      </c>
      <c r="AS2" s="7">
        <v>0</v>
      </c>
      <c r="AT2" s="7">
        <v>0</v>
      </c>
      <c r="AU2" s="7">
        <v>0</v>
      </c>
      <c r="AV2" s="7">
        <v>0</v>
      </c>
      <c r="AW2" s="7">
        <v>0</v>
      </c>
      <c r="AX2" s="7">
        <v>0</v>
      </c>
      <c r="AY2" s="7">
        <v>0</v>
      </c>
      <c r="AZ2" s="7" t="s">
        <v>261</v>
      </c>
      <c r="BA2" s="7">
        <v>2</v>
      </c>
      <c r="BB2" s="7">
        <v>600</v>
      </c>
      <c r="BC2" s="7">
        <v>60</v>
      </c>
      <c r="BD2" s="7">
        <v>0</v>
      </c>
      <c r="BE2" s="7">
        <v>0</v>
      </c>
      <c r="BF2" s="7">
        <v>0</v>
      </c>
    </row>
    <row r="3" spans="1:58" s="6" customFormat="1" x14ac:dyDescent="0.35">
      <c r="A3" s="7" t="s">
        <v>268</v>
      </c>
      <c r="B3" s="7">
        <v>1500</v>
      </c>
      <c r="C3" s="7">
        <v>12</v>
      </c>
      <c r="D3" s="7">
        <v>0.625</v>
      </c>
      <c r="E3" s="7">
        <v>0.12</v>
      </c>
      <c r="F3" s="7">
        <f t="shared" si="0"/>
        <v>5.2083333333333339</v>
      </c>
      <c r="G3" s="7">
        <v>5.0000000000000001E-3</v>
      </c>
      <c r="H3" s="7">
        <f t="shared" si="1"/>
        <v>1.1309733552923255E-2</v>
      </c>
      <c r="I3" s="7">
        <f t="shared" si="2"/>
        <v>3.3929200658769764E-3</v>
      </c>
      <c r="J3" s="7">
        <v>0.1885</v>
      </c>
      <c r="K3" s="7">
        <v>1</v>
      </c>
      <c r="L3" s="7" t="s">
        <v>254</v>
      </c>
      <c r="M3" s="7">
        <f>(0.85/2)*(0.11)*(1+P3)</f>
        <v>8.1812499999999996E-2</v>
      </c>
      <c r="N3" s="7">
        <f t="shared" ref="N3:N15" si="3">2*M3</f>
        <v>0.16362499999999999</v>
      </c>
      <c r="O3" s="7">
        <f t="shared" ref="O3:O7" si="4">(0.85^2)/M3</f>
        <v>8.8311688311688314</v>
      </c>
      <c r="P3" s="7">
        <v>0.75</v>
      </c>
      <c r="Q3" s="7">
        <v>6.7</v>
      </c>
      <c r="R3" s="7">
        <v>6.7</v>
      </c>
      <c r="S3" s="7">
        <v>1.1000000000000001</v>
      </c>
      <c r="T3" s="7" t="s">
        <v>254</v>
      </c>
      <c r="U3" s="7">
        <v>3.2000000000000001E-2</v>
      </c>
      <c r="V3" s="7">
        <v>6.5000000000000002E-2</v>
      </c>
      <c r="W3" s="7">
        <v>5</v>
      </c>
      <c r="X3" s="7">
        <v>1</v>
      </c>
      <c r="Y3" s="7">
        <v>0</v>
      </c>
      <c r="Z3" s="7">
        <v>0.1</v>
      </c>
      <c r="AA3" s="7">
        <v>1.05</v>
      </c>
      <c r="AB3" s="7" t="s">
        <v>255</v>
      </c>
      <c r="AC3" s="7">
        <v>0</v>
      </c>
      <c r="AD3" s="7">
        <v>0</v>
      </c>
      <c r="AE3" s="7">
        <v>0</v>
      </c>
      <c r="AF3" s="7">
        <v>0</v>
      </c>
      <c r="AG3" s="7">
        <v>0</v>
      </c>
      <c r="AH3" s="7">
        <v>0</v>
      </c>
      <c r="AI3" s="7">
        <v>0</v>
      </c>
      <c r="AJ3" s="7" t="s">
        <v>261</v>
      </c>
      <c r="AK3" s="7">
        <v>1.2500000000000001E-2</v>
      </c>
      <c r="AL3" s="7">
        <v>2.5600000000000001E-2</v>
      </c>
      <c r="AM3" s="7">
        <v>0.8</v>
      </c>
      <c r="AN3" s="7">
        <v>0.66700000000000004</v>
      </c>
      <c r="AO3" s="7">
        <v>26.6</v>
      </c>
      <c r="AP3" s="7">
        <v>0.127</v>
      </c>
      <c r="AQ3" s="7">
        <v>1.05</v>
      </c>
      <c r="AR3" s="7" t="s">
        <v>255</v>
      </c>
      <c r="AS3" s="7">
        <v>0</v>
      </c>
      <c r="AT3" s="7">
        <v>0</v>
      </c>
      <c r="AU3" s="7">
        <v>0</v>
      </c>
      <c r="AV3" s="7">
        <v>0</v>
      </c>
      <c r="AW3" s="7">
        <v>0</v>
      </c>
      <c r="AX3" s="7">
        <v>0</v>
      </c>
      <c r="AY3" s="7">
        <v>0</v>
      </c>
      <c r="AZ3" s="7" t="s">
        <v>261</v>
      </c>
      <c r="BA3" s="7">
        <v>2</v>
      </c>
      <c r="BB3" s="7">
        <v>600</v>
      </c>
      <c r="BC3" s="7">
        <v>60</v>
      </c>
      <c r="BD3" s="7">
        <v>0</v>
      </c>
      <c r="BE3" s="7">
        <v>0</v>
      </c>
      <c r="BF3" s="7">
        <v>0</v>
      </c>
    </row>
    <row r="4" spans="1:58" s="6" customFormat="1" x14ac:dyDescent="0.35">
      <c r="A4" s="7" t="s">
        <v>269</v>
      </c>
      <c r="B4" s="7">
        <v>1500</v>
      </c>
      <c r="C4" s="7">
        <v>12</v>
      </c>
      <c r="D4" s="7">
        <v>0.625</v>
      </c>
      <c r="E4" s="7">
        <v>0.12</v>
      </c>
      <c r="F4" s="7">
        <f t="shared" si="0"/>
        <v>5.2083333333333339</v>
      </c>
      <c r="G4" s="7">
        <v>5.0000000000000001E-3</v>
      </c>
      <c r="H4" s="7">
        <f t="shared" si="1"/>
        <v>1.1309733552923255E-2</v>
      </c>
      <c r="I4" s="7">
        <f t="shared" si="2"/>
        <v>3.3929200658769764E-3</v>
      </c>
      <c r="J4" s="7">
        <v>0.1885</v>
      </c>
      <c r="K4" s="7">
        <v>1</v>
      </c>
      <c r="L4" s="7" t="s">
        <v>254</v>
      </c>
      <c r="M4" s="7">
        <f>(0.85/2)*(0.12)*(1+P4)</f>
        <v>8.9249999999999996E-2</v>
      </c>
      <c r="N4" s="7">
        <f t="shared" si="3"/>
        <v>0.17849999999999999</v>
      </c>
      <c r="O4" s="7">
        <f t="shared" si="4"/>
        <v>8.0952380952380949</v>
      </c>
      <c r="P4" s="7">
        <v>0.75</v>
      </c>
      <c r="Q4" s="7">
        <v>6.7</v>
      </c>
      <c r="R4" s="7">
        <v>6.7</v>
      </c>
      <c r="S4" s="7">
        <v>1.1000000000000001</v>
      </c>
      <c r="T4" s="7" t="s">
        <v>254</v>
      </c>
      <c r="U4" s="7">
        <v>3.2000000000000001E-2</v>
      </c>
      <c r="V4" s="7">
        <v>6.5000000000000002E-2</v>
      </c>
      <c r="W4" s="7">
        <v>5</v>
      </c>
      <c r="X4" s="7">
        <v>1</v>
      </c>
      <c r="Y4" s="7">
        <v>0</v>
      </c>
      <c r="Z4" s="7">
        <v>0.1</v>
      </c>
      <c r="AA4" s="7">
        <v>1.05</v>
      </c>
      <c r="AB4" s="7" t="s">
        <v>255</v>
      </c>
      <c r="AC4" s="7">
        <v>0</v>
      </c>
      <c r="AD4" s="7">
        <v>0</v>
      </c>
      <c r="AE4" s="7">
        <v>0</v>
      </c>
      <c r="AF4" s="7">
        <v>0</v>
      </c>
      <c r="AG4" s="7">
        <v>0</v>
      </c>
      <c r="AH4" s="7">
        <v>0</v>
      </c>
      <c r="AI4" s="7">
        <v>0</v>
      </c>
      <c r="AJ4" s="7" t="s">
        <v>261</v>
      </c>
      <c r="AK4" s="7">
        <v>1.2500000000000001E-2</v>
      </c>
      <c r="AL4" s="7">
        <v>2.5600000000000001E-2</v>
      </c>
      <c r="AM4" s="7">
        <v>0.8</v>
      </c>
      <c r="AN4" s="7">
        <v>0.66700000000000004</v>
      </c>
      <c r="AO4" s="7">
        <v>26.6</v>
      </c>
      <c r="AP4" s="7">
        <v>0.127</v>
      </c>
      <c r="AQ4" s="7">
        <v>1.05</v>
      </c>
      <c r="AR4" s="7" t="s">
        <v>255</v>
      </c>
      <c r="AS4" s="7">
        <v>0</v>
      </c>
      <c r="AT4" s="7">
        <v>0</v>
      </c>
      <c r="AU4" s="7">
        <v>0</v>
      </c>
      <c r="AV4" s="7">
        <v>0</v>
      </c>
      <c r="AW4" s="7">
        <v>0</v>
      </c>
      <c r="AX4" s="7">
        <v>0</v>
      </c>
      <c r="AY4" s="7">
        <v>0</v>
      </c>
      <c r="AZ4" s="7" t="s">
        <v>261</v>
      </c>
      <c r="BA4" s="7">
        <v>2</v>
      </c>
      <c r="BB4" s="7">
        <v>600</v>
      </c>
      <c r="BC4" s="7">
        <v>60</v>
      </c>
      <c r="BD4" s="7">
        <v>0</v>
      </c>
      <c r="BE4" s="7">
        <v>0</v>
      </c>
      <c r="BF4" s="7">
        <v>0</v>
      </c>
    </row>
    <row r="5" spans="1:58" s="6" customFormat="1" x14ac:dyDescent="0.35">
      <c r="A5" s="7" t="s">
        <v>270</v>
      </c>
      <c r="B5" s="7">
        <v>1500</v>
      </c>
      <c r="C5" s="7">
        <v>12</v>
      </c>
      <c r="D5" s="7">
        <v>0.625</v>
      </c>
      <c r="E5" s="7">
        <v>0.12</v>
      </c>
      <c r="F5" s="7">
        <f t="shared" si="0"/>
        <v>5.2083333333333339</v>
      </c>
      <c r="G5" s="7">
        <v>5.0000000000000001E-3</v>
      </c>
      <c r="H5" s="7">
        <f t="shared" si="1"/>
        <v>1.1309733552923255E-2</v>
      </c>
      <c r="I5" s="7">
        <f t="shared" si="2"/>
        <v>3.3929200658769764E-3</v>
      </c>
      <c r="J5" s="7">
        <v>0.1885</v>
      </c>
      <c r="K5" s="7">
        <v>1</v>
      </c>
      <c r="L5" s="7" t="s">
        <v>254</v>
      </c>
      <c r="M5" s="7">
        <f>(0.85/2)*(0.13)*(1+P5)</f>
        <v>9.6687499999999996E-2</v>
      </c>
      <c r="N5" s="7">
        <f t="shared" si="3"/>
        <v>0.19337499999999999</v>
      </c>
      <c r="O5" s="7">
        <f t="shared" si="4"/>
        <v>7.4725274725274717</v>
      </c>
      <c r="P5" s="7">
        <v>0.75</v>
      </c>
      <c r="Q5" s="7">
        <v>6.7</v>
      </c>
      <c r="R5" s="7">
        <v>6.7</v>
      </c>
      <c r="S5" s="7">
        <v>1.1000000000000001</v>
      </c>
      <c r="T5" s="7" t="s">
        <v>254</v>
      </c>
      <c r="U5" s="7">
        <v>3.2000000000000001E-2</v>
      </c>
      <c r="V5" s="7">
        <v>6.5000000000000002E-2</v>
      </c>
      <c r="W5" s="7">
        <v>5</v>
      </c>
      <c r="X5" s="7">
        <v>1</v>
      </c>
      <c r="Y5" s="7">
        <v>0</v>
      </c>
      <c r="Z5" s="7">
        <v>0.1</v>
      </c>
      <c r="AA5" s="7">
        <v>1.05</v>
      </c>
      <c r="AB5" s="7" t="s">
        <v>255</v>
      </c>
      <c r="AC5" s="7">
        <v>0</v>
      </c>
      <c r="AD5" s="7">
        <v>0</v>
      </c>
      <c r="AE5" s="7">
        <v>0</v>
      </c>
      <c r="AF5" s="7">
        <v>0</v>
      </c>
      <c r="AG5" s="7">
        <v>0</v>
      </c>
      <c r="AH5" s="7">
        <v>0</v>
      </c>
      <c r="AI5" s="7">
        <v>0</v>
      </c>
      <c r="AJ5" s="7" t="s">
        <v>261</v>
      </c>
      <c r="AK5" s="7">
        <v>1.2500000000000001E-2</v>
      </c>
      <c r="AL5" s="7">
        <v>2.5600000000000001E-2</v>
      </c>
      <c r="AM5" s="7">
        <v>0.8</v>
      </c>
      <c r="AN5" s="7">
        <v>0.66700000000000004</v>
      </c>
      <c r="AO5" s="7">
        <v>26.6</v>
      </c>
      <c r="AP5" s="7">
        <v>0.127</v>
      </c>
      <c r="AQ5" s="7">
        <v>1.05</v>
      </c>
      <c r="AR5" s="7" t="s">
        <v>255</v>
      </c>
      <c r="AS5" s="7">
        <v>0</v>
      </c>
      <c r="AT5" s="7">
        <v>0</v>
      </c>
      <c r="AU5" s="7">
        <v>0</v>
      </c>
      <c r="AV5" s="7">
        <v>0</v>
      </c>
      <c r="AW5" s="7">
        <v>0</v>
      </c>
      <c r="AX5" s="7">
        <v>0</v>
      </c>
      <c r="AY5" s="7">
        <v>0</v>
      </c>
      <c r="AZ5" s="7" t="s">
        <v>261</v>
      </c>
      <c r="BA5" s="7">
        <v>2</v>
      </c>
      <c r="BB5" s="7">
        <v>600</v>
      </c>
      <c r="BC5" s="7">
        <v>60</v>
      </c>
      <c r="BD5" s="7">
        <v>0</v>
      </c>
      <c r="BE5" s="7">
        <v>0</v>
      </c>
      <c r="BF5" s="7">
        <v>0</v>
      </c>
    </row>
    <row r="6" spans="1:58" s="6" customFormat="1" x14ac:dyDescent="0.35">
      <c r="A6" s="7" t="s">
        <v>271</v>
      </c>
      <c r="B6" s="7">
        <v>1500</v>
      </c>
      <c r="C6" s="7">
        <v>12</v>
      </c>
      <c r="D6" s="7">
        <v>0.625</v>
      </c>
      <c r="E6" s="7">
        <v>0.12</v>
      </c>
      <c r="F6" s="7">
        <f t="shared" si="0"/>
        <v>5.2083333333333339</v>
      </c>
      <c r="G6" s="7">
        <v>5.0000000000000001E-3</v>
      </c>
      <c r="H6" s="7">
        <f t="shared" si="1"/>
        <v>1.1309733552923255E-2</v>
      </c>
      <c r="I6" s="7">
        <f t="shared" si="2"/>
        <v>3.3929200658769764E-3</v>
      </c>
      <c r="J6" s="7">
        <v>0.1885</v>
      </c>
      <c r="K6" s="7">
        <v>1</v>
      </c>
      <c r="L6" s="7" t="s">
        <v>254</v>
      </c>
      <c r="M6" s="7">
        <f>(0.85/2)*(0.14)*(1+P6)</f>
        <v>0.10412500000000001</v>
      </c>
      <c r="N6" s="7">
        <f t="shared" si="3"/>
        <v>0.20825000000000002</v>
      </c>
      <c r="O6" s="7">
        <f t="shared" si="4"/>
        <v>6.9387755102040805</v>
      </c>
      <c r="P6" s="7">
        <v>0.75</v>
      </c>
      <c r="Q6" s="7">
        <v>6.7</v>
      </c>
      <c r="R6" s="7">
        <v>6.7</v>
      </c>
      <c r="S6" s="7">
        <v>1.1000000000000001</v>
      </c>
      <c r="T6" s="7" t="s">
        <v>254</v>
      </c>
      <c r="U6" s="7">
        <v>3.2000000000000001E-2</v>
      </c>
      <c r="V6" s="7">
        <v>6.5000000000000002E-2</v>
      </c>
      <c r="W6" s="7">
        <v>5</v>
      </c>
      <c r="X6" s="7">
        <v>1</v>
      </c>
      <c r="Y6" s="7">
        <v>0</v>
      </c>
      <c r="Z6" s="7">
        <v>0.1</v>
      </c>
      <c r="AA6" s="7">
        <v>1.05</v>
      </c>
      <c r="AB6" s="7" t="s">
        <v>255</v>
      </c>
      <c r="AC6" s="7">
        <v>0</v>
      </c>
      <c r="AD6" s="7">
        <v>0</v>
      </c>
      <c r="AE6" s="7">
        <v>0</v>
      </c>
      <c r="AF6" s="7">
        <v>0</v>
      </c>
      <c r="AG6" s="7">
        <v>0</v>
      </c>
      <c r="AH6" s="7">
        <v>0</v>
      </c>
      <c r="AI6" s="7">
        <v>0</v>
      </c>
      <c r="AJ6" s="7" t="s">
        <v>261</v>
      </c>
      <c r="AK6" s="7">
        <v>1.2500000000000001E-2</v>
      </c>
      <c r="AL6" s="7">
        <v>2.5600000000000001E-2</v>
      </c>
      <c r="AM6" s="7">
        <v>0.8</v>
      </c>
      <c r="AN6" s="7">
        <v>0.66700000000000004</v>
      </c>
      <c r="AO6" s="7">
        <v>26.6</v>
      </c>
      <c r="AP6" s="7">
        <v>0.127</v>
      </c>
      <c r="AQ6" s="7">
        <v>1.05</v>
      </c>
      <c r="AR6" s="7" t="s">
        <v>255</v>
      </c>
      <c r="AS6" s="7">
        <v>0</v>
      </c>
      <c r="AT6" s="7">
        <v>0</v>
      </c>
      <c r="AU6" s="7">
        <v>0</v>
      </c>
      <c r="AV6" s="7">
        <v>0</v>
      </c>
      <c r="AW6" s="7">
        <v>0</v>
      </c>
      <c r="AX6" s="7">
        <v>0</v>
      </c>
      <c r="AY6" s="7">
        <v>0</v>
      </c>
      <c r="AZ6" s="7" t="s">
        <v>261</v>
      </c>
      <c r="BA6" s="7">
        <v>2</v>
      </c>
      <c r="BB6" s="7">
        <v>600</v>
      </c>
      <c r="BC6" s="7">
        <v>60</v>
      </c>
      <c r="BD6" s="7">
        <v>0</v>
      </c>
      <c r="BE6" s="7">
        <v>0</v>
      </c>
      <c r="BF6" s="7">
        <v>0</v>
      </c>
    </row>
    <row r="7" spans="1:58" s="6" customFormat="1" x14ac:dyDescent="0.35">
      <c r="A7" s="7" t="s">
        <v>272</v>
      </c>
      <c r="B7" s="7">
        <v>1500</v>
      </c>
      <c r="C7" s="7">
        <v>12</v>
      </c>
      <c r="D7" s="7">
        <v>0.625</v>
      </c>
      <c r="E7" s="7">
        <v>0.12</v>
      </c>
      <c r="F7" s="7">
        <f t="shared" ref="F7" si="5">D7/E7</f>
        <v>5.2083333333333339</v>
      </c>
      <c r="G7" s="7">
        <v>5.0000000000000001E-3</v>
      </c>
      <c r="H7" s="7">
        <f t="shared" ref="H7" si="6">PI()*(E7/2)^2</f>
        <v>1.1309733552923255E-2</v>
      </c>
      <c r="I7" s="7">
        <f t="shared" ref="I7" si="7">H7*0.3</f>
        <v>3.3929200658769764E-3</v>
      </c>
      <c r="J7" s="7">
        <v>0.1885</v>
      </c>
      <c r="K7" s="7">
        <v>1</v>
      </c>
      <c r="L7" s="7" t="s">
        <v>254</v>
      </c>
      <c r="M7" s="7">
        <f>(0.85/2)*(0.16)*(1+P7)</f>
        <v>0.11900000000000001</v>
      </c>
      <c r="N7" s="7">
        <f>2*M7</f>
        <v>0.23800000000000002</v>
      </c>
      <c r="O7" s="7">
        <f>(0.85^2)/M7</f>
        <v>6.0714285714285703</v>
      </c>
      <c r="P7" s="7">
        <v>0.75</v>
      </c>
      <c r="Q7" s="7">
        <v>6.7</v>
      </c>
      <c r="R7" s="7">
        <v>6.7</v>
      </c>
      <c r="S7" s="7">
        <v>1.1000000000000001</v>
      </c>
      <c r="T7" s="7" t="s">
        <v>254</v>
      </c>
      <c r="U7" s="7">
        <v>3.2000000000000001E-2</v>
      </c>
      <c r="V7" s="7">
        <v>6.5000000000000002E-2</v>
      </c>
      <c r="W7" s="7">
        <v>5</v>
      </c>
      <c r="X7" s="7">
        <v>1</v>
      </c>
      <c r="Y7" s="7">
        <v>0</v>
      </c>
      <c r="Z7" s="7">
        <v>0.1</v>
      </c>
      <c r="AA7" s="7">
        <v>1.05</v>
      </c>
      <c r="AB7" s="7" t="s">
        <v>255</v>
      </c>
      <c r="AC7" s="7">
        <v>0</v>
      </c>
      <c r="AD7" s="7">
        <v>0</v>
      </c>
      <c r="AE7" s="7">
        <v>0</v>
      </c>
      <c r="AF7" s="7">
        <v>0</v>
      </c>
      <c r="AG7" s="7">
        <v>0</v>
      </c>
      <c r="AH7" s="7">
        <v>0</v>
      </c>
      <c r="AI7" s="7">
        <v>0</v>
      </c>
      <c r="AJ7" s="7" t="s">
        <v>261</v>
      </c>
      <c r="AK7" s="7">
        <v>1.2500000000000001E-2</v>
      </c>
      <c r="AL7" s="7">
        <v>2.5600000000000001E-2</v>
      </c>
      <c r="AM7" s="7">
        <v>0.8</v>
      </c>
      <c r="AN7" s="7">
        <v>0.66700000000000004</v>
      </c>
      <c r="AO7" s="7">
        <v>26.6</v>
      </c>
      <c r="AP7" s="7">
        <v>0.127</v>
      </c>
      <c r="AQ7" s="7">
        <v>1.05</v>
      </c>
      <c r="AR7" s="7" t="s">
        <v>255</v>
      </c>
      <c r="AS7" s="7">
        <v>0</v>
      </c>
      <c r="AT7" s="7">
        <v>0</v>
      </c>
      <c r="AU7" s="7">
        <v>0</v>
      </c>
      <c r="AV7" s="7">
        <v>0</v>
      </c>
      <c r="AW7" s="7">
        <v>0</v>
      </c>
      <c r="AX7" s="7">
        <v>0</v>
      </c>
      <c r="AY7" s="7">
        <v>0</v>
      </c>
      <c r="AZ7" s="7" t="s">
        <v>261</v>
      </c>
      <c r="BA7" s="7">
        <v>2</v>
      </c>
      <c r="BB7" s="7">
        <v>600</v>
      </c>
      <c r="BC7" s="7">
        <v>60</v>
      </c>
      <c r="BD7" s="7">
        <v>0</v>
      </c>
      <c r="BE7" s="7">
        <v>0</v>
      </c>
      <c r="BF7" s="7">
        <v>0</v>
      </c>
    </row>
    <row r="8" spans="1:58" s="6" customFormat="1" x14ac:dyDescent="0.35">
      <c r="A8" s="7" t="s">
        <v>273</v>
      </c>
      <c r="B8" s="7">
        <v>1500</v>
      </c>
      <c r="C8" s="7">
        <v>12</v>
      </c>
      <c r="D8" s="7">
        <v>0.625</v>
      </c>
      <c r="E8" s="7">
        <v>0.12</v>
      </c>
      <c r="F8" s="7">
        <f t="shared" si="0"/>
        <v>5.2083333333333339</v>
      </c>
      <c r="G8" s="7">
        <v>5.0000000000000001E-3</v>
      </c>
      <c r="H8" s="7">
        <f t="shared" si="1"/>
        <v>1.1309733552923255E-2</v>
      </c>
      <c r="I8" s="7">
        <f t="shared" si="2"/>
        <v>3.3929200658769764E-3</v>
      </c>
      <c r="J8" s="7">
        <v>0.1885</v>
      </c>
      <c r="K8" s="7">
        <v>1</v>
      </c>
      <c r="L8" s="7" t="s">
        <v>254</v>
      </c>
      <c r="M8" s="7">
        <f>(0.85/2)*(0.2)*(1+P8)</f>
        <v>0.14875000000000002</v>
      </c>
      <c r="N8" s="7">
        <f t="shared" si="3"/>
        <v>0.29750000000000004</v>
      </c>
      <c r="O8" s="7">
        <f>(0.85^2)/M8</f>
        <v>4.8571428571428559</v>
      </c>
      <c r="P8" s="7">
        <v>0.75</v>
      </c>
      <c r="Q8" s="7">
        <v>6.7</v>
      </c>
      <c r="R8" s="7">
        <v>6.7</v>
      </c>
      <c r="S8" s="7">
        <v>1.1000000000000001</v>
      </c>
      <c r="T8" s="7" t="s">
        <v>254</v>
      </c>
      <c r="U8" s="7">
        <v>3.2000000000000001E-2</v>
      </c>
      <c r="V8" s="7">
        <v>6.5000000000000002E-2</v>
      </c>
      <c r="W8" s="7">
        <v>5</v>
      </c>
      <c r="X8" s="7">
        <v>1</v>
      </c>
      <c r="Y8" s="7">
        <v>0</v>
      </c>
      <c r="Z8" s="7">
        <v>0.1</v>
      </c>
      <c r="AA8" s="7">
        <v>1.05</v>
      </c>
      <c r="AB8" s="7" t="s">
        <v>255</v>
      </c>
      <c r="AC8" s="7">
        <v>0</v>
      </c>
      <c r="AD8" s="7">
        <v>0</v>
      </c>
      <c r="AE8" s="7">
        <v>0</v>
      </c>
      <c r="AF8" s="7">
        <v>0</v>
      </c>
      <c r="AG8" s="7">
        <v>0</v>
      </c>
      <c r="AH8" s="7">
        <v>0</v>
      </c>
      <c r="AI8" s="7">
        <v>0</v>
      </c>
      <c r="AJ8" s="7" t="s">
        <v>261</v>
      </c>
      <c r="AK8" s="7">
        <v>1.2500000000000001E-2</v>
      </c>
      <c r="AL8" s="7">
        <v>2.5600000000000001E-2</v>
      </c>
      <c r="AM8" s="7">
        <v>0.8</v>
      </c>
      <c r="AN8" s="7">
        <v>0.66700000000000004</v>
      </c>
      <c r="AO8" s="7">
        <v>26.6</v>
      </c>
      <c r="AP8" s="7">
        <v>0.127</v>
      </c>
      <c r="AQ8" s="7">
        <v>1.05</v>
      </c>
      <c r="AR8" s="7" t="s">
        <v>255</v>
      </c>
      <c r="AS8" s="7">
        <v>0</v>
      </c>
      <c r="AT8" s="7">
        <v>0</v>
      </c>
      <c r="AU8" s="7">
        <v>0</v>
      </c>
      <c r="AV8" s="7">
        <v>0</v>
      </c>
      <c r="AW8" s="7">
        <v>0</v>
      </c>
      <c r="AX8" s="7">
        <v>0</v>
      </c>
      <c r="AY8" s="7">
        <v>0</v>
      </c>
      <c r="AZ8" s="7" t="s">
        <v>261</v>
      </c>
      <c r="BA8" s="7">
        <v>2</v>
      </c>
      <c r="BB8" s="7">
        <v>600</v>
      </c>
      <c r="BC8" s="7">
        <v>60</v>
      </c>
      <c r="BD8" s="7">
        <v>0</v>
      </c>
      <c r="BE8" s="7">
        <v>0</v>
      </c>
      <c r="BF8" s="7">
        <v>0</v>
      </c>
    </row>
    <row r="9" spans="1:58" s="6" customFormat="1" x14ac:dyDescent="0.35">
      <c r="A9" s="7" t="s">
        <v>274</v>
      </c>
      <c r="B9" s="7">
        <v>1500</v>
      </c>
      <c r="C9" s="7">
        <v>12</v>
      </c>
      <c r="D9" s="7">
        <v>0.625</v>
      </c>
      <c r="E9" s="7">
        <v>0.12</v>
      </c>
      <c r="F9" s="7">
        <f t="shared" ref="F9:F15" si="8">D9/E9</f>
        <v>5.2083333333333339</v>
      </c>
      <c r="G9" s="7">
        <v>5.0000000000000001E-3</v>
      </c>
      <c r="H9" s="7">
        <f t="shared" ref="H9:H15" si="9">PI()*(E9/2)^2</f>
        <v>1.1309733552923255E-2</v>
      </c>
      <c r="I9" s="7">
        <f t="shared" ref="I9:I15" si="10">H9*0.3</f>
        <v>3.3929200658769764E-3</v>
      </c>
      <c r="J9" s="7">
        <v>0.1885</v>
      </c>
      <c r="K9" s="7">
        <v>1</v>
      </c>
      <c r="L9" s="7" t="s">
        <v>254</v>
      </c>
      <c r="M9" s="7">
        <f>(1/2)*(0.1)*(1+P9)</f>
        <v>8.7500000000000008E-2</v>
      </c>
      <c r="N9" s="7">
        <f t="shared" si="3"/>
        <v>0.17500000000000002</v>
      </c>
      <c r="O9" s="7">
        <f>(1)/M9</f>
        <v>11.428571428571427</v>
      </c>
      <c r="P9" s="7">
        <v>0.75</v>
      </c>
      <c r="Q9" s="7">
        <v>6.7</v>
      </c>
      <c r="R9" s="7">
        <v>6.7</v>
      </c>
      <c r="S9" s="7">
        <v>1.1000000000000001</v>
      </c>
      <c r="T9" s="7" t="s">
        <v>254</v>
      </c>
      <c r="U9" s="7">
        <v>3.2000000000000001E-2</v>
      </c>
      <c r="V9" s="7">
        <v>6.5000000000000002E-2</v>
      </c>
      <c r="W9" s="7">
        <v>5</v>
      </c>
      <c r="X9" s="7">
        <v>1</v>
      </c>
      <c r="Y9" s="7">
        <v>0</v>
      </c>
      <c r="Z9" s="7">
        <v>0.1</v>
      </c>
      <c r="AA9" s="7">
        <v>1.05</v>
      </c>
      <c r="AB9" s="7" t="s">
        <v>255</v>
      </c>
      <c r="AC9" s="7">
        <v>0</v>
      </c>
      <c r="AD9" s="7">
        <v>0</v>
      </c>
      <c r="AE9" s="7">
        <v>0</v>
      </c>
      <c r="AF9" s="7">
        <v>0</v>
      </c>
      <c r="AG9" s="7">
        <v>0</v>
      </c>
      <c r="AH9" s="7">
        <v>0</v>
      </c>
      <c r="AI9" s="7">
        <v>0</v>
      </c>
      <c r="AJ9" s="7" t="s">
        <v>261</v>
      </c>
      <c r="AK9" s="7">
        <v>1.2500000000000001E-2</v>
      </c>
      <c r="AL9" s="7">
        <v>2.5600000000000001E-2</v>
      </c>
      <c r="AM9" s="7">
        <v>0.8</v>
      </c>
      <c r="AN9" s="7">
        <v>0.66700000000000004</v>
      </c>
      <c r="AO9" s="7">
        <v>26.6</v>
      </c>
      <c r="AP9" s="7">
        <v>0.127</v>
      </c>
      <c r="AQ9" s="7">
        <v>1.05</v>
      </c>
      <c r="AR9" s="7" t="s">
        <v>255</v>
      </c>
      <c r="AS9" s="7">
        <v>0</v>
      </c>
      <c r="AT9" s="7">
        <v>0</v>
      </c>
      <c r="AU9" s="7">
        <v>0</v>
      </c>
      <c r="AV9" s="7">
        <v>0</v>
      </c>
      <c r="AW9" s="7">
        <v>0</v>
      </c>
      <c r="AX9" s="7">
        <v>0</v>
      </c>
      <c r="AY9" s="7">
        <v>0</v>
      </c>
      <c r="AZ9" s="7" t="s">
        <v>261</v>
      </c>
      <c r="BA9" s="7">
        <v>2</v>
      </c>
      <c r="BB9" s="7">
        <v>600</v>
      </c>
      <c r="BC9" s="7">
        <v>60</v>
      </c>
      <c r="BD9" s="7">
        <v>0</v>
      </c>
      <c r="BE9" s="7">
        <v>0</v>
      </c>
      <c r="BF9" s="7">
        <v>0</v>
      </c>
    </row>
    <row r="10" spans="1:58" s="6" customFormat="1" x14ac:dyDescent="0.35">
      <c r="A10" s="7" t="s">
        <v>275</v>
      </c>
      <c r="B10" s="7">
        <v>1500</v>
      </c>
      <c r="C10" s="7">
        <v>12</v>
      </c>
      <c r="D10" s="7">
        <v>0.625</v>
      </c>
      <c r="E10" s="7">
        <v>0.12</v>
      </c>
      <c r="F10" s="7">
        <f t="shared" si="8"/>
        <v>5.2083333333333339</v>
      </c>
      <c r="G10" s="7">
        <v>5.0000000000000001E-3</v>
      </c>
      <c r="H10" s="7">
        <f t="shared" si="9"/>
        <v>1.1309733552923255E-2</v>
      </c>
      <c r="I10" s="7">
        <f t="shared" si="10"/>
        <v>3.3929200658769764E-3</v>
      </c>
      <c r="J10" s="7">
        <v>0.1885</v>
      </c>
      <c r="K10" s="7">
        <v>1</v>
      </c>
      <c r="L10" s="7" t="s">
        <v>254</v>
      </c>
      <c r="M10" s="7">
        <f>(1/2)*(0.11)*(1+P10)</f>
        <v>9.6250000000000002E-2</v>
      </c>
      <c r="N10" s="7">
        <f t="shared" si="3"/>
        <v>0.1925</v>
      </c>
      <c r="O10" s="7">
        <f t="shared" ref="O10:O15" si="11">(1)/M10</f>
        <v>10.38961038961039</v>
      </c>
      <c r="P10" s="7">
        <v>0.75</v>
      </c>
      <c r="Q10" s="7">
        <v>6.7</v>
      </c>
      <c r="R10" s="7">
        <v>6.7</v>
      </c>
      <c r="S10" s="7">
        <v>1.1000000000000001</v>
      </c>
      <c r="T10" s="7" t="s">
        <v>254</v>
      </c>
      <c r="U10" s="7">
        <v>3.2000000000000001E-2</v>
      </c>
      <c r="V10" s="7">
        <v>6.5000000000000002E-2</v>
      </c>
      <c r="W10" s="7">
        <v>5</v>
      </c>
      <c r="X10" s="7">
        <v>1</v>
      </c>
      <c r="Y10" s="7">
        <v>0</v>
      </c>
      <c r="Z10" s="7">
        <v>0.1</v>
      </c>
      <c r="AA10" s="7">
        <v>1.05</v>
      </c>
      <c r="AB10" s="7" t="s">
        <v>255</v>
      </c>
      <c r="AC10" s="7">
        <v>0</v>
      </c>
      <c r="AD10" s="7">
        <v>0</v>
      </c>
      <c r="AE10" s="7">
        <v>0</v>
      </c>
      <c r="AF10" s="7">
        <v>0</v>
      </c>
      <c r="AG10" s="7">
        <v>0</v>
      </c>
      <c r="AH10" s="7">
        <v>0</v>
      </c>
      <c r="AI10" s="7">
        <v>0</v>
      </c>
      <c r="AJ10" s="7" t="s">
        <v>261</v>
      </c>
      <c r="AK10" s="7">
        <v>1.2500000000000001E-2</v>
      </c>
      <c r="AL10" s="7">
        <v>2.5600000000000001E-2</v>
      </c>
      <c r="AM10" s="7">
        <v>0.8</v>
      </c>
      <c r="AN10" s="7">
        <v>0.66700000000000004</v>
      </c>
      <c r="AO10" s="7">
        <v>26.6</v>
      </c>
      <c r="AP10" s="7">
        <v>0.127</v>
      </c>
      <c r="AQ10" s="7">
        <v>1.05</v>
      </c>
      <c r="AR10" s="7" t="s">
        <v>255</v>
      </c>
      <c r="AS10" s="7">
        <v>0</v>
      </c>
      <c r="AT10" s="7">
        <v>0</v>
      </c>
      <c r="AU10" s="7">
        <v>0</v>
      </c>
      <c r="AV10" s="7">
        <v>0</v>
      </c>
      <c r="AW10" s="7">
        <v>0</v>
      </c>
      <c r="AX10" s="7">
        <v>0</v>
      </c>
      <c r="AY10" s="7">
        <v>0</v>
      </c>
      <c r="AZ10" s="7" t="s">
        <v>261</v>
      </c>
      <c r="BA10" s="7">
        <v>2</v>
      </c>
      <c r="BB10" s="7">
        <v>600</v>
      </c>
      <c r="BC10" s="7">
        <v>60</v>
      </c>
      <c r="BD10" s="7">
        <v>0</v>
      </c>
      <c r="BE10" s="7">
        <v>0</v>
      </c>
      <c r="BF10" s="7">
        <v>0</v>
      </c>
    </row>
    <row r="11" spans="1:58" s="6" customFormat="1" x14ac:dyDescent="0.35">
      <c r="A11" s="7" t="s">
        <v>276</v>
      </c>
      <c r="B11" s="7">
        <v>1500</v>
      </c>
      <c r="C11" s="7">
        <v>12</v>
      </c>
      <c r="D11" s="7">
        <v>0.625</v>
      </c>
      <c r="E11" s="7">
        <v>0.12</v>
      </c>
      <c r="F11" s="7">
        <f t="shared" si="8"/>
        <v>5.2083333333333339</v>
      </c>
      <c r="G11" s="7">
        <v>5.0000000000000001E-3</v>
      </c>
      <c r="H11" s="7">
        <f t="shared" si="9"/>
        <v>1.1309733552923255E-2</v>
      </c>
      <c r="I11" s="7">
        <f t="shared" si="10"/>
        <v>3.3929200658769764E-3</v>
      </c>
      <c r="J11" s="7">
        <v>0.1885</v>
      </c>
      <c r="K11" s="7">
        <v>1</v>
      </c>
      <c r="L11" s="7" t="s">
        <v>254</v>
      </c>
      <c r="M11" s="7">
        <f>(1/2)*(0.12)*(1+P11)</f>
        <v>0.105</v>
      </c>
      <c r="N11" s="7">
        <f t="shared" si="3"/>
        <v>0.21</v>
      </c>
      <c r="O11" s="7">
        <f t="shared" si="11"/>
        <v>9.5238095238095237</v>
      </c>
      <c r="P11" s="7">
        <v>0.75</v>
      </c>
      <c r="Q11" s="7">
        <v>6.7</v>
      </c>
      <c r="R11" s="7">
        <v>6.7</v>
      </c>
      <c r="S11" s="7">
        <v>1.1000000000000001</v>
      </c>
      <c r="T11" s="7" t="s">
        <v>254</v>
      </c>
      <c r="U11" s="7">
        <v>3.2000000000000001E-2</v>
      </c>
      <c r="V11" s="7">
        <v>6.5000000000000002E-2</v>
      </c>
      <c r="W11" s="7">
        <v>5</v>
      </c>
      <c r="X11" s="7">
        <v>1</v>
      </c>
      <c r="Y11" s="7">
        <v>0</v>
      </c>
      <c r="Z11" s="7">
        <v>0.1</v>
      </c>
      <c r="AA11" s="7">
        <v>1.05</v>
      </c>
      <c r="AB11" s="7" t="s">
        <v>255</v>
      </c>
      <c r="AC11" s="7">
        <v>0</v>
      </c>
      <c r="AD11" s="7">
        <v>0</v>
      </c>
      <c r="AE11" s="7">
        <v>0</v>
      </c>
      <c r="AF11" s="7">
        <v>0</v>
      </c>
      <c r="AG11" s="7">
        <v>0</v>
      </c>
      <c r="AH11" s="7">
        <v>0</v>
      </c>
      <c r="AI11" s="7">
        <v>0</v>
      </c>
      <c r="AJ11" s="7" t="s">
        <v>261</v>
      </c>
      <c r="AK11" s="7">
        <v>1.2500000000000001E-2</v>
      </c>
      <c r="AL11" s="7">
        <v>2.5600000000000001E-2</v>
      </c>
      <c r="AM11" s="7">
        <v>0.8</v>
      </c>
      <c r="AN11" s="7">
        <v>0.66700000000000004</v>
      </c>
      <c r="AO11" s="7">
        <v>26.6</v>
      </c>
      <c r="AP11" s="7">
        <v>0.127</v>
      </c>
      <c r="AQ11" s="7">
        <v>1.05</v>
      </c>
      <c r="AR11" s="7" t="s">
        <v>255</v>
      </c>
      <c r="AS11" s="7">
        <v>0</v>
      </c>
      <c r="AT11" s="7">
        <v>0</v>
      </c>
      <c r="AU11" s="7">
        <v>0</v>
      </c>
      <c r="AV11" s="7">
        <v>0</v>
      </c>
      <c r="AW11" s="7">
        <v>0</v>
      </c>
      <c r="AX11" s="7">
        <v>0</v>
      </c>
      <c r="AY11" s="7">
        <v>0</v>
      </c>
      <c r="AZ11" s="7" t="s">
        <v>261</v>
      </c>
      <c r="BA11" s="7">
        <v>2</v>
      </c>
      <c r="BB11" s="7">
        <v>600</v>
      </c>
      <c r="BC11" s="7">
        <v>60</v>
      </c>
      <c r="BD11" s="7">
        <v>0</v>
      </c>
      <c r="BE11" s="7">
        <v>0</v>
      </c>
      <c r="BF11" s="7">
        <v>0</v>
      </c>
    </row>
    <row r="12" spans="1:58" s="6" customFormat="1" x14ac:dyDescent="0.35">
      <c r="A12" s="7" t="s">
        <v>277</v>
      </c>
      <c r="B12" s="7">
        <v>1500</v>
      </c>
      <c r="C12" s="7">
        <v>12</v>
      </c>
      <c r="D12" s="7">
        <v>0.625</v>
      </c>
      <c r="E12" s="7">
        <v>0.12</v>
      </c>
      <c r="F12" s="7">
        <f t="shared" si="8"/>
        <v>5.2083333333333339</v>
      </c>
      <c r="G12" s="7">
        <v>5.0000000000000001E-3</v>
      </c>
      <c r="H12" s="7">
        <f t="shared" si="9"/>
        <v>1.1309733552923255E-2</v>
      </c>
      <c r="I12" s="7">
        <f t="shared" si="10"/>
        <v>3.3929200658769764E-3</v>
      </c>
      <c r="J12" s="7">
        <v>0.1885</v>
      </c>
      <c r="K12" s="7">
        <v>1</v>
      </c>
      <c r="L12" s="7" t="s">
        <v>254</v>
      </c>
      <c r="M12" s="7">
        <f>(1/2)*(0.13)*(1+P12)</f>
        <v>0.11375</v>
      </c>
      <c r="N12" s="7">
        <f t="shared" si="3"/>
        <v>0.22750000000000001</v>
      </c>
      <c r="O12" s="7">
        <f t="shared" si="11"/>
        <v>8.7912087912087902</v>
      </c>
      <c r="P12" s="7">
        <v>0.75</v>
      </c>
      <c r="Q12" s="7">
        <v>6.7</v>
      </c>
      <c r="R12" s="7">
        <v>6.7</v>
      </c>
      <c r="S12" s="7">
        <v>1.1000000000000001</v>
      </c>
      <c r="T12" s="7" t="s">
        <v>254</v>
      </c>
      <c r="U12" s="7">
        <v>3.2000000000000001E-2</v>
      </c>
      <c r="V12" s="7">
        <v>6.5000000000000002E-2</v>
      </c>
      <c r="W12" s="7">
        <v>5</v>
      </c>
      <c r="X12" s="7">
        <v>1</v>
      </c>
      <c r="Y12" s="7">
        <v>0</v>
      </c>
      <c r="Z12" s="7">
        <v>0.1</v>
      </c>
      <c r="AA12" s="7">
        <v>1.05</v>
      </c>
      <c r="AB12" s="7" t="s">
        <v>255</v>
      </c>
      <c r="AC12" s="7">
        <v>0</v>
      </c>
      <c r="AD12" s="7">
        <v>0</v>
      </c>
      <c r="AE12" s="7">
        <v>0</v>
      </c>
      <c r="AF12" s="7">
        <v>0</v>
      </c>
      <c r="AG12" s="7">
        <v>0</v>
      </c>
      <c r="AH12" s="7">
        <v>0</v>
      </c>
      <c r="AI12" s="7">
        <v>0</v>
      </c>
      <c r="AJ12" s="7" t="s">
        <v>261</v>
      </c>
      <c r="AK12" s="7">
        <v>1.2500000000000001E-2</v>
      </c>
      <c r="AL12" s="7">
        <v>2.5600000000000001E-2</v>
      </c>
      <c r="AM12" s="7">
        <v>0.8</v>
      </c>
      <c r="AN12" s="7">
        <v>0.66700000000000004</v>
      </c>
      <c r="AO12" s="7">
        <v>26.6</v>
      </c>
      <c r="AP12" s="7">
        <v>0.127</v>
      </c>
      <c r="AQ12" s="7">
        <v>1.05</v>
      </c>
      <c r="AR12" s="7" t="s">
        <v>255</v>
      </c>
      <c r="AS12" s="7">
        <v>0</v>
      </c>
      <c r="AT12" s="7">
        <v>0</v>
      </c>
      <c r="AU12" s="7">
        <v>0</v>
      </c>
      <c r="AV12" s="7">
        <v>0</v>
      </c>
      <c r="AW12" s="7">
        <v>0</v>
      </c>
      <c r="AX12" s="7">
        <v>0</v>
      </c>
      <c r="AY12" s="7">
        <v>0</v>
      </c>
      <c r="AZ12" s="7" t="s">
        <v>261</v>
      </c>
      <c r="BA12" s="7">
        <v>2</v>
      </c>
      <c r="BB12" s="7">
        <v>600</v>
      </c>
      <c r="BC12" s="7">
        <v>60</v>
      </c>
      <c r="BD12" s="7">
        <v>0</v>
      </c>
      <c r="BE12" s="7">
        <v>0</v>
      </c>
      <c r="BF12" s="7">
        <v>0</v>
      </c>
    </row>
    <row r="13" spans="1:58" s="6" customFormat="1" x14ac:dyDescent="0.35">
      <c r="A13" s="7" t="s">
        <v>278</v>
      </c>
      <c r="B13" s="7">
        <v>1500</v>
      </c>
      <c r="C13" s="7">
        <v>12</v>
      </c>
      <c r="D13" s="7">
        <v>0.625</v>
      </c>
      <c r="E13" s="7">
        <v>0.12</v>
      </c>
      <c r="F13" s="7">
        <f t="shared" si="8"/>
        <v>5.2083333333333339</v>
      </c>
      <c r="G13" s="7">
        <v>5.0000000000000001E-3</v>
      </c>
      <c r="H13" s="7">
        <f t="shared" si="9"/>
        <v>1.1309733552923255E-2</v>
      </c>
      <c r="I13" s="7">
        <f t="shared" si="10"/>
        <v>3.3929200658769764E-3</v>
      </c>
      <c r="J13" s="7">
        <v>0.1885</v>
      </c>
      <c r="K13" s="7">
        <v>1</v>
      </c>
      <c r="L13" s="7" t="s">
        <v>254</v>
      </c>
      <c r="M13" s="7">
        <f>(1/2)*(0.14)*(1+P13)</f>
        <v>0.12250000000000001</v>
      </c>
      <c r="N13" s="7">
        <f t="shared" si="3"/>
        <v>0.24500000000000002</v>
      </c>
      <c r="O13" s="7">
        <f t="shared" si="11"/>
        <v>8.1632653061224474</v>
      </c>
      <c r="P13" s="7">
        <v>0.75</v>
      </c>
      <c r="Q13" s="7">
        <v>6.7</v>
      </c>
      <c r="R13" s="7">
        <v>6.7</v>
      </c>
      <c r="S13" s="7">
        <v>1.1000000000000001</v>
      </c>
      <c r="T13" s="7" t="s">
        <v>254</v>
      </c>
      <c r="U13" s="7">
        <v>3.2000000000000001E-2</v>
      </c>
      <c r="V13" s="7">
        <v>6.5000000000000002E-2</v>
      </c>
      <c r="W13" s="7">
        <v>5</v>
      </c>
      <c r="X13" s="7">
        <v>1</v>
      </c>
      <c r="Y13" s="7">
        <v>0</v>
      </c>
      <c r="Z13" s="7">
        <v>0.1</v>
      </c>
      <c r="AA13" s="7">
        <v>1.05</v>
      </c>
      <c r="AB13" s="7" t="s">
        <v>255</v>
      </c>
      <c r="AC13" s="7">
        <v>0</v>
      </c>
      <c r="AD13" s="7">
        <v>0</v>
      </c>
      <c r="AE13" s="7">
        <v>0</v>
      </c>
      <c r="AF13" s="7">
        <v>0</v>
      </c>
      <c r="AG13" s="7">
        <v>0</v>
      </c>
      <c r="AH13" s="7">
        <v>0</v>
      </c>
      <c r="AI13" s="7">
        <v>0</v>
      </c>
      <c r="AJ13" s="7" t="s">
        <v>261</v>
      </c>
      <c r="AK13" s="7">
        <v>1.2500000000000001E-2</v>
      </c>
      <c r="AL13" s="7">
        <v>2.5600000000000001E-2</v>
      </c>
      <c r="AM13" s="7">
        <v>0.8</v>
      </c>
      <c r="AN13" s="7">
        <v>0.66700000000000004</v>
      </c>
      <c r="AO13" s="7">
        <v>26.6</v>
      </c>
      <c r="AP13" s="7">
        <v>0.127</v>
      </c>
      <c r="AQ13" s="7">
        <v>1.05</v>
      </c>
      <c r="AR13" s="7" t="s">
        <v>255</v>
      </c>
      <c r="AS13" s="7">
        <v>0</v>
      </c>
      <c r="AT13" s="7">
        <v>0</v>
      </c>
      <c r="AU13" s="7">
        <v>0</v>
      </c>
      <c r="AV13" s="7">
        <v>0</v>
      </c>
      <c r="AW13" s="7">
        <v>0</v>
      </c>
      <c r="AX13" s="7">
        <v>0</v>
      </c>
      <c r="AY13" s="7">
        <v>0</v>
      </c>
      <c r="AZ13" s="7" t="s">
        <v>261</v>
      </c>
      <c r="BA13" s="7">
        <v>2</v>
      </c>
      <c r="BB13" s="7">
        <v>600</v>
      </c>
      <c r="BC13" s="7">
        <v>60</v>
      </c>
      <c r="BD13" s="7">
        <v>0</v>
      </c>
      <c r="BE13" s="7">
        <v>0</v>
      </c>
      <c r="BF13" s="7">
        <v>0</v>
      </c>
    </row>
    <row r="14" spans="1:58" s="6" customFormat="1" x14ac:dyDescent="0.35">
      <c r="A14" s="7" t="s">
        <v>279</v>
      </c>
      <c r="B14" s="7">
        <v>1500</v>
      </c>
      <c r="C14" s="7">
        <v>12</v>
      </c>
      <c r="D14" s="7">
        <v>0.625</v>
      </c>
      <c r="E14" s="7">
        <v>0.12</v>
      </c>
      <c r="F14" s="7">
        <f t="shared" si="8"/>
        <v>5.2083333333333339</v>
      </c>
      <c r="G14" s="7">
        <v>5.0000000000000001E-3</v>
      </c>
      <c r="H14" s="7">
        <f t="shared" si="9"/>
        <v>1.1309733552923255E-2</v>
      </c>
      <c r="I14" s="7">
        <f t="shared" si="10"/>
        <v>3.3929200658769764E-3</v>
      </c>
      <c r="J14" s="7">
        <v>0.1885</v>
      </c>
      <c r="K14" s="7">
        <v>1</v>
      </c>
      <c r="L14" s="7" t="s">
        <v>254</v>
      </c>
      <c r="M14" s="7">
        <f>(1/2)*(0.16)*(1+P14)</f>
        <v>0.14000000000000001</v>
      </c>
      <c r="N14" s="7">
        <f t="shared" si="3"/>
        <v>0.28000000000000003</v>
      </c>
      <c r="O14" s="7">
        <f t="shared" si="11"/>
        <v>7.1428571428571423</v>
      </c>
      <c r="P14" s="7">
        <v>0.75</v>
      </c>
      <c r="Q14" s="7">
        <v>6.7</v>
      </c>
      <c r="R14" s="7">
        <v>6.7</v>
      </c>
      <c r="S14" s="7">
        <v>1.1000000000000001</v>
      </c>
      <c r="T14" s="7" t="s">
        <v>254</v>
      </c>
      <c r="U14" s="7">
        <v>3.2000000000000001E-2</v>
      </c>
      <c r="V14" s="7">
        <v>6.5000000000000002E-2</v>
      </c>
      <c r="W14" s="7">
        <v>5</v>
      </c>
      <c r="X14" s="7">
        <v>1</v>
      </c>
      <c r="Y14" s="7">
        <v>0</v>
      </c>
      <c r="Z14" s="7">
        <v>0.1</v>
      </c>
      <c r="AA14" s="7">
        <v>1.05</v>
      </c>
      <c r="AB14" s="7" t="s">
        <v>255</v>
      </c>
      <c r="AC14" s="7">
        <v>0</v>
      </c>
      <c r="AD14" s="7">
        <v>0</v>
      </c>
      <c r="AE14" s="7">
        <v>0</v>
      </c>
      <c r="AF14" s="7">
        <v>0</v>
      </c>
      <c r="AG14" s="7">
        <v>0</v>
      </c>
      <c r="AH14" s="7">
        <v>0</v>
      </c>
      <c r="AI14" s="7">
        <v>0</v>
      </c>
      <c r="AJ14" s="7" t="s">
        <v>261</v>
      </c>
      <c r="AK14" s="7">
        <v>1.2500000000000001E-2</v>
      </c>
      <c r="AL14" s="7">
        <v>2.5600000000000001E-2</v>
      </c>
      <c r="AM14" s="7">
        <v>0.8</v>
      </c>
      <c r="AN14" s="7">
        <v>0.66700000000000004</v>
      </c>
      <c r="AO14" s="7">
        <v>26.6</v>
      </c>
      <c r="AP14" s="7">
        <v>0.127</v>
      </c>
      <c r="AQ14" s="7">
        <v>1.05</v>
      </c>
      <c r="AR14" s="7" t="s">
        <v>255</v>
      </c>
      <c r="AS14" s="7">
        <v>0</v>
      </c>
      <c r="AT14" s="7">
        <v>0</v>
      </c>
      <c r="AU14" s="7">
        <v>0</v>
      </c>
      <c r="AV14" s="7">
        <v>0</v>
      </c>
      <c r="AW14" s="7">
        <v>0</v>
      </c>
      <c r="AX14" s="7">
        <v>0</v>
      </c>
      <c r="AY14" s="7">
        <v>0</v>
      </c>
      <c r="AZ14" s="7" t="s">
        <v>261</v>
      </c>
      <c r="BA14" s="7">
        <v>2</v>
      </c>
      <c r="BB14" s="7">
        <v>600</v>
      </c>
      <c r="BC14" s="7">
        <v>60</v>
      </c>
      <c r="BD14" s="7">
        <v>0</v>
      </c>
      <c r="BE14" s="7">
        <v>0</v>
      </c>
      <c r="BF14" s="7">
        <v>0</v>
      </c>
    </row>
    <row r="15" spans="1:58" s="6" customFormat="1" x14ac:dyDescent="0.35">
      <c r="A15" s="7" t="s">
        <v>280</v>
      </c>
      <c r="B15" s="7">
        <v>1500</v>
      </c>
      <c r="C15" s="7">
        <v>12</v>
      </c>
      <c r="D15" s="7">
        <v>0.625</v>
      </c>
      <c r="E15" s="7">
        <v>0.12</v>
      </c>
      <c r="F15" s="7">
        <f t="shared" si="8"/>
        <v>5.2083333333333339</v>
      </c>
      <c r="G15" s="7">
        <v>5.0000000000000001E-3</v>
      </c>
      <c r="H15" s="7">
        <f t="shared" si="9"/>
        <v>1.1309733552923255E-2</v>
      </c>
      <c r="I15" s="7">
        <f t="shared" si="10"/>
        <v>3.3929200658769764E-3</v>
      </c>
      <c r="J15" s="7">
        <v>0.1885</v>
      </c>
      <c r="K15" s="7">
        <v>1</v>
      </c>
      <c r="L15" s="7" t="s">
        <v>254</v>
      </c>
      <c r="M15" s="7">
        <f>(1/2)*(0.2)*(1+P15)</f>
        <v>0.17500000000000002</v>
      </c>
      <c r="N15" s="7">
        <f t="shared" si="3"/>
        <v>0.35000000000000003</v>
      </c>
      <c r="O15" s="7">
        <f t="shared" si="11"/>
        <v>5.7142857142857135</v>
      </c>
      <c r="P15" s="7">
        <v>0.75</v>
      </c>
      <c r="Q15" s="7">
        <v>6.7</v>
      </c>
      <c r="R15" s="7">
        <v>6.7</v>
      </c>
      <c r="S15" s="7">
        <v>1.1000000000000001</v>
      </c>
      <c r="T15" s="7" t="s">
        <v>254</v>
      </c>
      <c r="U15" s="7">
        <v>3.2000000000000001E-2</v>
      </c>
      <c r="V15" s="7">
        <v>6.5000000000000002E-2</v>
      </c>
      <c r="W15" s="7">
        <v>5</v>
      </c>
      <c r="X15" s="7">
        <v>1</v>
      </c>
      <c r="Y15" s="7">
        <v>0</v>
      </c>
      <c r="Z15" s="7">
        <v>0.1</v>
      </c>
      <c r="AA15" s="7">
        <v>1.05</v>
      </c>
      <c r="AB15" s="7" t="s">
        <v>255</v>
      </c>
      <c r="AC15" s="7">
        <v>0</v>
      </c>
      <c r="AD15" s="7">
        <v>0</v>
      </c>
      <c r="AE15" s="7">
        <v>0</v>
      </c>
      <c r="AF15" s="7">
        <v>0</v>
      </c>
      <c r="AG15" s="7">
        <v>0</v>
      </c>
      <c r="AH15" s="7">
        <v>0</v>
      </c>
      <c r="AI15" s="7">
        <v>0</v>
      </c>
      <c r="AJ15" s="7" t="s">
        <v>261</v>
      </c>
      <c r="AK15" s="7">
        <v>1.2500000000000001E-2</v>
      </c>
      <c r="AL15" s="7">
        <v>2.5600000000000001E-2</v>
      </c>
      <c r="AM15" s="7">
        <v>0.8</v>
      </c>
      <c r="AN15" s="7">
        <v>0.66700000000000004</v>
      </c>
      <c r="AO15" s="7">
        <v>26.6</v>
      </c>
      <c r="AP15" s="7">
        <v>0.127</v>
      </c>
      <c r="AQ15" s="7">
        <v>1.05</v>
      </c>
      <c r="AR15" s="7" t="s">
        <v>255</v>
      </c>
      <c r="AS15" s="7">
        <v>0</v>
      </c>
      <c r="AT15" s="7">
        <v>0</v>
      </c>
      <c r="AU15" s="7">
        <v>0</v>
      </c>
      <c r="AV15" s="7">
        <v>0</v>
      </c>
      <c r="AW15" s="7">
        <v>0</v>
      </c>
      <c r="AX15" s="7">
        <v>0</v>
      </c>
      <c r="AY15" s="7">
        <v>0</v>
      </c>
      <c r="AZ15" s="7" t="s">
        <v>261</v>
      </c>
      <c r="BA15" s="7">
        <v>2</v>
      </c>
      <c r="BB15" s="7">
        <v>600</v>
      </c>
      <c r="BC15" s="7">
        <v>60</v>
      </c>
      <c r="BD15" s="7">
        <v>0</v>
      </c>
      <c r="BE15" s="7">
        <v>0</v>
      </c>
      <c r="BF15" s="7">
        <v>0</v>
      </c>
    </row>
    <row r="21" s="24" customFormat="1" x14ac:dyDescent="0.35"/>
    <row r="52" s="7" customFormat="1" x14ac:dyDescent="0.35"/>
  </sheetData>
  <phoneticPr fontId="1" type="noConversion"/>
  <dataValidations count="1">
    <dataValidation type="list" allowBlank="1" showInputMessage="1" showErrorMessage="1" sqref="AR2:AR51 AJ2:AJ51 AZ2:AZ51 AB2:AB51 T2:T51 L2:L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A3" sqref="A3:A15"/>
    </sheetView>
  </sheetViews>
  <sheetFormatPr defaultColWidth="8.81640625" defaultRowHeight="14.5" x14ac:dyDescent="0.35"/>
  <cols>
    <col min="1" max="1" width="8.81640625" style="26"/>
    <col min="2" max="2" width="11.81640625" style="26" bestFit="1" customWidth="1"/>
    <col min="3" max="42" width="8.81640625" style="26"/>
    <col min="43" max="43" width="11.81640625" style="26" bestFit="1" customWidth="1"/>
    <col min="44" max="44" width="8.81640625" style="26"/>
    <col min="45" max="45" width="9.81640625" style="26" bestFit="1" customWidth="1"/>
    <col min="46" max="46" width="11.81640625" style="26" bestFit="1" customWidth="1"/>
    <col min="47" max="47" width="8.81640625" style="26"/>
    <col min="48" max="48" width="10.453125" style="26" bestFit="1" customWidth="1"/>
    <col min="49" max="49" width="10.1796875" style="26" bestFit="1" customWidth="1"/>
    <col min="50" max="50" width="8.81640625" style="26"/>
    <col min="51" max="51" width="10.1796875" style="26" bestFit="1" customWidth="1"/>
    <col min="52" max="52" width="11.81640625" style="26" bestFit="1" customWidth="1"/>
    <col min="53" max="16384" width="8.81640625" style="26"/>
  </cols>
  <sheetData>
    <row r="1" spans="1:54" x14ac:dyDescent="0.35">
      <c r="A1" s="30" t="s">
        <v>133</v>
      </c>
      <c r="B1" s="30" t="s">
        <v>69</v>
      </c>
      <c r="C1" s="30" t="s">
        <v>71</v>
      </c>
      <c r="D1" s="30" t="s">
        <v>73</v>
      </c>
      <c r="E1" s="30" t="s">
        <v>191</v>
      </c>
      <c r="F1" s="30" t="s">
        <v>192</v>
      </c>
      <c r="G1" s="30" t="s">
        <v>193</v>
      </c>
      <c r="H1" s="30" t="s">
        <v>194</v>
      </c>
      <c r="I1" s="30" t="s">
        <v>195</v>
      </c>
      <c r="J1" s="30" t="s">
        <v>196</v>
      </c>
      <c r="K1" s="30" t="s">
        <v>197</v>
      </c>
      <c r="L1" s="30" t="s">
        <v>198</v>
      </c>
      <c r="M1" s="30" t="s">
        <v>199</v>
      </c>
      <c r="N1" s="30" t="s">
        <v>200</v>
      </c>
      <c r="O1" s="30" t="s">
        <v>201</v>
      </c>
      <c r="P1" s="30" t="s">
        <v>202</v>
      </c>
      <c r="Q1" s="30" t="s">
        <v>203</v>
      </c>
      <c r="R1" s="30" t="s">
        <v>204</v>
      </c>
      <c r="S1" s="30" t="s">
        <v>205</v>
      </c>
      <c r="T1" s="30" t="s">
        <v>206</v>
      </c>
      <c r="U1" s="30" t="s">
        <v>207</v>
      </c>
      <c r="V1" s="30" t="s">
        <v>208</v>
      </c>
      <c r="W1" s="30" t="s">
        <v>209</v>
      </c>
      <c r="X1" s="30" t="s">
        <v>210</v>
      </c>
      <c r="Y1" s="30" t="s">
        <v>211</v>
      </c>
      <c r="Z1" s="30" t="s">
        <v>212</v>
      </c>
      <c r="AA1" s="30" t="s">
        <v>213</v>
      </c>
      <c r="AB1" s="30" t="s">
        <v>214</v>
      </c>
      <c r="AC1" s="30" t="s">
        <v>215</v>
      </c>
      <c r="AD1" s="30" t="s">
        <v>216</v>
      </c>
      <c r="AE1" s="30" t="s">
        <v>217</v>
      </c>
      <c r="AF1" s="30" t="s">
        <v>218</v>
      </c>
      <c r="AG1" s="30" t="s">
        <v>219</v>
      </c>
      <c r="AH1" s="30" t="s">
        <v>220</v>
      </c>
      <c r="AI1" s="30" t="s">
        <v>221</v>
      </c>
      <c r="AJ1" s="30" t="s">
        <v>222</v>
      </c>
      <c r="AK1" s="30" t="s">
        <v>223</v>
      </c>
      <c r="AL1" s="30" t="s">
        <v>224</v>
      </c>
      <c r="AM1" s="30" t="s">
        <v>225</v>
      </c>
      <c r="AN1" s="30" t="s">
        <v>226</v>
      </c>
      <c r="AO1" s="30" t="s">
        <v>227</v>
      </c>
      <c r="AP1" s="30" t="s">
        <v>79</v>
      </c>
      <c r="AQ1" s="30" t="s">
        <v>81</v>
      </c>
      <c r="AR1" s="30" t="s">
        <v>83</v>
      </c>
      <c r="AS1" s="30" t="s">
        <v>85</v>
      </c>
      <c r="AT1" s="30" t="s">
        <v>87</v>
      </c>
      <c r="AU1" s="30" t="s">
        <v>89</v>
      </c>
      <c r="AV1" s="30" t="s">
        <v>91</v>
      </c>
      <c r="AW1" s="30" t="s">
        <v>93</v>
      </c>
      <c r="AX1" s="30" t="s">
        <v>95</v>
      </c>
      <c r="AY1" s="30" t="s">
        <v>97</v>
      </c>
      <c r="AZ1" s="30" t="s">
        <v>99</v>
      </c>
      <c r="BA1" s="30" t="s">
        <v>101</v>
      </c>
      <c r="BB1" s="30" t="s">
        <v>103</v>
      </c>
    </row>
    <row r="2" spans="1:54" x14ac:dyDescent="0.35">
      <c r="A2" s="7" t="s">
        <v>267</v>
      </c>
      <c r="B2" s="26" t="s">
        <v>266</v>
      </c>
      <c r="C2" s="26">
        <v>0.12</v>
      </c>
      <c r="D2" s="26">
        <v>0.3</v>
      </c>
      <c r="E2" s="26">
        <v>-0.61950000000000005</v>
      </c>
      <c r="F2" s="26">
        <v>-0.53580000000000005</v>
      </c>
      <c r="G2" s="26">
        <v>-0.44629999999999997</v>
      </c>
      <c r="H2" s="26">
        <v>-0.3085</v>
      </c>
      <c r="I2" s="26">
        <v>-0.1454</v>
      </c>
      <c r="J2" s="26">
        <v>0</v>
      </c>
      <c r="K2" s="26">
        <v>0.1454</v>
      </c>
      <c r="L2" s="26">
        <v>0.3085</v>
      </c>
      <c r="M2" s="26">
        <v>0.44619999999999999</v>
      </c>
      <c r="N2" s="26">
        <v>0.53569999999999995</v>
      </c>
      <c r="O2" s="26">
        <v>0.61950000000000005</v>
      </c>
      <c r="P2" s="26">
        <v>0.69710000000000005</v>
      </c>
      <c r="Q2" s="26">
        <v>0.77249999999999996</v>
      </c>
      <c r="R2" s="26">
        <v>0.84809999999999997</v>
      </c>
      <c r="S2" s="26">
        <v>0.92910000000000004</v>
      </c>
      <c r="T2" s="26">
        <v>1.0066999999999999</v>
      </c>
      <c r="U2" s="26">
        <v>1.0681</v>
      </c>
      <c r="V2" s="26">
        <v>1.1068</v>
      </c>
      <c r="W2" s="26">
        <f t="shared" ref="W2" si="0">MAX(E2:V2)</f>
        <v>1.1068</v>
      </c>
      <c r="X2" s="27">
        <v>1.306E-2</v>
      </c>
      <c r="Y2" s="27">
        <v>1.176E-2</v>
      </c>
      <c r="Z2" s="27">
        <v>1.1039999999999999E-2</v>
      </c>
      <c r="AA2" s="27">
        <v>1.0659999999999999E-2</v>
      </c>
      <c r="AB2" s="27">
        <v>1.034E-2</v>
      </c>
      <c r="AC2" s="27">
        <v>1.0200000000000001E-2</v>
      </c>
      <c r="AD2" s="27">
        <v>1.034E-2</v>
      </c>
      <c r="AE2" s="27">
        <v>1.0659999999999999E-2</v>
      </c>
      <c r="AF2" s="27">
        <v>1.1039999999999999E-2</v>
      </c>
      <c r="AG2" s="27">
        <v>1.176E-2</v>
      </c>
      <c r="AH2" s="27">
        <v>1.306E-2</v>
      </c>
      <c r="AI2" s="27">
        <v>1.516E-2</v>
      </c>
      <c r="AJ2" s="27">
        <v>1.7760000000000001E-2</v>
      </c>
      <c r="AK2" s="27">
        <v>2.112E-2</v>
      </c>
      <c r="AL2" s="27">
        <v>2.4719999999999999E-2</v>
      </c>
      <c r="AM2" s="27">
        <v>2.9659999999999999E-2</v>
      </c>
      <c r="AN2" s="27">
        <v>3.6360000000000003E-2</v>
      </c>
      <c r="AO2" s="27">
        <v>4.3659999999999997E-2</v>
      </c>
      <c r="AP2" s="27">
        <f t="shared" ref="AP2" si="1">MIN(X2:AO2)</f>
        <v>1.0200000000000001E-2</v>
      </c>
      <c r="AQ2" s="26" t="s">
        <v>266</v>
      </c>
      <c r="AR2" s="26">
        <v>0.1</v>
      </c>
      <c r="AS2" s="26">
        <v>0.3</v>
      </c>
      <c r="AT2" s="26" t="s">
        <v>5</v>
      </c>
      <c r="AU2" s="26">
        <v>0</v>
      </c>
      <c r="AV2" s="26">
        <v>0</v>
      </c>
      <c r="AW2" s="26" t="s">
        <v>266</v>
      </c>
      <c r="AX2" s="26">
        <v>0.1</v>
      </c>
      <c r="AY2" s="26">
        <v>0.3</v>
      </c>
      <c r="AZ2" s="26" t="s">
        <v>5</v>
      </c>
      <c r="BA2" s="26">
        <v>0</v>
      </c>
      <c r="BB2" s="26">
        <v>0</v>
      </c>
    </row>
    <row r="3" spans="1:54" x14ac:dyDescent="0.35">
      <c r="A3" s="7" t="s">
        <v>268</v>
      </c>
      <c r="B3" s="26" t="s">
        <v>266</v>
      </c>
      <c r="C3" s="26">
        <v>0.12</v>
      </c>
      <c r="D3" s="26">
        <v>0.3</v>
      </c>
      <c r="E3" s="26">
        <v>-0.61950000000000005</v>
      </c>
      <c r="F3" s="26">
        <v>-0.53580000000000005</v>
      </c>
      <c r="G3" s="26">
        <v>-0.44629999999999997</v>
      </c>
      <c r="H3" s="26">
        <v>-0.3085</v>
      </c>
      <c r="I3" s="26">
        <v>-0.1454</v>
      </c>
      <c r="J3" s="26">
        <v>0</v>
      </c>
      <c r="K3" s="26">
        <v>0.1454</v>
      </c>
      <c r="L3" s="26">
        <v>0.3085</v>
      </c>
      <c r="M3" s="26">
        <v>0.44619999999999999</v>
      </c>
      <c r="N3" s="26">
        <v>0.53569999999999995</v>
      </c>
      <c r="O3" s="26">
        <v>0.61950000000000005</v>
      </c>
      <c r="P3" s="26">
        <v>0.69710000000000005</v>
      </c>
      <c r="Q3" s="26">
        <v>0.77249999999999996</v>
      </c>
      <c r="R3" s="26">
        <v>0.84809999999999997</v>
      </c>
      <c r="S3" s="26">
        <v>0.92910000000000004</v>
      </c>
      <c r="T3" s="26">
        <v>1.0066999999999999</v>
      </c>
      <c r="U3" s="26">
        <v>1.0681</v>
      </c>
      <c r="V3" s="26">
        <v>1.1068</v>
      </c>
      <c r="W3" s="26">
        <f t="shared" ref="W3:W4" si="2">MAX(E3:V3)</f>
        <v>1.1068</v>
      </c>
      <c r="X3" s="27">
        <v>1.306E-2</v>
      </c>
      <c r="Y3" s="27">
        <v>1.176E-2</v>
      </c>
      <c r="Z3" s="27">
        <v>1.1039999999999999E-2</v>
      </c>
      <c r="AA3" s="27">
        <v>1.0659999999999999E-2</v>
      </c>
      <c r="AB3" s="27">
        <v>1.034E-2</v>
      </c>
      <c r="AC3" s="27">
        <v>1.0200000000000001E-2</v>
      </c>
      <c r="AD3" s="27">
        <v>1.034E-2</v>
      </c>
      <c r="AE3" s="27">
        <v>1.0659999999999999E-2</v>
      </c>
      <c r="AF3" s="27">
        <v>1.1039999999999999E-2</v>
      </c>
      <c r="AG3" s="27">
        <v>1.176E-2</v>
      </c>
      <c r="AH3" s="27">
        <v>1.306E-2</v>
      </c>
      <c r="AI3" s="27">
        <v>1.516E-2</v>
      </c>
      <c r="AJ3" s="27">
        <v>1.7760000000000001E-2</v>
      </c>
      <c r="AK3" s="27">
        <v>2.112E-2</v>
      </c>
      <c r="AL3" s="27">
        <v>2.4719999999999999E-2</v>
      </c>
      <c r="AM3" s="27">
        <v>2.9659999999999999E-2</v>
      </c>
      <c r="AN3" s="27">
        <v>3.6360000000000003E-2</v>
      </c>
      <c r="AO3" s="27">
        <v>4.3659999999999997E-2</v>
      </c>
      <c r="AP3" s="27">
        <f t="shared" ref="AP3:AP4" si="3">MIN(X3:AO3)</f>
        <v>1.0200000000000001E-2</v>
      </c>
      <c r="AQ3" s="26" t="s">
        <v>266</v>
      </c>
      <c r="AR3" s="26">
        <v>0.1</v>
      </c>
      <c r="AS3" s="26">
        <v>0.3</v>
      </c>
      <c r="AT3" s="26" t="s">
        <v>5</v>
      </c>
      <c r="AU3" s="26">
        <v>0</v>
      </c>
      <c r="AV3" s="26">
        <v>0</v>
      </c>
      <c r="AW3" s="26" t="s">
        <v>266</v>
      </c>
      <c r="AX3" s="26">
        <v>0.1</v>
      </c>
      <c r="AY3" s="26">
        <v>0.3</v>
      </c>
      <c r="AZ3" s="26" t="s">
        <v>5</v>
      </c>
      <c r="BA3" s="26">
        <v>0</v>
      </c>
      <c r="BB3" s="26">
        <v>0</v>
      </c>
    </row>
    <row r="4" spans="1:54" x14ac:dyDescent="0.35">
      <c r="A4" s="7" t="s">
        <v>269</v>
      </c>
      <c r="B4" s="26" t="s">
        <v>266</v>
      </c>
      <c r="C4" s="26">
        <v>0.12</v>
      </c>
      <c r="D4" s="26">
        <v>0.3</v>
      </c>
      <c r="E4" s="26">
        <v>-0.61950000000000005</v>
      </c>
      <c r="F4" s="26">
        <v>-0.53580000000000005</v>
      </c>
      <c r="G4" s="26">
        <v>-0.44629999999999997</v>
      </c>
      <c r="H4" s="26">
        <v>-0.3085</v>
      </c>
      <c r="I4" s="26">
        <v>-0.1454</v>
      </c>
      <c r="J4" s="26">
        <v>0</v>
      </c>
      <c r="K4" s="26">
        <v>0.1454</v>
      </c>
      <c r="L4" s="26">
        <v>0.3085</v>
      </c>
      <c r="M4" s="26">
        <v>0.44619999999999999</v>
      </c>
      <c r="N4" s="26">
        <v>0.53569999999999995</v>
      </c>
      <c r="O4" s="26">
        <v>0.61950000000000005</v>
      </c>
      <c r="P4" s="26">
        <v>0.69710000000000005</v>
      </c>
      <c r="Q4" s="26">
        <v>0.77249999999999996</v>
      </c>
      <c r="R4" s="26">
        <v>0.84809999999999997</v>
      </c>
      <c r="S4" s="26">
        <v>0.92910000000000004</v>
      </c>
      <c r="T4" s="26">
        <v>1.0066999999999999</v>
      </c>
      <c r="U4" s="26">
        <v>1.0681</v>
      </c>
      <c r="V4" s="26">
        <v>1.1068</v>
      </c>
      <c r="W4" s="26">
        <f t="shared" si="2"/>
        <v>1.1068</v>
      </c>
      <c r="X4" s="27">
        <v>1.306E-2</v>
      </c>
      <c r="Y4" s="27">
        <v>1.176E-2</v>
      </c>
      <c r="Z4" s="27">
        <v>1.1039999999999999E-2</v>
      </c>
      <c r="AA4" s="27">
        <v>1.0659999999999999E-2</v>
      </c>
      <c r="AB4" s="27">
        <v>1.034E-2</v>
      </c>
      <c r="AC4" s="27">
        <v>1.0200000000000001E-2</v>
      </c>
      <c r="AD4" s="27">
        <v>1.034E-2</v>
      </c>
      <c r="AE4" s="27">
        <v>1.0659999999999999E-2</v>
      </c>
      <c r="AF4" s="27">
        <v>1.1039999999999999E-2</v>
      </c>
      <c r="AG4" s="27">
        <v>1.176E-2</v>
      </c>
      <c r="AH4" s="27">
        <v>1.306E-2</v>
      </c>
      <c r="AI4" s="27">
        <v>1.516E-2</v>
      </c>
      <c r="AJ4" s="27">
        <v>1.7760000000000001E-2</v>
      </c>
      <c r="AK4" s="27">
        <v>2.112E-2</v>
      </c>
      <c r="AL4" s="27">
        <v>2.4719999999999999E-2</v>
      </c>
      <c r="AM4" s="27">
        <v>2.9659999999999999E-2</v>
      </c>
      <c r="AN4" s="27">
        <v>3.6360000000000003E-2</v>
      </c>
      <c r="AO4" s="27">
        <v>4.3659999999999997E-2</v>
      </c>
      <c r="AP4" s="27">
        <f t="shared" si="3"/>
        <v>1.0200000000000001E-2</v>
      </c>
      <c r="AQ4" s="26" t="s">
        <v>266</v>
      </c>
      <c r="AR4" s="26">
        <v>0.1</v>
      </c>
      <c r="AS4" s="26">
        <v>0.3</v>
      </c>
      <c r="AT4" s="26" t="s">
        <v>5</v>
      </c>
      <c r="AU4" s="26">
        <v>0</v>
      </c>
      <c r="AV4" s="26">
        <v>0</v>
      </c>
      <c r="AW4" s="26" t="s">
        <v>266</v>
      </c>
      <c r="AX4" s="26">
        <v>0.1</v>
      </c>
      <c r="AY4" s="26">
        <v>0.3</v>
      </c>
      <c r="AZ4" s="26" t="s">
        <v>5</v>
      </c>
      <c r="BA4" s="26">
        <v>0</v>
      </c>
      <c r="BB4" s="26">
        <v>0</v>
      </c>
    </row>
    <row r="5" spans="1:54" x14ac:dyDescent="0.35">
      <c r="A5" s="7" t="s">
        <v>270</v>
      </c>
      <c r="B5" s="26" t="s">
        <v>266</v>
      </c>
      <c r="C5" s="26">
        <v>0.12</v>
      </c>
      <c r="D5" s="26">
        <v>0.3</v>
      </c>
      <c r="E5" s="26">
        <v>-0.61950000000000005</v>
      </c>
      <c r="F5" s="26">
        <v>-0.53580000000000005</v>
      </c>
      <c r="G5" s="26">
        <v>-0.44629999999999997</v>
      </c>
      <c r="H5" s="26">
        <v>-0.3085</v>
      </c>
      <c r="I5" s="26">
        <v>-0.1454</v>
      </c>
      <c r="J5" s="26">
        <v>0</v>
      </c>
      <c r="K5" s="26">
        <v>0.1454</v>
      </c>
      <c r="L5" s="26">
        <v>0.3085</v>
      </c>
      <c r="M5" s="26">
        <v>0.44619999999999999</v>
      </c>
      <c r="N5" s="26">
        <v>0.53569999999999995</v>
      </c>
      <c r="O5" s="26">
        <v>0.61950000000000005</v>
      </c>
      <c r="P5" s="26">
        <v>0.69710000000000005</v>
      </c>
      <c r="Q5" s="26">
        <v>0.77249999999999996</v>
      </c>
      <c r="R5" s="26">
        <v>0.84809999999999997</v>
      </c>
      <c r="S5" s="26">
        <v>0.92910000000000004</v>
      </c>
      <c r="T5" s="26">
        <v>1.0066999999999999</v>
      </c>
      <c r="U5" s="26">
        <v>1.0681</v>
      </c>
      <c r="V5" s="26">
        <v>1.1068</v>
      </c>
      <c r="W5" s="26">
        <f t="shared" ref="W5:W15" si="4">MAX(E5:V5)</f>
        <v>1.1068</v>
      </c>
      <c r="X5" s="27">
        <v>1.306E-2</v>
      </c>
      <c r="Y5" s="27">
        <v>1.176E-2</v>
      </c>
      <c r="Z5" s="27">
        <v>1.1039999999999999E-2</v>
      </c>
      <c r="AA5" s="27">
        <v>1.0659999999999999E-2</v>
      </c>
      <c r="AB5" s="27">
        <v>1.034E-2</v>
      </c>
      <c r="AC5" s="27">
        <v>1.0200000000000001E-2</v>
      </c>
      <c r="AD5" s="27">
        <v>1.034E-2</v>
      </c>
      <c r="AE5" s="27">
        <v>1.0659999999999999E-2</v>
      </c>
      <c r="AF5" s="27">
        <v>1.1039999999999999E-2</v>
      </c>
      <c r="AG5" s="27">
        <v>1.176E-2</v>
      </c>
      <c r="AH5" s="27">
        <v>1.306E-2</v>
      </c>
      <c r="AI5" s="27">
        <v>1.516E-2</v>
      </c>
      <c r="AJ5" s="27">
        <v>1.7760000000000001E-2</v>
      </c>
      <c r="AK5" s="27">
        <v>2.112E-2</v>
      </c>
      <c r="AL5" s="27">
        <v>2.4719999999999999E-2</v>
      </c>
      <c r="AM5" s="27">
        <v>2.9659999999999999E-2</v>
      </c>
      <c r="AN5" s="27">
        <v>3.6360000000000003E-2</v>
      </c>
      <c r="AO5" s="27">
        <v>4.3659999999999997E-2</v>
      </c>
      <c r="AP5" s="27">
        <f t="shared" ref="AP5:AP15" si="5">MIN(X5:AO5)</f>
        <v>1.0200000000000001E-2</v>
      </c>
      <c r="AQ5" s="26" t="s">
        <v>266</v>
      </c>
      <c r="AR5" s="26">
        <v>0.1</v>
      </c>
      <c r="AS5" s="26">
        <v>0.3</v>
      </c>
      <c r="AT5" s="26" t="s">
        <v>5</v>
      </c>
      <c r="AU5" s="26">
        <v>0</v>
      </c>
      <c r="AV5" s="26">
        <v>0</v>
      </c>
      <c r="AW5" s="26" t="s">
        <v>266</v>
      </c>
      <c r="AX5" s="26">
        <v>0.1</v>
      </c>
      <c r="AY5" s="26">
        <v>0.3</v>
      </c>
      <c r="AZ5" s="26" t="s">
        <v>5</v>
      </c>
      <c r="BA5" s="26">
        <v>0</v>
      </c>
      <c r="BB5" s="26">
        <v>0</v>
      </c>
    </row>
    <row r="6" spans="1:54" x14ac:dyDescent="0.35">
      <c r="A6" s="7" t="s">
        <v>271</v>
      </c>
      <c r="B6" s="26" t="s">
        <v>266</v>
      </c>
      <c r="C6" s="26">
        <v>0.12</v>
      </c>
      <c r="D6" s="26">
        <v>0.3</v>
      </c>
      <c r="E6" s="26">
        <v>-0.61950000000000005</v>
      </c>
      <c r="F6" s="26">
        <v>-0.53580000000000005</v>
      </c>
      <c r="G6" s="26">
        <v>-0.44629999999999997</v>
      </c>
      <c r="H6" s="26">
        <v>-0.3085</v>
      </c>
      <c r="I6" s="26">
        <v>-0.1454</v>
      </c>
      <c r="J6" s="26">
        <v>0</v>
      </c>
      <c r="K6" s="26">
        <v>0.1454</v>
      </c>
      <c r="L6" s="26">
        <v>0.3085</v>
      </c>
      <c r="M6" s="26">
        <v>0.44619999999999999</v>
      </c>
      <c r="N6" s="26">
        <v>0.53569999999999995</v>
      </c>
      <c r="O6" s="26">
        <v>0.61950000000000005</v>
      </c>
      <c r="P6" s="26">
        <v>0.69710000000000005</v>
      </c>
      <c r="Q6" s="26">
        <v>0.77249999999999996</v>
      </c>
      <c r="R6" s="26">
        <v>0.84809999999999997</v>
      </c>
      <c r="S6" s="26">
        <v>0.92910000000000004</v>
      </c>
      <c r="T6" s="26">
        <v>1.0066999999999999</v>
      </c>
      <c r="U6" s="26">
        <v>1.0681</v>
      </c>
      <c r="V6" s="26">
        <v>1.1068</v>
      </c>
      <c r="W6" s="26">
        <f t="shared" si="4"/>
        <v>1.1068</v>
      </c>
      <c r="X6" s="27">
        <v>1.306E-2</v>
      </c>
      <c r="Y6" s="27">
        <v>1.176E-2</v>
      </c>
      <c r="Z6" s="27">
        <v>1.1039999999999999E-2</v>
      </c>
      <c r="AA6" s="27">
        <v>1.0659999999999999E-2</v>
      </c>
      <c r="AB6" s="27">
        <v>1.034E-2</v>
      </c>
      <c r="AC6" s="27">
        <v>1.0200000000000001E-2</v>
      </c>
      <c r="AD6" s="27">
        <v>1.034E-2</v>
      </c>
      <c r="AE6" s="27">
        <v>1.0659999999999999E-2</v>
      </c>
      <c r="AF6" s="27">
        <v>1.1039999999999999E-2</v>
      </c>
      <c r="AG6" s="27">
        <v>1.176E-2</v>
      </c>
      <c r="AH6" s="27">
        <v>1.306E-2</v>
      </c>
      <c r="AI6" s="27">
        <v>1.516E-2</v>
      </c>
      <c r="AJ6" s="27">
        <v>1.7760000000000001E-2</v>
      </c>
      <c r="AK6" s="27">
        <v>2.112E-2</v>
      </c>
      <c r="AL6" s="27">
        <v>2.4719999999999999E-2</v>
      </c>
      <c r="AM6" s="27">
        <v>2.9659999999999999E-2</v>
      </c>
      <c r="AN6" s="27">
        <v>3.6360000000000003E-2</v>
      </c>
      <c r="AO6" s="27">
        <v>4.3659999999999997E-2</v>
      </c>
      <c r="AP6" s="27">
        <f t="shared" si="5"/>
        <v>1.0200000000000001E-2</v>
      </c>
      <c r="AQ6" s="26" t="s">
        <v>266</v>
      </c>
      <c r="AR6" s="26">
        <v>0.1</v>
      </c>
      <c r="AS6" s="26">
        <v>0.3</v>
      </c>
      <c r="AT6" s="26" t="s">
        <v>5</v>
      </c>
      <c r="AU6" s="26">
        <v>0</v>
      </c>
      <c r="AV6" s="26">
        <v>0</v>
      </c>
      <c r="AW6" s="26" t="s">
        <v>266</v>
      </c>
      <c r="AX6" s="26">
        <v>0.1</v>
      </c>
      <c r="AY6" s="26">
        <v>0.3</v>
      </c>
      <c r="AZ6" s="26" t="s">
        <v>5</v>
      </c>
      <c r="BA6" s="26">
        <v>0</v>
      </c>
      <c r="BB6" s="26">
        <v>0</v>
      </c>
    </row>
    <row r="7" spans="1:54" x14ac:dyDescent="0.35">
      <c r="A7" s="7" t="s">
        <v>272</v>
      </c>
      <c r="B7" s="26" t="s">
        <v>266</v>
      </c>
      <c r="C7" s="26">
        <v>0.12</v>
      </c>
      <c r="D7" s="26">
        <v>0.3</v>
      </c>
      <c r="E7" s="26">
        <v>-0.61950000000000005</v>
      </c>
      <c r="F7" s="26">
        <v>-0.53580000000000005</v>
      </c>
      <c r="G7" s="26">
        <v>-0.44629999999999997</v>
      </c>
      <c r="H7" s="26">
        <v>-0.3085</v>
      </c>
      <c r="I7" s="26">
        <v>-0.1454</v>
      </c>
      <c r="J7" s="26">
        <v>0</v>
      </c>
      <c r="K7" s="26">
        <v>0.1454</v>
      </c>
      <c r="L7" s="26">
        <v>0.3085</v>
      </c>
      <c r="M7" s="26">
        <v>0.44619999999999999</v>
      </c>
      <c r="N7" s="26">
        <v>0.53569999999999995</v>
      </c>
      <c r="O7" s="26">
        <v>0.61950000000000005</v>
      </c>
      <c r="P7" s="26">
        <v>0.69710000000000005</v>
      </c>
      <c r="Q7" s="26">
        <v>0.77249999999999996</v>
      </c>
      <c r="R7" s="26">
        <v>0.84809999999999997</v>
      </c>
      <c r="S7" s="26">
        <v>0.92910000000000004</v>
      </c>
      <c r="T7" s="26">
        <v>1.0066999999999999</v>
      </c>
      <c r="U7" s="26">
        <v>1.0681</v>
      </c>
      <c r="V7" s="26">
        <v>1.1068</v>
      </c>
      <c r="W7" s="26">
        <f t="shared" si="4"/>
        <v>1.1068</v>
      </c>
      <c r="X7" s="27">
        <v>1.306E-2</v>
      </c>
      <c r="Y7" s="27">
        <v>1.176E-2</v>
      </c>
      <c r="Z7" s="27">
        <v>1.1039999999999999E-2</v>
      </c>
      <c r="AA7" s="27">
        <v>1.0659999999999999E-2</v>
      </c>
      <c r="AB7" s="27">
        <v>1.034E-2</v>
      </c>
      <c r="AC7" s="27">
        <v>1.0200000000000001E-2</v>
      </c>
      <c r="AD7" s="27">
        <v>1.034E-2</v>
      </c>
      <c r="AE7" s="27">
        <v>1.0659999999999999E-2</v>
      </c>
      <c r="AF7" s="27">
        <v>1.1039999999999999E-2</v>
      </c>
      <c r="AG7" s="27">
        <v>1.176E-2</v>
      </c>
      <c r="AH7" s="27">
        <v>1.306E-2</v>
      </c>
      <c r="AI7" s="27">
        <v>1.516E-2</v>
      </c>
      <c r="AJ7" s="27">
        <v>1.7760000000000001E-2</v>
      </c>
      <c r="AK7" s="27">
        <v>2.112E-2</v>
      </c>
      <c r="AL7" s="27">
        <v>2.4719999999999999E-2</v>
      </c>
      <c r="AM7" s="27">
        <v>2.9659999999999999E-2</v>
      </c>
      <c r="AN7" s="27">
        <v>3.6360000000000003E-2</v>
      </c>
      <c r="AO7" s="27">
        <v>4.3659999999999997E-2</v>
      </c>
      <c r="AP7" s="27">
        <f t="shared" si="5"/>
        <v>1.0200000000000001E-2</v>
      </c>
      <c r="AQ7" s="26" t="s">
        <v>266</v>
      </c>
      <c r="AR7" s="26">
        <v>0.1</v>
      </c>
      <c r="AS7" s="26">
        <v>0.3</v>
      </c>
      <c r="AT7" s="26" t="s">
        <v>5</v>
      </c>
      <c r="AU7" s="26">
        <v>0</v>
      </c>
      <c r="AV7" s="26">
        <v>0</v>
      </c>
      <c r="AW7" s="26" t="s">
        <v>266</v>
      </c>
      <c r="AX7" s="26">
        <v>0.1</v>
      </c>
      <c r="AY7" s="26">
        <v>0.3</v>
      </c>
      <c r="AZ7" s="26" t="s">
        <v>5</v>
      </c>
      <c r="BA7" s="26">
        <v>0</v>
      </c>
      <c r="BB7" s="26">
        <v>0</v>
      </c>
    </row>
    <row r="8" spans="1:54" x14ac:dyDescent="0.35">
      <c r="A8" s="7" t="s">
        <v>273</v>
      </c>
      <c r="B8" s="26" t="s">
        <v>266</v>
      </c>
      <c r="C8" s="26">
        <v>0.12</v>
      </c>
      <c r="D8" s="26">
        <v>0.3</v>
      </c>
      <c r="E8" s="26">
        <v>-0.61950000000000005</v>
      </c>
      <c r="F8" s="26">
        <v>-0.53580000000000005</v>
      </c>
      <c r="G8" s="26">
        <v>-0.44629999999999997</v>
      </c>
      <c r="H8" s="26">
        <v>-0.3085</v>
      </c>
      <c r="I8" s="26">
        <v>-0.1454</v>
      </c>
      <c r="J8" s="26">
        <v>0</v>
      </c>
      <c r="K8" s="26">
        <v>0.1454</v>
      </c>
      <c r="L8" s="26">
        <v>0.3085</v>
      </c>
      <c r="M8" s="26">
        <v>0.44619999999999999</v>
      </c>
      <c r="N8" s="26">
        <v>0.53569999999999995</v>
      </c>
      <c r="O8" s="26">
        <v>0.61950000000000005</v>
      </c>
      <c r="P8" s="26">
        <v>0.69710000000000005</v>
      </c>
      <c r="Q8" s="26">
        <v>0.77249999999999996</v>
      </c>
      <c r="R8" s="26">
        <v>0.84809999999999997</v>
      </c>
      <c r="S8" s="26">
        <v>0.92910000000000004</v>
      </c>
      <c r="T8" s="26">
        <v>1.0066999999999999</v>
      </c>
      <c r="U8" s="26">
        <v>1.0681</v>
      </c>
      <c r="V8" s="26">
        <v>1.1068</v>
      </c>
      <c r="W8" s="26">
        <f t="shared" si="4"/>
        <v>1.1068</v>
      </c>
      <c r="X8" s="27">
        <v>1.306E-2</v>
      </c>
      <c r="Y8" s="27">
        <v>1.176E-2</v>
      </c>
      <c r="Z8" s="27">
        <v>1.1039999999999999E-2</v>
      </c>
      <c r="AA8" s="27">
        <v>1.0659999999999999E-2</v>
      </c>
      <c r="AB8" s="27">
        <v>1.034E-2</v>
      </c>
      <c r="AC8" s="27">
        <v>1.0200000000000001E-2</v>
      </c>
      <c r="AD8" s="27">
        <v>1.034E-2</v>
      </c>
      <c r="AE8" s="27">
        <v>1.0659999999999999E-2</v>
      </c>
      <c r="AF8" s="27">
        <v>1.1039999999999999E-2</v>
      </c>
      <c r="AG8" s="27">
        <v>1.176E-2</v>
      </c>
      <c r="AH8" s="27">
        <v>1.306E-2</v>
      </c>
      <c r="AI8" s="27">
        <v>1.516E-2</v>
      </c>
      <c r="AJ8" s="27">
        <v>1.7760000000000001E-2</v>
      </c>
      <c r="AK8" s="27">
        <v>2.112E-2</v>
      </c>
      <c r="AL8" s="27">
        <v>2.4719999999999999E-2</v>
      </c>
      <c r="AM8" s="27">
        <v>2.9659999999999999E-2</v>
      </c>
      <c r="AN8" s="27">
        <v>3.6360000000000003E-2</v>
      </c>
      <c r="AO8" s="27">
        <v>4.3659999999999997E-2</v>
      </c>
      <c r="AP8" s="27">
        <f t="shared" si="5"/>
        <v>1.0200000000000001E-2</v>
      </c>
      <c r="AQ8" s="26" t="s">
        <v>266</v>
      </c>
      <c r="AR8" s="26">
        <v>0.1</v>
      </c>
      <c r="AS8" s="26">
        <v>0.3</v>
      </c>
      <c r="AT8" s="26" t="s">
        <v>5</v>
      </c>
      <c r="AU8" s="26">
        <v>0</v>
      </c>
      <c r="AV8" s="26">
        <v>0</v>
      </c>
      <c r="AW8" s="26" t="s">
        <v>266</v>
      </c>
      <c r="AX8" s="26">
        <v>0.1</v>
      </c>
      <c r="AY8" s="26">
        <v>0.3</v>
      </c>
      <c r="AZ8" s="26" t="s">
        <v>5</v>
      </c>
      <c r="BA8" s="26">
        <v>0</v>
      </c>
      <c r="BB8" s="26">
        <v>0</v>
      </c>
    </row>
    <row r="9" spans="1:54" x14ac:dyDescent="0.35">
      <c r="A9" s="7" t="s">
        <v>274</v>
      </c>
      <c r="B9" s="26" t="s">
        <v>266</v>
      </c>
      <c r="C9" s="26">
        <v>0.12</v>
      </c>
      <c r="D9" s="26">
        <v>0.3</v>
      </c>
      <c r="E9" s="26">
        <v>-0.61950000000000005</v>
      </c>
      <c r="F9" s="26">
        <v>-0.53580000000000005</v>
      </c>
      <c r="G9" s="26">
        <v>-0.44629999999999997</v>
      </c>
      <c r="H9" s="26">
        <v>-0.3085</v>
      </c>
      <c r="I9" s="26">
        <v>-0.1454</v>
      </c>
      <c r="J9" s="26">
        <v>0</v>
      </c>
      <c r="K9" s="26">
        <v>0.1454</v>
      </c>
      <c r="L9" s="26">
        <v>0.3085</v>
      </c>
      <c r="M9" s="26">
        <v>0.44619999999999999</v>
      </c>
      <c r="N9" s="26">
        <v>0.53569999999999995</v>
      </c>
      <c r="O9" s="26">
        <v>0.61950000000000005</v>
      </c>
      <c r="P9" s="26">
        <v>0.69710000000000005</v>
      </c>
      <c r="Q9" s="26">
        <v>0.77249999999999996</v>
      </c>
      <c r="R9" s="26">
        <v>0.84809999999999997</v>
      </c>
      <c r="S9" s="26">
        <v>0.92910000000000004</v>
      </c>
      <c r="T9" s="26">
        <v>1.0066999999999999</v>
      </c>
      <c r="U9" s="26">
        <v>1.0681</v>
      </c>
      <c r="V9" s="26">
        <v>1.1068</v>
      </c>
      <c r="W9" s="26">
        <f t="shared" si="4"/>
        <v>1.1068</v>
      </c>
      <c r="X9" s="27">
        <v>1.306E-2</v>
      </c>
      <c r="Y9" s="27">
        <v>1.176E-2</v>
      </c>
      <c r="Z9" s="27">
        <v>1.1039999999999999E-2</v>
      </c>
      <c r="AA9" s="27">
        <v>1.0659999999999999E-2</v>
      </c>
      <c r="AB9" s="27">
        <v>1.034E-2</v>
      </c>
      <c r="AC9" s="27">
        <v>1.0200000000000001E-2</v>
      </c>
      <c r="AD9" s="27">
        <v>1.034E-2</v>
      </c>
      <c r="AE9" s="27">
        <v>1.0659999999999999E-2</v>
      </c>
      <c r="AF9" s="27">
        <v>1.1039999999999999E-2</v>
      </c>
      <c r="AG9" s="27">
        <v>1.176E-2</v>
      </c>
      <c r="AH9" s="27">
        <v>1.306E-2</v>
      </c>
      <c r="AI9" s="27">
        <v>1.516E-2</v>
      </c>
      <c r="AJ9" s="27">
        <v>1.7760000000000001E-2</v>
      </c>
      <c r="AK9" s="27">
        <v>2.112E-2</v>
      </c>
      <c r="AL9" s="27">
        <v>2.4719999999999999E-2</v>
      </c>
      <c r="AM9" s="27">
        <v>2.9659999999999999E-2</v>
      </c>
      <c r="AN9" s="27">
        <v>3.6360000000000003E-2</v>
      </c>
      <c r="AO9" s="27">
        <v>4.3659999999999997E-2</v>
      </c>
      <c r="AP9" s="27">
        <f t="shared" si="5"/>
        <v>1.0200000000000001E-2</v>
      </c>
      <c r="AQ9" s="26" t="s">
        <v>266</v>
      </c>
      <c r="AR9" s="26">
        <v>0.1</v>
      </c>
      <c r="AS9" s="26">
        <v>0.3</v>
      </c>
      <c r="AT9" s="26" t="s">
        <v>5</v>
      </c>
      <c r="AU9" s="26">
        <v>0</v>
      </c>
      <c r="AV9" s="26">
        <v>0</v>
      </c>
      <c r="AW9" s="26" t="s">
        <v>266</v>
      </c>
      <c r="AX9" s="26">
        <v>0.1</v>
      </c>
      <c r="AY9" s="26">
        <v>0.3</v>
      </c>
      <c r="AZ9" s="26" t="s">
        <v>5</v>
      </c>
      <c r="BA9" s="26">
        <v>0</v>
      </c>
      <c r="BB9" s="26">
        <v>0</v>
      </c>
    </row>
    <row r="10" spans="1:54" x14ac:dyDescent="0.35">
      <c r="A10" s="7" t="s">
        <v>275</v>
      </c>
      <c r="B10" s="26" t="s">
        <v>266</v>
      </c>
      <c r="C10" s="26">
        <v>0.12</v>
      </c>
      <c r="D10" s="26">
        <v>0.3</v>
      </c>
      <c r="E10" s="26">
        <v>-0.61950000000000005</v>
      </c>
      <c r="F10" s="26">
        <v>-0.53580000000000005</v>
      </c>
      <c r="G10" s="26">
        <v>-0.44629999999999997</v>
      </c>
      <c r="H10" s="26">
        <v>-0.3085</v>
      </c>
      <c r="I10" s="26">
        <v>-0.1454</v>
      </c>
      <c r="J10" s="26">
        <v>0</v>
      </c>
      <c r="K10" s="26">
        <v>0.1454</v>
      </c>
      <c r="L10" s="26">
        <v>0.3085</v>
      </c>
      <c r="M10" s="26">
        <v>0.44619999999999999</v>
      </c>
      <c r="N10" s="26">
        <v>0.53569999999999995</v>
      </c>
      <c r="O10" s="26">
        <v>0.61950000000000005</v>
      </c>
      <c r="P10" s="26">
        <v>0.69710000000000005</v>
      </c>
      <c r="Q10" s="26">
        <v>0.77249999999999996</v>
      </c>
      <c r="R10" s="26">
        <v>0.84809999999999997</v>
      </c>
      <c r="S10" s="26">
        <v>0.92910000000000004</v>
      </c>
      <c r="T10" s="26">
        <v>1.0066999999999999</v>
      </c>
      <c r="U10" s="26">
        <v>1.0681</v>
      </c>
      <c r="V10" s="26">
        <v>1.1068</v>
      </c>
      <c r="W10" s="26">
        <f t="shared" si="4"/>
        <v>1.1068</v>
      </c>
      <c r="X10" s="27">
        <v>1.306E-2</v>
      </c>
      <c r="Y10" s="27">
        <v>1.176E-2</v>
      </c>
      <c r="Z10" s="27">
        <v>1.1039999999999999E-2</v>
      </c>
      <c r="AA10" s="27">
        <v>1.0659999999999999E-2</v>
      </c>
      <c r="AB10" s="27">
        <v>1.034E-2</v>
      </c>
      <c r="AC10" s="27">
        <v>1.0200000000000001E-2</v>
      </c>
      <c r="AD10" s="27">
        <v>1.034E-2</v>
      </c>
      <c r="AE10" s="27">
        <v>1.0659999999999999E-2</v>
      </c>
      <c r="AF10" s="27">
        <v>1.1039999999999999E-2</v>
      </c>
      <c r="AG10" s="27">
        <v>1.176E-2</v>
      </c>
      <c r="AH10" s="27">
        <v>1.306E-2</v>
      </c>
      <c r="AI10" s="27">
        <v>1.516E-2</v>
      </c>
      <c r="AJ10" s="27">
        <v>1.7760000000000001E-2</v>
      </c>
      <c r="AK10" s="27">
        <v>2.112E-2</v>
      </c>
      <c r="AL10" s="27">
        <v>2.4719999999999999E-2</v>
      </c>
      <c r="AM10" s="27">
        <v>2.9659999999999999E-2</v>
      </c>
      <c r="AN10" s="27">
        <v>3.6360000000000003E-2</v>
      </c>
      <c r="AO10" s="27">
        <v>4.3659999999999997E-2</v>
      </c>
      <c r="AP10" s="27">
        <f t="shared" si="5"/>
        <v>1.0200000000000001E-2</v>
      </c>
      <c r="AQ10" s="26" t="s">
        <v>266</v>
      </c>
      <c r="AR10" s="26">
        <v>0.1</v>
      </c>
      <c r="AS10" s="26">
        <v>0.3</v>
      </c>
      <c r="AT10" s="26" t="s">
        <v>5</v>
      </c>
      <c r="AU10" s="26">
        <v>0</v>
      </c>
      <c r="AV10" s="26">
        <v>0</v>
      </c>
      <c r="AW10" s="26" t="s">
        <v>266</v>
      </c>
      <c r="AX10" s="26">
        <v>0.1</v>
      </c>
      <c r="AY10" s="26">
        <v>0.3</v>
      </c>
      <c r="AZ10" s="26" t="s">
        <v>5</v>
      </c>
      <c r="BA10" s="26">
        <v>0</v>
      </c>
      <c r="BB10" s="26">
        <v>0</v>
      </c>
    </row>
    <row r="11" spans="1:54" x14ac:dyDescent="0.35">
      <c r="A11" s="7" t="s">
        <v>276</v>
      </c>
      <c r="B11" s="26" t="s">
        <v>266</v>
      </c>
      <c r="C11" s="26">
        <v>0.12</v>
      </c>
      <c r="D11" s="26">
        <v>0.3</v>
      </c>
      <c r="E11" s="26">
        <v>-0.61950000000000005</v>
      </c>
      <c r="F11" s="26">
        <v>-0.53580000000000005</v>
      </c>
      <c r="G11" s="26">
        <v>-0.44629999999999997</v>
      </c>
      <c r="H11" s="26">
        <v>-0.3085</v>
      </c>
      <c r="I11" s="26">
        <v>-0.1454</v>
      </c>
      <c r="J11" s="26">
        <v>0</v>
      </c>
      <c r="K11" s="26">
        <v>0.1454</v>
      </c>
      <c r="L11" s="26">
        <v>0.3085</v>
      </c>
      <c r="M11" s="26">
        <v>0.44619999999999999</v>
      </c>
      <c r="N11" s="26">
        <v>0.53569999999999995</v>
      </c>
      <c r="O11" s="26">
        <v>0.61950000000000005</v>
      </c>
      <c r="P11" s="26">
        <v>0.69710000000000005</v>
      </c>
      <c r="Q11" s="26">
        <v>0.77249999999999996</v>
      </c>
      <c r="R11" s="26">
        <v>0.84809999999999997</v>
      </c>
      <c r="S11" s="26">
        <v>0.92910000000000004</v>
      </c>
      <c r="T11" s="26">
        <v>1.0066999999999999</v>
      </c>
      <c r="U11" s="26">
        <v>1.0681</v>
      </c>
      <c r="V11" s="26">
        <v>1.1068</v>
      </c>
      <c r="W11" s="26">
        <f t="shared" si="4"/>
        <v>1.1068</v>
      </c>
      <c r="X11" s="27">
        <v>1.306E-2</v>
      </c>
      <c r="Y11" s="27">
        <v>1.176E-2</v>
      </c>
      <c r="Z11" s="27">
        <v>1.1039999999999999E-2</v>
      </c>
      <c r="AA11" s="27">
        <v>1.0659999999999999E-2</v>
      </c>
      <c r="AB11" s="27">
        <v>1.034E-2</v>
      </c>
      <c r="AC11" s="27">
        <v>1.0200000000000001E-2</v>
      </c>
      <c r="AD11" s="27">
        <v>1.034E-2</v>
      </c>
      <c r="AE11" s="27">
        <v>1.0659999999999999E-2</v>
      </c>
      <c r="AF11" s="27">
        <v>1.1039999999999999E-2</v>
      </c>
      <c r="AG11" s="27">
        <v>1.176E-2</v>
      </c>
      <c r="AH11" s="27">
        <v>1.306E-2</v>
      </c>
      <c r="AI11" s="27">
        <v>1.516E-2</v>
      </c>
      <c r="AJ11" s="27">
        <v>1.7760000000000001E-2</v>
      </c>
      <c r="AK11" s="27">
        <v>2.112E-2</v>
      </c>
      <c r="AL11" s="27">
        <v>2.4719999999999999E-2</v>
      </c>
      <c r="AM11" s="27">
        <v>2.9659999999999999E-2</v>
      </c>
      <c r="AN11" s="27">
        <v>3.6360000000000003E-2</v>
      </c>
      <c r="AO11" s="27">
        <v>4.3659999999999997E-2</v>
      </c>
      <c r="AP11" s="27">
        <f t="shared" si="5"/>
        <v>1.0200000000000001E-2</v>
      </c>
      <c r="AQ11" s="26" t="s">
        <v>266</v>
      </c>
      <c r="AR11" s="26">
        <v>0.1</v>
      </c>
      <c r="AS11" s="26">
        <v>0.3</v>
      </c>
      <c r="AT11" s="26" t="s">
        <v>5</v>
      </c>
      <c r="AU11" s="26">
        <v>0</v>
      </c>
      <c r="AV11" s="26">
        <v>0</v>
      </c>
      <c r="AW11" s="26" t="s">
        <v>266</v>
      </c>
      <c r="AX11" s="26">
        <v>0.1</v>
      </c>
      <c r="AY11" s="26">
        <v>0.3</v>
      </c>
      <c r="AZ11" s="26" t="s">
        <v>5</v>
      </c>
      <c r="BA11" s="26">
        <v>0</v>
      </c>
      <c r="BB11" s="26">
        <v>0</v>
      </c>
    </row>
    <row r="12" spans="1:54" x14ac:dyDescent="0.35">
      <c r="A12" s="7" t="s">
        <v>277</v>
      </c>
      <c r="B12" s="26" t="s">
        <v>266</v>
      </c>
      <c r="C12" s="26">
        <v>0.12</v>
      </c>
      <c r="D12" s="26">
        <v>0.3</v>
      </c>
      <c r="E12" s="26">
        <v>-0.61950000000000005</v>
      </c>
      <c r="F12" s="26">
        <v>-0.53580000000000005</v>
      </c>
      <c r="G12" s="26">
        <v>-0.44629999999999997</v>
      </c>
      <c r="H12" s="26">
        <v>-0.3085</v>
      </c>
      <c r="I12" s="26">
        <v>-0.1454</v>
      </c>
      <c r="J12" s="26">
        <v>0</v>
      </c>
      <c r="K12" s="26">
        <v>0.1454</v>
      </c>
      <c r="L12" s="26">
        <v>0.3085</v>
      </c>
      <c r="M12" s="26">
        <v>0.44619999999999999</v>
      </c>
      <c r="N12" s="26">
        <v>0.53569999999999995</v>
      </c>
      <c r="O12" s="26">
        <v>0.61950000000000005</v>
      </c>
      <c r="P12" s="26">
        <v>0.69710000000000005</v>
      </c>
      <c r="Q12" s="26">
        <v>0.77249999999999996</v>
      </c>
      <c r="R12" s="26">
        <v>0.84809999999999997</v>
      </c>
      <c r="S12" s="26">
        <v>0.92910000000000004</v>
      </c>
      <c r="T12" s="26">
        <v>1.0066999999999999</v>
      </c>
      <c r="U12" s="26">
        <v>1.0681</v>
      </c>
      <c r="V12" s="26">
        <v>1.1068</v>
      </c>
      <c r="W12" s="26">
        <f t="shared" si="4"/>
        <v>1.1068</v>
      </c>
      <c r="X12" s="27">
        <v>1.306E-2</v>
      </c>
      <c r="Y12" s="27">
        <v>1.176E-2</v>
      </c>
      <c r="Z12" s="27">
        <v>1.1039999999999999E-2</v>
      </c>
      <c r="AA12" s="27">
        <v>1.0659999999999999E-2</v>
      </c>
      <c r="AB12" s="27">
        <v>1.034E-2</v>
      </c>
      <c r="AC12" s="27">
        <v>1.0200000000000001E-2</v>
      </c>
      <c r="AD12" s="27">
        <v>1.034E-2</v>
      </c>
      <c r="AE12" s="27">
        <v>1.0659999999999999E-2</v>
      </c>
      <c r="AF12" s="27">
        <v>1.1039999999999999E-2</v>
      </c>
      <c r="AG12" s="27">
        <v>1.176E-2</v>
      </c>
      <c r="AH12" s="27">
        <v>1.306E-2</v>
      </c>
      <c r="AI12" s="27">
        <v>1.516E-2</v>
      </c>
      <c r="AJ12" s="27">
        <v>1.7760000000000001E-2</v>
      </c>
      <c r="AK12" s="27">
        <v>2.112E-2</v>
      </c>
      <c r="AL12" s="27">
        <v>2.4719999999999999E-2</v>
      </c>
      <c r="AM12" s="27">
        <v>2.9659999999999999E-2</v>
      </c>
      <c r="AN12" s="27">
        <v>3.6360000000000003E-2</v>
      </c>
      <c r="AO12" s="27">
        <v>4.3659999999999997E-2</v>
      </c>
      <c r="AP12" s="27">
        <f t="shared" si="5"/>
        <v>1.0200000000000001E-2</v>
      </c>
      <c r="AQ12" s="26" t="s">
        <v>266</v>
      </c>
      <c r="AR12" s="26">
        <v>0.1</v>
      </c>
      <c r="AS12" s="26">
        <v>0.3</v>
      </c>
      <c r="AT12" s="26" t="s">
        <v>5</v>
      </c>
      <c r="AU12" s="26">
        <v>0</v>
      </c>
      <c r="AV12" s="26">
        <v>0</v>
      </c>
      <c r="AW12" s="26" t="s">
        <v>266</v>
      </c>
      <c r="AX12" s="26">
        <v>0.1</v>
      </c>
      <c r="AY12" s="26">
        <v>0.3</v>
      </c>
      <c r="AZ12" s="26" t="s">
        <v>5</v>
      </c>
      <c r="BA12" s="26">
        <v>0</v>
      </c>
      <c r="BB12" s="26">
        <v>0</v>
      </c>
    </row>
    <row r="13" spans="1:54" x14ac:dyDescent="0.35">
      <c r="A13" s="7" t="s">
        <v>278</v>
      </c>
      <c r="B13" s="26" t="s">
        <v>266</v>
      </c>
      <c r="C13" s="26">
        <v>0.12</v>
      </c>
      <c r="D13" s="26">
        <v>0.3</v>
      </c>
      <c r="E13" s="26">
        <v>-0.61950000000000005</v>
      </c>
      <c r="F13" s="26">
        <v>-0.53580000000000005</v>
      </c>
      <c r="G13" s="26">
        <v>-0.44629999999999997</v>
      </c>
      <c r="H13" s="26">
        <v>-0.3085</v>
      </c>
      <c r="I13" s="26">
        <v>-0.1454</v>
      </c>
      <c r="J13" s="26">
        <v>0</v>
      </c>
      <c r="K13" s="26">
        <v>0.1454</v>
      </c>
      <c r="L13" s="26">
        <v>0.3085</v>
      </c>
      <c r="M13" s="26">
        <v>0.44619999999999999</v>
      </c>
      <c r="N13" s="26">
        <v>0.53569999999999995</v>
      </c>
      <c r="O13" s="26">
        <v>0.61950000000000005</v>
      </c>
      <c r="P13" s="26">
        <v>0.69710000000000005</v>
      </c>
      <c r="Q13" s="26">
        <v>0.77249999999999996</v>
      </c>
      <c r="R13" s="26">
        <v>0.84809999999999997</v>
      </c>
      <c r="S13" s="26">
        <v>0.92910000000000004</v>
      </c>
      <c r="T13" s="26">
        <v>1.0066999999999999</v>
      </c>
      <c r="U13" s="26">
        <v>1.0681</v>
      </c>
      <c r="V13" s="26">
        <v>1.1068</v>
      </c>
      <c r="W13" s="26">
        <f t="shared" si="4"/>
        <v>1.1068</v>
      </c>
      <c r="X13" s="27">
        <v>1.306E-2</v>
      </c>
      <c r="Y13" s="27">
        <v>1.176E-2</v>
      </c>
      <c r="Z13" s="27">
        <v>1.1039999999999999E-2</v>
      </c>
      <c r="AA13" s="27">
        <v>1.0659999999999999E-2</v>
      </c>
      <c r="AB13" s="27">
        <v>1.034E-2</v>
      </c>
      <c r="AC13" s="27">
        <v>1.0200000000000001E-2</v>
      </c>
      <c r="AD13" s="27">
        <v>1.034E-2</v>
      </c>
      <c r="AE13" s="27">
        <v>1.0659999999999999E-2</v>
      </c>
      <c r="AF13" s="27">
        <v>1.1039999999999999E-2</v>
      </c>
      <c r="AG13" s="27">
        <v>1.176E-2</v>
      </c>
      <c r="AH13" s="27">
        <v>1.306E-2</v>
      </c>
      <c r="AI13" s="27">
        <v>1.516E-2</v>
      </c>
      <c r="AJ13" s="27">
        <v>1.7760000000000001E-2</v>
      </c>
      <c r="AK13" s="27">
        <v>2.112E-2</v>
      </c>
      <c r="AL13" s="27">
        <v>2.4719999999999999E-2</v>
      </c>
      <c r="AM13" s="27">
        <v>2.9659999999999999E-2</v>
      </c>
      <c r="AN13" s="27">
        <v>3.6360000000000003E-2</v>
      </c>
      <c r="AO13" s="27">
        <v>4.3659999999999997E-2</v>
      </c>
      <c r="AP13" s="27">
        <f t="shared" si="5"/>
        <v>1.0200000000000001E-2</v>
      </c>
      <c r="AQ13" s="26" t="s">
        <v>266</v>
      </c>
      <c r="AR13" s="26">
        <v>0.1</v>
      </c>
      <c r="AS13" s="26">
        <v>0.3</v>
      </c>
      <c r="AT13" s="26" t="s">
        <v>5</v>
      </c>
      <c r="AU13" s="26">
        <v>0</v>
      </c>
      <c r="AV13" s="26">
        <v>0</v>
      </c>
      <c r="AW13" s="26" t="s">
        <v>266</v>
      </c>
      <c r="AX13" s="26">
        <v>0.1</v>
      </c>
      <c r="AY13" s="26">
        <v>0.3</v>
      </c>
      <c r="AZ13" s="26" t="s">
        <v>5</v>
      </c>
      <c r="BA13" s="26">
        <v>0</v>
      </c>
      <c r="BB13" s="26">
        <v>0</v>
      </c>
    </row>
    <row r="14" spans="1:54" x14ac:dyDescent="0.35">
      <c r="A14" s="7" t="s">
        <v>279</v>
      </c>
      <c r="B14" s="26" t="s">
        <v>266</v>
      </c>
      <c r="C14" s="26">
        <v>0.12</v>
      </c>
      <c r="D14" s="26">
        <v>0.3</v>
      </c>
      <c r="E14" s="26">
        <v>-0.61950000000000005</v>
      </c>
      <c r="F14" s="26">
        <v>-0.53580000000000005</v>
      </c>
      <c r="G14" s="26">
        <v>-0.44629999999999997</v>
      </c>
      <c r="H14" s="26">
        <v>-0.3085</v>
      </c>
      <c r="I14" s="26">
        <v>-0.1454</v>
      </c>
      <c r="J14" s="26">
        <v>0</v>
      </c>
      <c r="K14" s="26">
        <v>0.1454</v>
      </c>
      <c r="L14" s="26">
        <v>0.3085</v>
      </c>
      <c r="M14" s="26">
        <v>0.44619999999999999</v>
      </c>
      <c r="N14" s="26">
        <v>0.53569999999999995</v>
      </c>
      <c r="O14" s="26">
        <v>0.61950000000000005</v>
      </c>
      <c r="P14" s="26">
        <v>0.69710000000000005</v>
      </c>
      <c r="Q14" s="26">
        <v>0.77249999999999996</v>
      </c>
      <c r="R14" s="26">
        <v>0.84809999999999997</v>
      </c>
      <c r="S14" s="26">
        <v>0.92910000000000004</v>
      </c>
      <c r="T14" s="26">
        <v>1.0066999999999999</v>
      </c>
      <c r="U14" s="26">
        <v>1.0681</v>
      </c>
      <c r="V14" s="26">
        <v>1.1068</v>
      </c>
      <c r="W14" s="26">
        <f t="shared" si="4"/>
        <v>1.1068</v>
      </c>
      <c r="X14" s="27">
        <v>1.306E-2</v>
      </c>
      <c r="Y14" s="27">
        <v>1.176E-2</v>
      </c>
      <c r="Z14" s="27">
        <v>1.1039999999999999E-2</v>
      </c>
      <c r="AA14" s="27">
        <v>1.0659999999999999E-2</v>
      </c>
      <c r="AB14" s="27">
        <v>1.034E-2</v>
      </c>
      <c r="AC14" s="27">
        <v>1.0200000000000001E-2</v>
      </c>
      <c r="AD14" s="27">
        <v>1.034E-2</v>
      </c>
      <c r="AE14" s="27">
        <v>1.0659999999999999E-2</v>
      </c>
      <c r="AF14" s="27">
        <v>1.1039999999999999E-2</v>
      </c>
      <c r="AG14" s="27">
        <v>1.176E-2</v>
      </c>
      <c r="AH14" s="27">
        <v>1.306E-2</v>
      </c>
      <c r="AI14" s="27">
        <v>1.516E-2</v>
      </c>
      <c r="AJ14" s="27">
        <v>1.7760000000000001E-2</v>
      </c>
      <c r="AK14" s="27">
        <v>2.112E-2</v>
      </c>
      <c r="AL14" s="27">
        <v>2.4719999999999999E-2</v>
      </c>
      <c r="AM14" s="27">
        <v>2.9659999999999999E-2</v>
      </c>
      <c r="AN14" s="27">
        <v>3.6360000000000003E-2</v>
      </c>
      <c r="AO14" s="27">
        <v>4.3659999999999997E-2</v>
      </c>
      <c r="AP14" s="27">
        <f t="shared" si="5"/>
        <v>1.0200000000000001E-2</v>
      </c>
      <c r="AQ14" s="26" t="s">
        <v>266</v>
      </c>
      <c r="AR14" s="26">
        <v>0.1</v>
      </c>
      <c r="AS14" s="26">
        <v>0.3</v>
      </c>
      <c r="AT14" s="26" t="s">
        <v>5</v>
      </c>
      <c r="AU14" s="26">
        <v>0</v>
      </c>
      <c r="AV14" s="26">
        <v>0</v>
      </c>
      <c r="AW14" s="26" t="s">
        <v>266</v>
      </c>
      <c r="AX14" s="26">
        <v>0.1</v>
      </c>
      <c r="AY14" s="26">
        <v>0.3</v>
      </c>
      <c r="AZ14" s="26" t="s">
        <v>5</v>
      </c>
      <c r="BA14" s="26">
        <v>0</v>
      </c>
      <c r="BB14" s="26">
        <v>0</v>
      </c>
    </row>
    <row r="15" spans="1:54" x14ac:dyDescent="0.35">
      <c r="A15" s="7" t="s">
        <v>280</v>
      </c>
      <c r="B15" s="26" t="s">
        <v>266</v>
      </c>
      <c r="C15" s="26">
        <v>0.12</v>
      </c>
      <c r="D15" s="26">
        <v>0.3</v>
      </c>
      <c r="E15" s="26">
        <v>-0.61950000000000005</v>
      </c>
      <c r="F15" s="26">
        <v>-0.53580000000000005</v>
      </c>
      <c r="G15" s="26">
        <v>-0.44629999999999997</v>
      </c>
      <c r="H15" s="26">
        <v>-0.3085</v>
      </c>
      <c r="I15" s="26">
        <v>-0.1454</v>
      </c>
      <c r="J15" s="26">
        <v>0</v>
      </c>
      <c r="K15" s="26">
        <v>0.1454</v>
      </c>
      <c r="L15" s="26">
        <v>0.3085</v>
      </c>
      <c r="M15" s="26">
        <v>0.44619999999999999</v>
      </c>
      <c r="N15" s="26">
        <v>0.53569999999999995</v>
      </c>
      <c r="O15" s="26">
        <v>0.61950000000000005</v>
      </c>
      <c r="P15" s="26">
        <v>0.69710000000000005</v>
      </c>
      <c r="Q15" s="26">
        <v>0.77249999999999996</v>
      </c>
      <c r="R15" s="26">
        <v>0.84809999999999997</v>
      </c>
      <c r="S15" s="26">
        <v>0.92910000000000004</v>
      </c>
      <c r="T15" s="26">
        <v>1.0066999999999999</v>
      </c>
      <c r="U15" s="26">
        <v>1.0681</v>
      </c>
      <c r="V15" s="26">
        <v>1.1068</v>
      </c>
      <c r="W15" s="26">
        <f t="shared" si="4"/>
        <v>1.1068</v>
      </c>
      <c r="X15" s="27">
        <v>1.306E-2</v>
      </c>
      <c r="Y15" s="27">
        <v>1.176E-2</v>
      </c>
      <c r="Z15" s="27">
        <v>1.1039999999999999E-2</v>
      </c>
      <c r="AA15" s="27">
        <v>1.0659999999999999E-2</v>
      </c>
      <c r="AB15" s="27">
        <v>1.034E-2</v>
      </c>
      <c r="AC15" s="27">
        <v>1.0200000000000001E-2</v>
      </c>
      <c r="AD15" s="27">
        <v>1.034E-2</v>
      </c>
      <c r="AE15" s="27">
        <v>1.0659999999999999E-2</v>
      </c>
      <c r="AF15" s="27">
        <v>1.1039999999999999E-2</v>
      </c>
      <c r="AG15" s="27">
        <v>1.176E-2</v>
      </c>
      <c r="AH15" s="27">
        <v>1.306E-2</v>
      </c>
      <c r="AI15" s="27">
        <v>1.516E-2</v>
      </c>
      <c r="AJ15" s="27">
        <v>1.7760000000000001E-2</v>
      </c>
      <c r="AK15" s="27">
        <v>2.112E-2</v>
      </c>
      <c r="AL15" s="27">
        <v>2.4719999999999999E-2</v>
      </c>
      <c r="AM15" s="27">
        <v>2.9659999999999999E-2</v>
      </c>
      <c r="AN15" s="27">
        <v>3.6360000000000003E-2</v>
      </c>
      <c r="AO15" s="27">
        <v>4.3659999999999997E-2</v>
      </c>
      <c r="AP15" s="27">
        <f t="shared" si="5"/>
        <v>1.0200000000000001E-2</v>
      </c>
      <c r="AQ15" s="26" t="s">
        <v>266</v>
      </c>
      <c r="AR15" s="26">
        <v>0.1</v>
      </c>
      <c r="AS15" s="26">
        <v>0.3</v>
      </c>
      <c r="AT15" s="26" t="s">
        <v>5</v>
      </c>
      <c r="AU15" s="26">
        <v>0</v>
      </c>
      <c r="AV15" s="26">
        <v>0</v>
      </c>
      <c r="AW15" s="26" t="s">
        <v>266</v>
      </c>
      <c r="AX15" s="26">
        <v>0.1</v>
      </c>
      <c r="AY15" s="26">
        <v>0.3</v>
      </c>
      <c r="AZ15" s="26" t="s">
        <v>5</v>
      </c>
      <c r="BA15" s="26">
        <v>0</v>
      </c>
      <c r="BB15" s="26">
        <v>0</v>
      </c>
    </row>
    <row r="21" s="31" customFormat="1" x14ac:dyDescent="0.35"/>
    <row r="52" s="26" customFormat="1" x14ac:dyDescent="0.35"/>
  </sheetData>
  <phoneticPr fontId="1"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A2" sqref="A2:A15"/>
    </sheetView>
  </sheetViews>
  <sheetFormatPr defaultColWidth="8.81640625" defaultRowHeight="14.5" x14ac:dyDescent="0.35"/>
  <cols>
    <col min="7" max="7" width="10" bestFit="1" customWidth="1"/>
    <col min="22" max="22" width="10.1796875" bestFit="1" customWidth="1"/>
    <col min="23" max="23" width="10.1796875" customWidth="1"/>
    <col min="26" max="26" width="10.54296875" bestFit="1" customWidth="1"/>
    <col min="27" max="27" width="9.81640625" bestFit="1" customWidth="1"/>
  </cols>
  <sheetData>
    <row r="1" spans="1:27" x14ac:dyDescent="0.35">
      <c r="A1" s="28" t="s">
        <v>133</v>
      </c>
      <c r="B1" s="28" t="s">
        <v>228</v>
      </c>
      <c r="C1" s="28" t="s">
        <v>229</v>
      </c>
      <c r="D1" s="28" t="s">
        <v>230</v>
      </c>
      <c r="E1" s="28" t="s">
        <v>231</v>
      </c>
      <c r="F1" s="28" t="s">
        <v>232</v>
      </c>
      <c r="G1" s="29" t="s">
        <v>233</v>
      </c>
      <c r="H1" s="28" t="s">
        <v>234</v>
      </c>
      <c r="I1" s="28" t="s">
        <v>235</v>
      </c>
      <c r="J1" s="29" t="s">
        <v>236</v>
      </c>
      <c r="K1" s="28" t="s">
        <v>237</v>
      </c>
      <c r="L1" s="28" t="s">
        <v>238</v>
      </c>
      <c r="M1" s="29" t="s">
        <v>239</v>
      </c>
      <c r="N1" s="28" t="s">
        <v>240</v>
      </c>
      <c r="O1" s="28" t="s">
        <v>241</v>
      </c>
      <c r="P1" s="29" t="s">
        <v>242</v>
      </c>
      <c r="Q1" s="28" t="s">
        <v>243</v>
      </c>
      <c r="R1" s="28" t="s">
        <v>244</v>
      </c>
      <c r="S1" s="29" t="s">
        <v>245</v>
      </c>
      <c r="T1" s="28" t="s">
        <v>246</v>
      </c>
      <c r="U1" s="28" t="s">
        <v>247</v>
      </c>
      <c r="V1" s="28" t="s">
        <v>248</v>
      </c>
      <c r="W1" s="28" t="s">
        <v>249</v>
      </c>
      <c r="X1" s="28" t="s">
        <v>250</v>
      </c>
      <c r="Y1" s="28" t="s">
        <v>251</v>
      </c>
      <c r="Z1" s="28" t="s">
        <v>252</v>
      </c>
      <c r="AA1" s="28" t="s">
        <v>253</v>
      </c>
    </row>
    <row r="2" spans="1:27" x14ac:dyDescent="0.35">
      <c r="A2" s="7" t="s">
        <v>267</v>
      </c>
      <c r="B2" s="7">
        <v>0</v>
      </c>
      <c r="C2" s="7">
        <v>0</v>
      </c>
      <c r="D2" s="7">
        <v>0</v>
      </c>
      <c r="E2" s="7">
        <v>0</v>
      </c>
      <c r="F2" s="7">
        <v>0</v>
      </c>
      <c r="G2" s="7">
        <v>0.26</v>
      </c>
      <c r="H2" s="7">
        <v>0</v>
      </c>
      <c r="I2" s="7">
        <v>0</v>
      </c>
      <c r="J2" s="7">
        <v>0.505</v>
      </c>
      <c r="K2" s="7">
        <v>0</v>
      </c>
      <c r="L2" s="7">
        <v>0</v>
      </c>
      <c r="M2" s="7">
        <v>0</v>
      </c>
      <c r="N2" s="7">
        <v>0</v>
      </c>
      <c r="O2" s="7">
        <v>0</v>
      </c>
      <c r="P2" s="7">
        <v>0.45500000000000002</v>
      </c>
      <c r="Q2" s="7">
        <v>0</v>
      </c>
      <c r="R2" s="7">
        <v>0</v>
      </c>
      <c r="S2" s="7">
        <v>0</v>
      </c>
      <c r="T2" s="7">
        <v>0</v>
      </c>
      <c r="U2" s="7">
        <v>54</v>
      </c>
      <c r="V2" s="7">
        <v>0.5</v>
      </c>
      <c r="W2" s="7">
        <v>80</v>
      </c>
      <c r="X2" s="7">
        <v>0.12</v>
      </c>
      <c r="Y2" s="7">
        <v>0</v>
      </c>
      <c r="Z2" s="7">
        <v>0</v>
      </c>
      <c r="AA2" s="7">
        <v>0</v>
      </c>
    </row>
    <row r="3" spans="1:27" x14ac:dyDescent="0.35">
      <c r="A3" s="7" t="s">
        <v>268</v>
      </c>
      <c r="B3" s="7">
        <v>0</v>
      </c>
      <c r="C3" s="7">
        <v>0</v>
      </c>
      <c r="D3" s="7">
        <v>0</v>
      </c>
      <c r="E3" s="7">
        <v>0</v>
      </c>
      <c r="F3" s="7">
        <v>0</v>
      </c>
      <c r="G3" s="7">
        <v>0.26</v>
      </c>
      <c r="H3" s="7">
        <v>0</v>
      </c>
      <c r="I3" s="7">
        <v>0</v>
      </c>
      <c r="J3" s="7">
        <v>0.505</v>
      </c>
      <c r="K3" s="7">
        <v>0</v>
      </c>
      <c r="L3" s="7">
        <v>0</v>
      </c>
      <c r="M3" s="7">
        <v>0</v>
      </c>
      <c r="N3" s="7">
        <v>0</v>
      </c>
      <c r="O3" s="7">
        <v>0</v>
      </c>
      <c r="P3" s="7">
        <v>0.45500000000000002</v>
      </c>
      <c r="Q3" s="7">
        <v>0</v>
      </c>
      <c r="R3" s="7">
        <v>0</v>
      </c>
      <c r="S3" s="7">
        <v>0</v>
      </c>
      <c r="T3" s="7">
        <v>0</v>
      </c>
      <c r="U3" s="7">
        <v>54</v>
      </c>
      <c r="V3" s="7">
        <v>0.5</v>
      </c>
      <c r="W3" s="7">
        <v>80</v>
      </c>
      <c r="X3" s="7">
        <v>0.12</v>
      </c>
      <c r="Y3" s="7">
        <v>0</v>
      </c>
      <c r="Z3" s="7">
        <v>0</v>
      </c>
      <c r="AA3" s="7">
        <v>0</v>
      </c>
    </row>
    <row r="4" spans="1:27" x14ac:dyDescent="0.35">
      <c r="A4" s="7" t="s">
        <v>269</v>
      </c>
      <c r="B4" s="7">
        <v>0</v>
      </c>
      <c r="C4" s="7">
        <v>0</v>
      </c>
      <c r="D4" s="7">
        <v>0</v>
      </c>
      <c r="E4" s="7">
        <v>0</v>
      </c>
      <c r="F4" s="7">
        <v>0</v>
      </c>
      <c r="G4" s="7">
        <v>0.26</v>
      </c>
      <c r="H4" s="7">
        <v>0</v>
      </c>
      <c r="I4" s="7">
        <v>0</v>
      </c>
      <c r="J4" s="7">
        <v>0.505</v>
      </c>
      <c r="K4" s="7">
        <v>0</v>
      </c>
      <c r="L4" s="7">
        <v>0</v>
      </c>
      <c r="M4" s="7">
        <v>0</v>
      </c>
      <c r="N4" s="7">
        <v>0</v>
      </c>
      <c r="O4" s="7">
        <v>0</v>
      </c>
      <c r="P4" s="7">
        <v>0.45500000000000002</v>
      </c>
      <c r="Q4" s="7">
        <v>0</v>
      </c>
      <c r="R4" s="7">
        <v>0</v>
      </c>
      <c r="S4" s="7">
        <v>0</v>
      </c>
      <c r="T4" s="7">
        <v>0</v>
      </c>
      <c r="U4" s="7">
        <v>54</v>
      </c>
      <c r="V4" s="7">
        <v>0.5</v>
      </c>
      <c r="W4" s="7">
        <v>80</v>
      </c>
      <c r="X4" s="7">
        <v>0.12</v>
      </c>
      <c r="Y4" s="7">
        <v>0</v>
      </c>
      <c r="Z4" s="7">
        <v>0</v>
      </c>
      <c r="AA4" s="7">
        <v>0</v>
      </c>
    </row>
    <row r="5" spans="1:27" x14ac:dyDescent="0.35">
      <c r="A5" s="7" t="s">
        <v>270</v>
      </c>
      <c r="B5" s="7">
        <v>0</v>
      </c>
      <c r="C5" s="7">
        <v>0</v>
      </c>
      <c r="D5" s="7">
        <v>0</v>
      </c>
      <c r="E5" s="7">
        <v>0</v>
      </c>
      <c r="F5" s="7">
        <v>0</v>
      </c>
      <c r="G5" s="7">
        <v>0.26</v>
      </c>
      <c r="H5" s="7">
        <v>0</v>
      </c>
      <c r="I5" s="7">
        <v>0</v>
      </c>
      <c r="J5" s="7">
        <v>0.505</v>
      </c>
      <c r="K5" s="7">
        <v>0</v>
      </c>
      <c r="L5" s="7">
        <v>0</v>
      </c>
      <c r="M5" s="7">
        <v>0</v>
      </c>
      <c r="N5" s="7">
        <v>0</v>
      </c>
      <c r="O5" s="7">
        <v>0</v>
      </c>
      <c r="P5" s="7">
        <v>0.45500000000000002</v>
      </c>
      <c r="Q5" s="7">
        <v>0</v>
      </c>
      <c r="R5" s="7">
        <v>0</v>
      </c>
      <c r="S5" s="7">
        <v>0</v>
      </c>
      <c r="T5" s="7">
        <v>0</v>
      </c>
      <c r="U5" s="7">
        <v>54</v>
      </c>
      <c r="V5" s="7">
        <v>0.5</v>
      </c>
      <c r="W5" s="7">
        <v>80</v>
      </c>
      <c r="X5" s="7">
        <v>0.12</v>
      </c>
      <c r="Y5" s="7">
        <v>0</v>
      </c>
      <c r="Z5" s="7">
        <v>0</v>
      </c>
      <c r="AA5" s="7">
        <v>0</v>
      </c>
    </row>
    <row r="6" spans="1:27" x14ac:dyDescent="0.35">
      <c r="A6" s="7" t="s">
        <v>271</v>
      </c>
      <c r="B6" s="7">
        <v>0</v>
      </c>
      <c r="C6" s="7">
        <v>0</v>
      </c>
      <c r="D6" s="7">
        <v>0</v>
      </c>
      <c r="E6" s="7">
        <v>0</v>
      </c>
      <c r="F6" s="7">
        <v>0</v>
      </c>
      <c r="G6" s="7">
        <v>0.26</v>
      </c>
      <c r="H6" s="7">
        <v>0</v>
      </c>
      <c r="I6" s="7">
        <v>0</v>
      </c>
      <c r="J6" s="7">
        <v>0.505</v>
      </c>
      <c r="K6" s="7">
        <v>0</v>
      </c>
      <c r="L6" s="7">
        <v>0</v>
      </c>
      <c r="M6" s="7">
        <v>0</v>
      </c>
      <c r="N6" s="7">
        <v>0</v>
      </c>
      <c r="O6" s="7">
        <v>0</v>
      </c>
      <c r="P6" s="7">
        <v>0.45500000000000002</v>
      </c>
      <c r="Q6" s="7">
        <v>0</v>
      </c>
      <c r="R6" s="7">
        <v>0</v>
      </c>
      <c r="S6" s="7">
        <v>0</v>
      </c>
      <c r="T6" s="7">
        <v>0</v>
      </c>
      <c r="U6" s="7">
        <v>54</v>
      </c>
      <c r="V6" s="7">
        <v>0.5</v>
      </c>
      <c r="W6" s="7">
        <v>80</v>
      </c>
      <c r="X6" s="7">
        <v>0.12</v>
      </c>
      <c r="Y6" s="7">
        <v>0</v>
      </c>
      <c r="Z6" s="7">
        <v>0</v>
      </c>
      <c r="AA6" s="7">
        <v>0</v>
      </c>
    </row>
    <row r="7" spans="1:27" x14ac:dyDescent="0.35">
      <c r="A7" s="7" t="s">
        <v>272</v>
      </c>
      <c r="B7" s="7">
        <v>0</v>
      </c>
      <c r="C7" s="7">
        <v>0</v>
      </c>
      <c r="D7" s="7">
        <v>0</v>
      </c>
      <c r="E7" s="7">
        <v>0</v>
      </c>
      <c r="F7" s="7">
        <v>0</v>
      </c>
      <c r="G7" s="7">
        <v>0.26</v>
      </c>
      <c r="H7" s="7">
        <v>0</v>
      </c>
      <c r="I7" s="7">
        <v>0</v>
      </c>
      <c r="J7" s="7">
        <v>0.505</v>
      </c>
      <c r="K7" s="7">
        <v>0</v>
      </c>
      <c r="L7" s="7">
        <v>0</v>
      </c>
      <c r="M7" s="7">
        <v>0</v>
      </c>
      <c r="N7" s="7">
        <v>0</v>
      </c>
      <c r="O7" s="7">
        <v>0</v>
      </c>
      <c r="P7" s="7">
        <v>0.45500000000000002</v>
      </c>
      <c r="Q7" s="7">
        <v>0</v>
      </c>
      <c r="R7" s="7">
        <v>0</v>
      </c>
      <c r="S7" s="7">
        <v>0</v>
      </c>
      <c r="T7" s="7">
        <v>0</v>
      </c>
      <c r="U7" s="7">
        <v>54</v>
      </c>
      <c r="V7" s="7">
        <v>0.5</v>
      </c>
      <c r="W7" s="7">
        <v>80</v>
      </c>
      <c r="X7" s="7">
        <v>0.12</v>
      </c>
      <c r="Y7" s="7">
        <v>0</v>
      </c>
      <c r="Z7" s="7">
        <v>0</v>
      </c>
      <c r="AA7" s="7">
        <v>0</v>
      </c>
    </row>
    <row r="8" spans="1:27" x14ac:dyDescent="0.35">
      <c r="A8" s="7" t="s">
        <v>273</v>
      </c>
      <c r="B8" s="7">
        <v>0</v>
      </c>
      <c r="C8" s="7">
        <v>0</v>
      </c>
      <c r="D8" s="7">
        <v>0</v>
      </c>
      <c r="E8" s="7">
        <v>0</v>
      </c>
      <c r="F8" s="7">
        <v>0</v>
      </c>
      <c r="G8" s="7">
        <v>0.26</v>
      </c>
      <c r="H8" s="7">
        <v>0</v>
      </c>
      <c r="I8" s="7">
        <v>0</v>
      </c>
      <c r="J8" s="7">
        <v>0.505</v>
      </c>
      <c r="K8" s="7">
        <v>0</v>
      </c>
      <c r="L8" s="7">
        <v>0</v>
      </c>
      <c r="M8" s="7">
        <v>0</v>
      </c>
      <c r="N8" s="7">
        <v>0</v>
      </c>
      <c r="O8" s="7">
        <v>0</v>
      </c>
      <c r="P8" s="7">
        <v>0.45500000000000002</v>
      </c>
      <c r="Q8" s="7">
        <v>0</v>
      </c>
      <c r="R8" s="7">
        <v>0</v>
      </c>
      <c r="S8" s="7">
        <v>0</v>
      </c>
      <c r="T8" s="7">
        <v>0</v>
      </c>
      <c r="U8" s="7">
        <v>54</v>
      </c>
      <c r="V8" s="7">
        <v>0.5</v>
      </c>
      <c r="W8" s="7">
        <v>80</v>
      </c>
      <c r="X8" s="7">
        <v>0.12</v>
      </c>
      <c r="Y8" s="7">
        <v>0</v>
      </c>
      <c r="Z8" s="7">
        <v>0</v>
      </c>
      <c r="AA8" s="7">
        <v>0</v>
      </c>
    </row>
    <row r="9" spans="1:27" x14ac:dyDescent="0.35">
      <c r="A9" s="7" t="s">
        <v>274</v>
      </c>
      <c r="B9" s="7">
        <v>0</v>
      </c>
      <c r="C9" s="7">
        <v>0</v>
      </c>
      <c r="D9" s="7">
        <v>0</v>
      </c>
      <c r="E9" s="7">
        <v>0</v>
      </c>
      <c r="F9" s="7">
        <v>0</v>
      </c>
      <c r="G9" s="7">
        <v>0.26</v>
      </c>
      <c r="H9" s="7">
        <v>0</v>
      </c>
      <c r="I9" s="7">
        <v>0</v>
      </c>
      <c r="J9" s="7">
        <v>0.505</v>
      </c>
      <c r="K9" s="7">
        <v>0</v>
      </c>
      <c r="L9" s="7">
        <v>0</v>
      </c>
      <c r="M9" s="7">
        <v>0</v>
      </c>
      <c r="N9" s="7">
        <v>0</v>
      </c>
      <c r="O9" s="7">
        <v>0</v>
      </c>
      <c r="P9" s="7">
        <v>0.45500000000000002</v>
      </c>
      <c r="Q9" s="7">
        <v>0</v>
      </c>
      <c r="R9" s="7">
        <v>0</v>
      </c>
      <c r="S9" s="7">
        <v>0</v>
      </c>
      <c r="T9" s="7">
        <v>0</v>
      </c>
      <c r="U9" s="7">
        <v>54</v>
      </c>
      <c r="V9" s="7">
        <v>0.5</v>
      </c>
      <c r="W9" s="7">
        <v>80</v>
      </c>
      <c r="X9" s="7">
        <v>0.12</v>
      </c>
      <c r="Y9" s="7">
        <v>0</v>
      </c>
      <c r="Z9" s="7">
        <v>0</v>
      </c>
      <c r="AA9" s="7">
        <v>0</v>
      </c>
    </row>
    <row r="10" spans="1:27" x14ac:dyDescent="0.35">
      <c r="A10" s="7" t="s">
        <v>275</v>
      </c>
      <c r="B10" s="7">
        <v>0</v>
      </c>
      <c r="C10" s="7">
        <v>0</v>
      </c>
      <c r="D10" s="7">
        <v>0</v>
      </c>
      <c r="E10" s="7">
        <v>0</v>
      </c>
      <c r="F10" s="7">
        <v>0</v>
      </c>
      <c r="G10" s="7">
        <v>0.26</v>
      </c>
      <c r="H10" s="7">
        <v>0</v>
      </c>
      <c r="I10" s="7">
        <v>0</v>
      </c>
      <c r="J10" s="7">
        <v>0.505</v>
      </c>
      <c r="K10" s="7">
        <v>0</v>
      </c>
      <c r="L10" s="7">
        <v>0</v>
      </c>
      <c r="M10" s="7">
        <v>0</v>
      </c>
      <c r="N10" s="7">
        <v>0</v>
      </c>
      <c r="O10" s="7">
        <v>0</v>
      </c>
      <c r="P10" s="7">
        <v>0.45500000000000002</v>
      </c>
      <c r="Q10" s="7">
        <v>0</v>
      </c>
      <c r="R10" s="7">
        <v>0</v>
      </c>
      <c r="S10" s="7">
        <v>0</v>
      </c>
      <c r="T10" s="7">
        <v>0</v>
      </c>
      <c r="U10" s="7">
        <v>54</v>
      </c>
      <c r="V10" s="7">
        <v>0.5</v>
      </c>
      <c r="W10" s="7">
        <v>80</v>
      </c>
      <c r="X10" s="7">
        <v>0.12</v>
      </c>
      <c r="Y10" s="7">
        <v>0</v>
      </c>
      <c r="Z10" s="7">
        <v>0</v>
      </c>
      <c r="AA10" s="7">
        <v>0</v>
      </c>
    </row>
    <row r="11" spans="1:27" x14ac:dyDescent="0.35">
      <c r="A11" s="7" t="s">
        <v>276</v>
      </c>
      <c r="B11" s="7">
        <v>0</v>
      </c>
      <c r="C11" s="7">
        <v>0</v>
      </c>
      <c r="D11" s="7">
        <v>0</v>
      </c>
      <c r="E11" s="7">
        <v>0</v>
      </c>
      <c r="F11" s="7">
        <v>0</v>
      </c>
      <c r="G11" s="7">
        <v>0.26</v>
      </c>
      <c r="H11" s="7">
        <v>0</v>
      </c>
      <c r="I11" s="7">
        <v>0</v>
      </c>
      <c r="J11" s="7">
        <v>0.505</v>
      </c>
      <c r="K11" s="7">
        <v>0</v>
      </c>
      <c r="L11" s="7">
        <v>0</v>
      </c>
      <c r="M11" s="7">
        <v>0</v>
      </c>
      <c r="N11" s="7">
        <v>0</v>
      </c>
      <c r="O11" s="7">
        <v>0</v>
      </c>
      <c r="P11" s="7">
        <v>0.45500000000000002</v>
      </c>
      <c r="Q11" s="7">
        <v>0</v>
      </c>
      <c r="R11" s="7">
        <v>0</v>
      </c>
      <c r="S11" s="7">
        <v>0</v>
      </c>
      <c r="T11" s="7">
        <v>0</v>
      </c>
      <c r="U11" s="7">
        <v>54</v>
      </c>
      <c r="V11" s="7">
        <v>0.5</v>
      </c>
      <c r="W11" s="7">
        <v>80</v>
      </c>
      <c r="X11" s="7">
        <v>0.12</v>
      </c>
      <c r="Y11" s="7">
        <v>0</v>
      </c>
      <c r="Z11" s="7">
        <v>0</v>
      </c>
      <c r="AA11" s="7">
        <v>0</v>
      </c>
    </row>
    <row r="12" spans="1:27" x14ac:dyDescent="0.35">
      <c r="A12" s="7" t="s">
        <v>277</v>
      </c>
      <c r="B12" s="7">
        <v>0</v>
      </c>
      <c r="C12" s="7">
        <v>0</v>
      </c>
      <c r="D12" s="7">
        <v>0</v>
      </c>
      <c r="E12" s="7">
        <v>0</v>
      </c>
      <c r="F12" s="7">
        <v>0</v>
      </c>
      <c r="G12" s="7">
        <v>0.26</v>
      </c>
      <c r="H12" s="7">
        <v>0</v>
      </c>
      <c r="I12" s="7">
        <v>0</v>
      </c>
      <c r="J12" s="7">
        <v>0.505</v>
      </c>
      <c r="K12" s="7">
        <v>0</v>
      </c>
      <c r="L12" s="7">
        <v>0</v>
      </c>
      <c r="M12" s="7">
        <v>0</v>
      </c>
      <c r="N12" s="7">
        <v>0</v>
      </c>
      <c r="O12" s="7">
        <v>0</v>
      </c>
      <c r="P12" s="7">
        <v>0.45500000000000002</v>
      </c>
      <c r="Q12" s="7">
        <v>0</v>
      </c>
      <c r="R12" s="7">
        <v>0</v>
      </c>
      <c r="S12" s="7">
        <v>0</v>
      </c>
      <c r="T12" s="7">
        <v>0</v>
      </c>
      <c r="U12" s="7">
        <v>54</v>
      </c>
      <c r="V12" s="7">
        <v>0.5</v>
      </c>
      <c r="W12" s="7">
        <v>80</v>
      </c>
      <c r="X12" s="7">
        <v>0.12</v>
      </c>
      <c r="Y12" s="7">
        <v>0</v>
      </c>
      <c r="Z12" s="7">
        <v>0</v>
      </c>
      <c r="AA12" s="7">
        <v>0</v>
      </c>
    </row>
    <row r="13" spans="1:27" x14ac:dyDescent="0.35">
      <c r="A13" s="7" t="s">
        <v>278</v>
      </c>
      <c r="B13" s="7">
        <v>0</v>
      </c>
      <c r="C13" s="7">
        <v>0</v>
      </c>
      <c r="D13" s="7">
        <v>0</v>
      </c>
      <c r="E13" s="7">
        <v>0</v>
      </c>
      <c r="F13" s="7">
        <v>0</v>
      </c>
      <c r="G13" s="7">
        <v>0.26</v>
      </c>
      <c r="H13" s="7">
        <v>0</v>
      </c>
      <c r="I13" s="7">
        <v>0</v>
      </c>
      <c r="J13" s="7">
        <v>0.505</v>
      </c>
      <c r="K13" s="7">
        <v>0</v>
      </c>
      <c r="L13" s="7">
        <v>0</v>
      </c>
      <c r="M13" s="7">
        <v>0</v>
      </c>
      <c r="N13" s="7">
        <v>0</v>
      </c>
      <c r="O13" s="7">
        <v>0</v>
      </c>
      <c r="P13" s="7">
        <v>0.45500000000000002</v>
      </c>
      <c r="Q13" s="7">
        <v>0</v>
      </c>
      <c r="R13" s="7">
        <v>0</v>
      </c>
      <c r="S13" s="7">
        <v>0</v>
      </c>
      <c r="T13" s="7">
        <v>0</v>
      </c>
      <c r="U13" s="7">
        <v>54</v>
      </c>
      <c r="V13" s="7">
        <v>0.5</v>
      </c>
      <c r="W13" s="7">
        <v>80</v>
      </c>
      <c r="X13" s="7">
        <v>0.12</v>
      </c>
      <c r="Y13" s="7">
        <v>0</v>
      </c>
      <c r="Z13" s="7">
        <v>0</v>
      </c>
      <c r="AA13" s="7">
        <v>0</v>
      </c>
    </row>
    <row r="14" spans="1:27" x14ac:dyDescent="0.35">
      <c r="A14" s="7" t="s">
        <v>279</v>
      </c>
      <c r="B14" s="7">
        <v>0</v>
      </c>
      <c r="C14" s="7">
        <v>0</v>
      </c>
      <c r="D14" s="7">
        <v>0</v>
      </c>
      <c r="E14" s="7">
        <v>0</v>
      </c>
      <c r="F14" s="7">
        <v>0</v>
      </c>
      <c r="G14" s="7">
        <v>0.26</v>
      </c>
      <c r="H14" s="7">
        <v>0</v>
      </c>
      <c r="I14" s="7">
        <v>0</v>
      </c>
      <c r="J14" s="7">
        <v>0.505</v>
      </c>
      <c r="K14" s="7">
        <v>0</v>
      </c>
      <c r="L14" s="7">
        <v>0</v>
      </c>
      <c r="M14" s="7">
        <v>0</v>
      </c>
      <c r="N14" s="7">
        <v>0</v>
      </c>
      <c r="O14" s="7">
        <v>0</v>
      </c>
      <c r="P14" s="7">
        <v>0.45500000000000002</v>
      </c>
      <c r="Q14" s="7">
        <v>0</v>
      </c>
      <c r="R14" s="7">
        <v>0</v>
      </c>
      <c r="S14" s="7">
        <v>0</v>
      </c>
      <c r="T14" s="7">
        <v>0</v>
      </c>
      <c r="U14" s="7">
        <v>54</v>
      </c>
      <c r="V14" s="7">
        <v>0.5</v>
      </c>
      <c r="W14" s="7">
        <v>80</v>
      </c>
      <c r="X14" s="7">
        <v>0.12</v>
      </c>
      <c r="Y14" s="7">
        <v>0</v>
      </c>
      <c r="Z14" s="7">
        <v>0</v>
      </c>
      <c r="AA14" s="7">
        <v>0</v>
      </c>
    </row>
    <row r="15" spans="1:27" x14ac:dyDescent="0.35">
      <c r="A15" s="7" t="s">
        <v>280</v>
      </c>
      <c r="B15" s="7">
        <v>0</v>
      </c>
      <c r="C15" s="7">
        <v>0</v>
      </c>
      <c r="D15" s="7">
        <v>0</v>
      </c>
      <c r="E15" s="7">
        <v>0</v>
      </c>
      <c r="F15" s="7">
        <v>0</v>
      </c>
      <c r="G15" s="7">
        <v>0.26</v>
      </c>
      <c r="H15" s="7">
        <v>0</v>
      </c>
      <c r="I15" s="7">
        <v>0</v>
      </c>
      <c r="J15" s="7">
        <v>0.505</v>
      </c>
      <c r="K15" s="7">
        <v>0</v>
      </c>
      <c r="L15" s="7">
        <v>0</v>
      </c>
      <c r="M15" s="7">
        <v>0</v>
      </c>
      <c r="N15" s="7">
        <v>0</v>
      </c>
      <c r="O15" s="7">
        <v>0</v>
      </c>
      <c r="P15" s="7">
        <v>0.45500000000000002</v>
      </c>
      <c r="Q15" s="7">
        <v>0</v>
      </c>
      <c r="R15" s="7">
        <v>0</v>
      </c>
      <c r="S15" s="7">
        <v>0</v>
      </c>
      <c r="T15" s="7">
        <v>0</v>
      </c>
      <c r="U15" s="7">
        <v>54</v>
      </c>
      <c r="V15" s="7">
        <v>0.5</v>
      </c>
      <c r="W15" s="7">
        <v>80</v>
      </c>
      <c r="X15" s="7">
        <v>0.12</v>
      </c>
      <c r="Y15" s="7">
        <v>0</v>
      </c>
      <c r="Z15" s="7">
        <v>0</v>
      </c>
      <c r="AA15" s="7">
        <v>0</v>
      </c>
    </row>
    <row r="16" spans="1:27"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s="25" customFormat="1" x14ac:dyDescent="0.35"/>
  </sheetData>
  <phoneticPr fontId="1" type="noConversion"/>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265625" defaultRowHeight="14.5" x14ac:dyDescent="0.35"/>
  <cols>
    <col min="1" max="1" width="13.1796875" bestFit="1" customWidth="1"/>
    <col min="2" max="2" width="15.54296875" bestFit="1" customWidth="1"/>
    <col min="3" max="3" width="8.1796875" bestFit="1" customWidth="1"/>
    <col min="4" max="4" width="10.81640625" bestFit="1" customWidth="1"/>
    <col min="5" max="5" width="9.453125" bestFit="1" customWidth="1"/>
    <col min="6" max="6" width="14.1796875" customWidth="1"/>
    <col min="7" max="8" width="14.1796875" bestFit="1" customWidth="1"/>
  </cols>
  <sheetData>
    <row r="1" spans="1:8" x14ac:dyDescent="0.35">
      <c r="A1" s="11" t="s">
        <v>254</v>
      </c>
      <c r="B1" s="11" t="s">
        <v>255</v>
      </c>
      <c r="C1" s="11" t="s">
        <v>256</v>
      </c>
      <c r="D1" s="11" t="s">
        <v>257</v>
      </c>
      <c r="E1" s="11" t="s">
        <v>258</v>
      </c>
      <c r="F1" s="15" t="s">
        <v>259</v>
      </c>
      <c r="G1" s="15" t="s">
        <v>260</v>
      </c>
      <c r="H1" s="16" t="s">
        <v>261</v>
      </c>
    </row>
    <row r="2" spans="1:8" x14ac:dyDescent="0.35">
      <c r="A2" s="7">
        <v>20.8</v>
      </c>
      <c r="B2" s="7">
        <v>60</v>
      </c>
      <c r="C2" s="7">
        <v>1240</v>
      </c>
      <c r="D2" s="7">
        <v>800</v>
      </c>
      <c r="E2" s="7">
        <v>96.1</v>
      </c>
      <c r="F2" s="23">
        <v>0</v>
      </c>
      <c r="G2" s="23">
        <v>0</v>
      </c>
      <c r="H2" s="7">
        <v>0</v>
      </c>
    </row>
    <row r="3" spans="1:8" x14ac:dyDescent="0.3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265625" defaultRowHeight="14.5" x14ac:dyDescent="0.35"/>
  <sheetData>
    <row r="1" spans="1:3" ht="15" thickBot="1" x14ac:dyDescent="0.4">
      <c r="A1" s="12" t="s">
        <v>263</v>
      </c>
      <c r="B1" s="13" t="s">
        <v>264</v>
      </c>
      <c r="C1" s="13" t="s">
        <v>265</v>
      </c>
    </row>
    <row r="2" spans="1:3" ht="15" thickBot="1" x14ac:dyDescent="0.4">
      <c r="A2" s="2">
        <v>-5</v>
      </c>
      <c r="B2" s="3">
        <v>-0.32438</v>
      </c>
      <c r="C2" s="3">
        <v>4.4250999999999999E-2</v>
      </c>
    </row>
    <row r="3" spans="1:3" ht="15" thickBot="1" x14ac:dyDescent="0.4">
      <c r="A3" s="2">
        <v>-4</v>
      </c>
      <c r="B3" s="3">
        <v>-0.21503</v>
      </c>
      <c r="C3" s="3">
        <v>3.3783000000000001E-2</v>
      </c>
    </row>
    <row r="4" spans="1:3" ht="15" thickBot="1" x14ac:dyDescent="0.4">
      <c r="A4" s="2">
        <v>-3</v>
      </c>
      <c r="B4" s="3">
        <v>-0.10081</v>
      </c>
      <c r="C4" s="3">
        <v>2.8627E-2</v>
      </c>
    </row>
    <row r="5" spans="1:3" ht="15" thickBot="1" x14ac:dyDescent="0.4">
      <c r="A5" s="2">
        <v>-2</v>
      </c>
      <c r="B5" s="3">
        <v>1.0503E-2</v>
      </c>
      <c r="C5" s="3">
        <v>2.5864000000000002E-2</v>
      </c>
    </row>
    <row r="6" spans="1:3" ht="15" thickBot="1" x14ac:dyDescent="0.4">
      <c r="A6" s="2">
        <v>-1</v>
      </c>
      <c r="B6" s="3">
        <v>0.12155000000000001</v>
      </c>
      <c r="C6" s="3">
        <v>2.4643000000000002E-2</v>
      </c>
    </row>
    <row r="7" spans="1:3" ht="15" thickBot="1" x14ac:dyDescent="0.4">
      <c r="A7" s="2">
        <v>0</v>
      </c>
      <c r="B7" s="3">
        <v>0.24163000000000001</v>
      </c>
      <c r="C7" s="3">
        <v>2.5099E-2</v>
      </c>
    </row>
    <row r="8" spans="1:3" ht="15" thickBot="1" x14ac:dyDescent="0.4">
      <c r="A8" s="2">
        <v>1</v>
      </c>
      <c r="B8" s="3">
        <v>0.34336</v>
      </c>
      <c r="C8" s="3">
        <v>2.5635000000000002E-2</v>
      </c>
    </row>
    <row r="9" spans="1:3" ht="15" thickBot="1" x14ac:dyDescent="0.4">
      <c r="A9" s="2">
        <v>2</v>
      </c>
      <c r="B9" s="3">
        <v>0.45256000000000002</v>
      </c>
      <c r="C9" s="3">
        <v>2.7660000000000001E-2</v>
      </c>
    </row>
    <row r="10" spans="1:3" ht="15" thickBot="1" x14ac:dyDescent="0.4">
      <c r="A10" s="2">
        <v>3</v>
      </c>
      <c r="B10" s="3">
        <v>0.56037000000000003</v>
      </c>
      <c r="C10" s="3">
        <v>3.0676999999999999E-2</v>
      </c>
    </row>
    <row r="11" spans="1:3" ht="15" thickBot="1" x14ac:dyDescent="0.4">
      <c r="A11" s="2">
        <v>4</v>
      </c>
      <c r="B11" s="3">
        <v>0.66625000000000001</v>
      </c>
      <c r="C11" s="3">
        <v>3.4854999999999997E-2</v>
      </c>
    </row>
    <row r="12" spans="1:3" ht="15" thickBot="1" x14ac:dyDescent="0.4">
      <c r="A12" s="2">
        <v>5</v>
      </c>
      <c r="B12" s="3">
        <v>0.76941999999999999</v>
      </c>
      <c r="C12" s="3">
        <v>4.0403000000000001E-2</v>
      </c>
    </row>
    <row r="13" spans="1:3" ht="15" thickBot="1" x14ac:dyDescent="0.4">
      <c r="A13" s="2">
        <v>6</v>
      </c>
      <c r="B13" s="3">
        <v>0.86922999999999995</v>
      </c>
      <c r="C13" s="3">
        <v>4.759E-2</v>
      </c>
    </row>
    <row r="14" spans="1:3" ht="15" thickBot="1" x14ac:dyDescent="0.4">
      <c r="A14" s="2">
        <v>7</v>
      </c>
      <c r="B14" s="3">
        <v>0.96386000000000005</v>
      </c>
      <c r="C14" s="3">
        <v>5.7107999999999999E-2</v>
      </c>
    </row>
    <row r="15" spans="1:3" ht="15" thickBot="1" x14ac:dyDescent="0.4">
      <c r="A15" s="2">
        <v>8</v>
      </c>
      <c r="B15" s="3">
        <v>1.0441</v>
      </c>
      <c r="C15" s="3">
        <v>7.0132E-2</v>
      </c>
    </row>
    <row r="16" spans="1:3" ht="15" thickBot="1" x14ac:dyDescent="0.4">
      <c r="A16" s="2">
        <v>9</v>
      </c>
      <c r="B16" s="3">
        <v>1.0743</v>
      </c>
      <c r="C16" s="3">
        <v>9.0921000000000002E-2</v>
      </c>
    </row>
    <row r="17" spans="1:6" ht="15" thickBot="1" x14ac:dyDescent="0.4">
      <c r="A17" s="2">
        <v>10</v>
      </c>
      <c r="B17" s="3">
        <v>1.0807</v>
      </c>
      <c r="C17" s="3">
        <v>0.11193</v>
      </c>
    </row>
    <row r="18" spans="1:6" ht="15" thickBot="1" x14ac:dyDescent="0.4">
      <c r="A18" s="2">
        <v>11</v>
      </c>
      <c r="B18" s="3">
        <v>1.0379</v>
      </c>
      <c r="C18" s="3">
        <v>0.13253999999999999</v>
      </c>
    </row>
    <row r="19" spans="1:6" ht="15" thickBot="1" x14ac:dyDescent="0.4">
      <c r="A19" s="2">
        <v>12</v>
      </c>
      <c r="B19" s="3">
        <v>1.034</v>
      </c>
      <c r="C19" s="3">
        <v>0.15645000000000001</v>
      </c>
    </row>
    <row r="21" spans="1:6" x14ac:dyDescent="0.3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topLeftCell="A4" workbookViewId="0">
      <selection activeCell="U1" sqref="U1"/>
    </sheetView>
  </sheetViews>
  <sheetFormatPr defaultColWidth="8.726562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Evan Karen</cp:lastModifiedBy>
  <cp:revision/>
  <dcterms:created xsi:type="dcterms:W3CDTF">2023-12-05T19:03:00Z</dcterms:created>
  <dcterms:modified xsi:type="dcterms:W3CDTF">2025-03-11T17:59:57Z</dcterms:modified>
  <cp:category/>
  <cp:contentStatus/>
</cp:coreProperties>
</file>