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Github/asen2804/Design Input Files/"/>
    </mc:Choice>
  </mc:AlternateContent>
  <xr:revisionPtr revIDLastSave="441" documentId="13_ncr:1_{EF649137-05B1-468B-AEC0-47A70C057530}" xr6:coauthVersionLast="47" xr6:coauthVersionMax="47" xr10:uidLastSave="{D71232EF-8017-4FF1-9F54-5C0A92F4CCC8}"/>
  <bookViews>
    <workbookView xWindow="3000" yWindow="3000" windowWidth="19200" windowHeight="11170" tabRatio="655" firstSheet="1"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 l="1"/>
  <c r="I2" i="4" s="1"/>
  <c r="F2" i="4"/>
  <c r="E8" i="11"/>
  <c r="AP8" i="5"/>
  <c r="W8" i="5"/>
  <c r="AP8" i="4"/>
  <c r="AN8" i="4"/>
  <c r="AK8" i="4"/>
  <c r="AM8" i="4" s="1"/>
  <c r="U8" i="4"/>
  <c r="W8" i="4" s="1"/>
  <c r="P8" i="4"/>
  <c r="M8" i="4" s="1"/>
  <c r="H8" i="4"/>
  <c r="J8" i="4" s="1"/>
  <c r="F8" i="4"/>
  <c r="AP11" i="5"/>
  <c r="W11" i="5"/>
  <c r="AP11" i="4"/>
  <c r="AN11" i="4"/>
  <c r="Z11" i="4"/>
  <c r="X11" i="4"/>
  <c r="P11" i="4"/>
  <c r="M11" i="4" s="1"/>
  <c r="J11" i="4"/>
  <c r="H11" i="4"/>
  <c r="I11" i="4" s="1"/>
  <c r="F11" i="4"/>
  <c r="AP3" i="5"/>
  <c r="AP4" i="5"/>
  <c r="AP5" i="5"/>
  <c r="AP6" i="5"/>
  <c r="AP7" i="5"/>
  <c r="AP9" i="5"/>
  <c r="AP10" i="5"/>
  <c r="AP2" i="5"/>
  <c r="W2" i="5"/>
  <c r="W3" i="5"/>
  <c r="W4" i="5"/>
  <c r="W5" i="5"/>
  <c r="W6" i="5"/>
  <c r="W7" i="5"/>
  <c r="W9" i="5"/>
  <c r="W10" i="5"/>
  <c r="I3" i="4"/>
  <c r="I5" i="4"/>
  <c r="I6" i="4"/>
  <c r="I7" i="4"/>
  <c r="O8" i="4" l="1"/>
  <c r="N8" i="4"/>
  <c r="I8" i="4"/>
  <c r="V8" i="4"/>
  <c r="AL8" i="4"/>
  <c r="AK11" i="4"/>
  <c r="AL11" i="4" s="1"/>
  <c r="U11" i="4"/>
  <c r="V11" i="4" s="1"/>
  <c r="O11" i="4"/>
  <c r="N11" i="4"/>
  <c r="B78" i="8"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<sst xmlns="http://schemas.openxmlformats.org/spreadsheetml/2006/main" count="626" uniqueCount="283">
  <si>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</si>
  <si>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</si>
  <si>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</si>
  <si>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</si>
  <si>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</si>
  <si>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</si>
  <si>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</si>
  <si>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</si>
  <si>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</si>
  <si>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</si>
  <si>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</si>
  <si>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</si>
  <si>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</si>
  <si>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</si>
  <si>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</si>
  <si>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</si>
  <si>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</si>
  <si>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</si>
  <si>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</si>
  <si>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</si>
  <si>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</si>
  <si>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</si>
  <si>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</si>
  <si>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</si>
  <si>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</si>
  <si>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</si>
  <si>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</si>
  <si>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</si>
  <si>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</si>
  <si>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</si>
  <si>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</si>
  <si>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</si>
  <si>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</si>
  <si>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</si>
  <si>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</si>
  <si>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</si>
  <si>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</si>
  <si>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</si>
  <si>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</si>
  <si>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</si>
  <si>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</si>
  <si>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</si>
  <si>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</si>
  <si>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</si>
  <si>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</si>
  <si>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</si>
  <si>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</si>
  <si>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</si>
  <si>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</si>
  <si>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</si>
  <si>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</si>
  <si>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</si>
  <si>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</si>
  <si>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</si>
  <si>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</si>
  <si>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</si>
  <si>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</si>
  <si>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</si>
  <si>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</si>
  <si>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</si>
  <si>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</si>
  <si>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</si>
  <si>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</si>
  <si>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</si>
  <si>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</si>
  <si>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</si>
  <si>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</si>
  <si>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</si>
  <si>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</si>
  <si>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</si>
  <si>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</si>
  <si>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</si>
  <si>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</si>
  <si>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</si>
  <si>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</si>
  <si>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</si>
  <si>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</si>
  <si>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</si>
  <si>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</si>
  <si>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</si>
  <si>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</si>
  <si>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</si>
  <si>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</si>
  <si>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</si>
  <si>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</si>
  <si>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</si>
  <si>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</si>
  <si>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</si>
  <si>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</si>
  <si>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</si>
  <si>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</si>
  <si>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</si>
  <si>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</si>
  <si>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</si>
  <si>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</si>
  <si>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</si>
  <si>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</si>
  <si>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</si>
  <si>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</si>
  <si>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</si>
  <si>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</si>
  <si>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</si>
  <si>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</si>
  <si>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</si>
  <si>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</si>
  <si>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</si>
  <si>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</si>
  <si>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</si>
  <si>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</si>
  <si>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</si>
  <si>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</si>
  <si>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</si>
  <si>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</si>
  <si>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</si>
  <si>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</si>
  <si>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</si>
  <si>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</si>
  <si>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</si>
  <si>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</si>
  <si>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</si>
  <si>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</si>
  <si>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</si>
  <si>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</si>
  <si>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</si>
  <si>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</si>
  <si>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</si>
  <si>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</si>
  <si>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</si>
  <si>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</si>
  <si>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</si>
  <si>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</si>
  <si>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</si>
  <si>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</si>
  <si>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</si>
  <si>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</si>
  <si>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</si>
  <si>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</si>
  <si>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</si>
  <si>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</si>
  <si>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</si>
  <si>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</si>
  <si>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</si>
  <si>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</si>
  <si>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</si>
  <si>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</si>
  <si>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</si>
  <si>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</si>
  <si>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</si>
  <si>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</si>
  <si>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</si>
  <si>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</si>
  <si>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</si>
  <si>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</si>
  <si>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</si>
  <si>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</si>
  <si>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</si>
  <si>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</si>
  <si>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</si>
  <si>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</si>
  <si>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</si>
  <si>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</si>
  <si>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</si>
  <si>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</si>
  <si>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</si>
  <si>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</si>
  <si>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</si>
  <si>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</si>
  <si>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</si>
  <si>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</si>
  <si>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</si>
  <si>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</si>
  <si>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</si>
  <si>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</si>
  <si>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</si>
  <si>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</si>
  <si>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</si>
  <si>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</si>
  <si>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</si>
  <si>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</si>
  <si>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</si>
  <si>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</si>
  <si>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</si>
  <si>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</si>
  <si>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</si>
  <si>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</si>
  <si>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</si>
  <si>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</si>
  <si>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</si>
  <si>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</si>
  <si>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</si>
  <si>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</si>
  <si>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</si>
  <si>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</si>
  <si>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</si>
  <si>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</si>
  <si>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</si>
  <si>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</si>
  <si>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</si>
  <si>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</si>
  <si>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</si>
  <si>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</si>
  <si>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</si>
  <si>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</si>
  <si>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</si>
  <si>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</si>
  <si>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</si>
  <si>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</si>
  <si>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</si>
  <si>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</si>
  <si>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</si>
  <si>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</si>
  <si>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</si>
  <si>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</si>
  <si>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</si>
  <si>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</si>
  <si>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</si>
  <si>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</si>
  <si>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</si>
  <si>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</si>
  <si>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</si>
  <si>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</si>
  <si>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</si>
  <si>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</si>
  <si>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</si>
  <si>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</si>
  <si>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</si>
  <si>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</si>
  <si>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</si>
  <si>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</si>
  <si>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</si>
  <si>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</si>
  <si>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</si>
  <si>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</si>
  <si>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</si>
  <si>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</si>
  <si>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</si>
  <si>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</si>
  <si>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</si>
  <si>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</si>
  <si>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</si>
  <si>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</si>
  <si>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</si>
  <si>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</si>
  <si>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</si>
  <si>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</si>
  <si>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</si>
  <si>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</si>
  <si>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</si>
  <si>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</si>
  <si>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</si>
  <si>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</si>
  <si>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</si>
  <si>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</si>
  <si>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</si>
  <si>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</si>
  <si>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</si>
  <si>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</si>
  <si>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</si>
  <si>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</si>
  <si>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</si>
  <si>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</si>
  <si>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</si>
  <si>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</si>
  <si>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</si>
  <si>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</si>
  <si>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</si>
  <si>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0012</t>
  </si>
  <si>
    <t>Cam</t>
  </si>
  <si>
    <t>MH32</t>
  </si>
  <si>
    <t>NACA 0010</t>
  </si>
  <si>
    <t>NACA 2412</t>
  </si>
  <si>
    <t>Kevin</t>
  </si>
  <si>
    <t>Max</t>
  </si>
  <si>
    <t>NACA0012</t>
  </si>
  <si>
    <t>Victor</t>
  </si>
  <si>
    <t>NACA0006</t>
  </si>
  <si>
    <t>Flat Plate</t>
  </si>
  <si>
    <t>Connor</t>
  </si>
  <si>
    <t>Anil</t>
  </si>
  <si>
    <t>Finn</t>
  </si>
  <si>
    <t>Carter</t>
  </si>
  <si>
    <t>Evan</t>
  </si>
  <si>
    <t>Wiro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</si>
</sst>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
      <sz val="11"/>
      <color theme="1"/>
      <name val="Calibri"/>
      <scheme val="minor"/>
    </font>
    <font>
      <sz val="11"/>
      <name val="Calibri"/>
      <family val="2"/>
      <scheme val="minor"/>
    </font>
    <font>
      <sz val="11"/>
      <color theme="1"/>
      <name val="Calibri"/>
      <family val="2"/>
      <scheme val="minor"/>
    </font>
    <font>
      <b/>
      <sz val="1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1">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0" fillId="11" borderId="5" xfId="0" applyFill="1" applyBorder="1" applyAlignment="1">
      <alignment horizontal="center"/>
    </xf>
    <xf numFmtId="0" fontId="0" fillId="0" borderId="6" xfId="0" applyBorder="1" applyAlignment="1">
      <alignment horizontal="center"/>
    </xf>
    <xf numFmtId="0" fontId="10" fillId="0" borderId="0" xfId="0" applyFont="1" applyAlignment="1">
      <alignment horizontal="center"/>
    </xf>
    <xf numFmtId="0" fontId="12" fillId="0" borderId="0" xfId="0" applyFont="1" applyAlignment="1">
      <alignment horizontal="center"/>
    </xf>
    <xf numFmtId="0" fontId="0" fillId="11" borderId="0" xfId="0" applyFill="1"/>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13" fillId="9" borderId="5" xfId="0" applyFont="1" applyFill="1" applyBorder="1" applyAlignment="1">
      <alignment horizontal="center" vertical="center"/>
    </xf>
    <xf numFmtId="0" fontId="11" fillId="0" borderId="5" xfId="0" applyFont="1" applyBorder="1" applyAlignment="1">
      <alignment horizontal="center"/>
    </xf>
    <xf numFmtId="0" fontId="11" fillId="0" borderId="4" xfId="0" applyFont="1" applyBorder="1" applyAlignment="1">
      <alignment horizontal="center" vertical="center" wrapText="1"/>
    </xf>
    <xf numFmtId="0" fontId="11" fillId="11" borderId="5" xfId="0" applyFont="1" applyFill="1" applyBorder="1" applyAlignment="1">
      <alignment horizontal="center" vertical="center"/>
    </xf>
    <xf numFmtId="0" fontId="11" fillId="0" borderId="0" xfId="0" applyFont="1" applyAlignment="1">
      <alignment horizontal="center"/>
    </xf>
    <xf numFmtId="0" fontId="11" fillId="0" borderId="0" xfId="0" applyFont="1" applyAlignment="1">
      <alignment horizontal="center" vertical="center"/>
    </xf>
    <xf numFmtId="2" fontId="11" fillId="0" borderId="0" xfId="0" applyNumberFormat="1" applyFont="1" applyAlignment="1">
      <alignment horizontal="center"/>
    </xf>
    <xf numFmtId="164" fontId="11"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workbookViewId="0">
      <selection activeCell="B4" sqref="B4"/>
    </sheetView>
  </sheetViews>
  <sheetFormatPr defaultColWidth="8.7265625" defaultRowHeight="14.5" x14ac:dyDescent="0.35"/>
  <cols>
    <col min="1" max="1" width="16.1796875" bestFit="1" customWidth="1"/>
    <col min="2" max="2" width="13.81640625" bestFit="1" customWidth="1"/>
    <col min="3" max="3" width="11.453125" style="1" customWidth="1"/>
    <col min="4" max="4" width="104.453125" style="5" customWidth="1"/>
    <col min="5" max="5" width="24.453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abSelected="1" topLeftCell="D1" zoomScale="115" zoomScaleNormal="115" workbookViewId="0">
      <selection activeCell="L2" sqref="L2"/>
    </sheetView>
  </sheetViews>
  <sheetFormatPr defaultColWidth="8.81640625" defaultRowHeight="14.5" x14ac:dyDescent="0.35"/>
  <cols>
    <col min="1" max="1" width="8.81640625" style="7"/>
    <col min="2" max="2" width="10.54296875" style="7" customWidth="1"/>
    <col min="3" max="11" width="8.81640625" style="7"/>
    <col min="12" max="12" width="15.54296875" style="7" bestFit="1" customWidth="1"/>
    <col min="13" max="13" width="6.81640625" style="7" customWidth="1"/>
    <col min="14" max="14" width="8.81640625" style="7"/>
    <col min="15" max="15" width="12" style="7" bestFit="1" customWidth="1"/>
    <col min="16" max="17" width="8.81640625" style="7"/>
    <col min="18" max="18" width="16.1796875" style="7" bestFit="1" customWidth="1"/>
    <col min="19" max="19" width="8.81640625" style="7"/>
    <col min="20" max="20" width="15.54296875" style="7" bestFit="1" customWidth="1"/>
    <col min="21" max="27" width="8.81640625" style="7"/>
    <col min="28" max="28" width="15.54296875" style="7" bestFit="1" customWidth="1"/>
    <col min="29" max="38" width="8.81640625" style="7"/>
    <col min="39" max="39" width="12" style="7" bestFit="1" customWidth="1"/>
    <col min="40" max="43" width="8.81640625" style="7"/>
    <col min="44" max="44" width="16.54296875" style="7" customWidth="1"/>
    <col min="45" max="52" width="8.81640625" style="7"/>
    <col min="53" max="54" width="9.81640625" style="7" bestFit="1" customWidth="1"/>
    <col min="55" max="55" width="9.1796875" style="7" bestFit="1" customWidth="1"/>
    <col min="56" max="56" width="9.81640625" style="7" bestFit="1" customWidth="1"/>
    <col min="57" max="16384" width="8.81640625" style="7"/>
  </cols>
  <sheetData>
    <row r="1" spans="1:58" x14ac:dyDescent="0.35">
      <c r="A1" s="17" t="s">
        <v>133</v>
      </c>
      <c r="B1" s="17" t="s">
        <v>134</v>
      </c>
      <c r="C1" s="17" t="s">
        <v>135</v>
      </c>
      <c r="D1" s="17" t="s">
        <v>136</v>
      </c>
      <c r="E1" s="17" t="s">
        <v>137</v>
      </c>
      <c r="F1" s="17" t="s">
        <v>138</v>
      </c>
      <c r="G1" s="17" t="s">
        <v>139</v>
      </c>
      <c r="H1" s="17" t="s">
        <v>140</v>
      </c>
      <c r="I1" s="17" t="s">
        <v>141</v>
      </c>
      <c r="J1" s="17" t="s">
        <v>142</v>
      </c>
      <c r="K1" s="17" t="s">
        <v>143</v>
      </c>
      <c r="L1" s="17" t="s">
        <v>144</v>
      </c>
      <c r="M1" s="18" t="s">
        <v>145</v>
      </c>
      <c r="N1" s="18" t="s">
        <v>146</v>
      </c>
      <c r="O1" s="18" t="s">
        <v>147</v>
      </c>
      <c r="P1" s="18" t="s">
        <v>148</v>
      </c>
      <c r="Q1" s="18" t="s">
        <v>149</v>
      </c>
      <c r="R1" s="18" t="s">
        <v>150</v>
      </c>
      <c r="S1" s="18" t="s">
        <v>151</v>
      </c>
      <c r="T1" s="18" t="s">
        <v>152</v>
      </c>
      <c r="U1" s="19" t="s">
        <v>153</v>
      </c>
      <c r="V1" s="19" t="s">
        <v>154</v>
      </c>
      <c r="W1" s="19" t="s">
        <v>155</v>
      </c>
      <c r="X1" s="19" t="s">
        <v>156</v>
      </c>
      <c r="Y1" s="19" t="s">
        <v>157</v>
      </c>
      <c r="Z1" s="19" t="s">
        <v>158</v>
      </c>
      <c r="AA1" s="19" t="s">
        <v>159</v>
      </c>
      <c r="AB1" s="19" t="s">
        <v>160</v>
      </c>
      <c r="AC1" s="20" t="s">
        <v>161</v>
      </c>
      <c r="AD1" s="20" t="s">
        <v>162</v>
      </c>
      <c r="AE1" s="20" t="s">
        <v>163</v>
      </c>
      <c r="AF1" s="20" t="s">
        <v>164</v>
      </c>
      <c r="AG1" s="20" t="s">
        <v>165</v>
      </c>
      <c r="AH1" s="20" t="s">
        <v>166</v>
      </c>
      <c r="AI1" s="20" t="s">
        <v>167</v>
      </c>
      <c r="AJ1" s="20" t="s">
        <v>168</v>
      </c>
      <c r="AK1" s="21" t="s">
        <v>169</v>
      </c>
      <c r="AL1" s="21" t="s">
        <v>170</v>
      </c>
      <c r="AM1" s="21" t="s">
        <v>171</v>
      </c>
      <c r="AN1" s="21" t="s">
        <v>172</v>
      </c>
      <c r="AO1" s="21" t="s">
        <v>173</v>
      </c>
      <c r="AP1" s="21" t="s">
        <v>174</v>
      </c>
      <c r="AQ1" s="21" t="s">
        <v>175</v>
      </c>
      <c r="AR1" s="21" t="s">
        <v>176</v>
      </c>
      <c r="AS1" s="22" t="s">
        <v>177</v>
      </c>
      <c r="AT1" s="22" t="s">
        <v>178</v>
      </c>
      <c r="AU1" s="22" t="s">
        <v>179</v>
      </c>
      <c r="AV1" s="22" t="s">
        <v>180</v>
      </c>
      <c r="AW1" s="22" t="s">
        <v>181</v>
      </c>
      <c r="AX1" s="22" t="s">
        <v>182</v>
      </c>
      <c r="AY1" s="22" t="s">
        <v>183</v>
      </c>
      <c r="AZ1" s="22" t="s">
        <v>184</v>
      </c>
      <c r="BA1" s="23" t="s">
        <v>185</v>
      </c>
      <c r="BB1" s="23" t="s">
        <v>186</v>
      </c>
      <c r="BC1" s="23" t="s">
        <v>187</v>
      </c>
      <c r="BD1" s="23" t="s">
        <v>188</v>
      </c>
      <c r="BE1" s="23" t="s">
        <v>189</v>
      </c>
      <c r="BF1" s="23" t="s">
        <v>190</v>
      </c>
    </row>
    <row r="2" spans="1:58" s="6" customFormat="1" x14ac:dyDescent="0.35">
      <c r="A2" s="6" t="s">
        <v>281</v>
      </c>
      <c r="B2" s="6">
        <v>1500</v>
      </c>
      <c r="C2" s="6">
        <v>12</v>
      </c>
      <c r="D2" s="6">
        <v>0.625</v>
      </c>
      <c r="E2" s="6">
        <v>0.12</v>
      </c>
      <c r="F2" s="6">
        <f>D2/E2</f>
        <v>5.2083333333333339</v>
      </c>
      <c r="G2" s="6">
        <v>5.0000000000000001E-3</v>
      </c>
      <c r="H2" s="6">
        <f>PI()*(E2/2)^2</f>
        <v>1.1309733552923255E-2</v>
      </c>
      <c r="I2" s="6">
        <f>H2*0.3</f>
        <v>3.3929200658769764E-3</v>
      </c>
      <c r="J2" s="6">
        <v>0.1885</v>
      </c>
      <c r="K2" s="6">
        <v>1</v>
      </c>
      <c r="L2" s="6" t="s">
        <v>254</v>
      </c>
      <c r="M2" s="6">
        <v>8.9249999999999996E-2</v>
      </c>
      <c r="N2" s="6">
        <v>0.182</v>
      </c>
      <c r="O2" s="6">
        <v>8.0950000000000006</v>
      </c>
      <c r="P2" s="6">
        <v>0.75</v>
      </c>
      <c r="Q2" s="6">
        <v>6.7</v>
      </c>
      <c r="R2" s="6">
        <v>6.7</v>
      </c>
      <c r="S2" s="6">
        <v>1.1000000000000001</v>
      </c>
      <c r="T2" s="6" t="s">
        <v>254</v>
      </c>
      <c r="U2" s="6">
        <v>3.2000000000000001E-2</v>
      </c>
      <c r="V2" s="6">
        <v>6.5000000000000002E-2</v>
      </c>
      <c r="W2" s="6">
        <v>5</v>
      </c>
      <c r="X2" s="6">
        <v>1</v>
      </c>
      <c r="Y2" s="6">
        <v>0</v>
      </c>
      <c r="Z2" s="6">
        <v>0.1</v>
      </c>
      <c r="AA2" s="6">
        <v>1.05</v>
      </c>
      <c r="AB2" s="6" t="s">
        <v>255</v>
      </c>
      <c r="AC2" s="6">
        <v>0</v>
      </c>
      <c r="AD2" s="6">
        <v>0</v>
      </c>
      <c r="AE2" s="6">
        <v>0</v>
      </c>
      <c r="AF2" s="6">
        <v>0</v>
      </c>
      <c r="AG2" s="6">
        <v>0</v>
      </c>
      <c r="AH2" s="6">
        <v>0</v>
      </c>
      <c r="AI2" s="6">
        <v>0</v>
      </c>
      <c r="AJ2" s="6" t="s">
        <v>261</v>
      </c>
      <c r="AK2" s="6">
        <v>1.2500000000000001E-2</v>
      </c>
      <c r="AL2" s="6">
        <v>2.5600000000000001E-2</v>
      </c>
      <c r="AM2" s="6">
        <v>0.8</v>
      </c>
      <c r="AN2" s="6">
        <v>0.66700000000000004</v>
      </c>
      <c r="AO2" s="6">
        <v>26.6</v>
      </c>
      <c r="AP2" s="6">
        <v>0.127</v>
      </c>
      <c r="AQ2" s="6">
        <v>1.05</v>
      </c>
      <c r="AR2" s="6" t="s">
        <v>255</v>
      </c>
      <c r="AS2" s="6">
        <v>0</v>
      </c>
      <c r="AT2" s="6">
        <v>0</v>
      </c>
      <c r="AU2" s="6">
        <v>0</v>
      </c>
      <c r="AV2" s="6">
        <v>0</v>
      </c>
      <c r="AW2" s="6">
        <v>0</v>
      </c>
      <c r="AX2" s="6">
        <v>0</v>
      </c>
      <c r="AY2" s="6">
        <v>0</v>
      </c>
      <c r="AZ2" s="6" t="s">
        <v>261</v>
      </c>
      <c r="BA2" s="6">
        <v>2</v>
      </c>
      <c r="BB2" s="6">
        <v>600</v>
      </c>
      <c r="BC2" s="6">
        <v>60</v>
      </c>
      <c r="BD2" s="6">
        <v>0</v>
      </c>
      <c r="BE2" s="6">
        <v>0</v>
      </c>
      <c r="BF2" s="6">
        <v>0</v>
      </c>
    </row>
    <row r="3" spans="1:58" s="6" customFormat="1" x14ac:dyDescent="0.35">
      <c r="A3" s="7" t="s">
        <v>267</v>
      </c>
      <c r="B3" s="7">
        <v>1500</v>
      </c>
      <c r="C3" s="7">
        <v>12</v>
      </c>
      <c r="D3" s="7">
        <v>0.4</v>
      </c>
      <c r="E3" s="7">
        <v>0.11</v>
      </c>
      <c r="F3" s="7">
        <v>3.6363636363636367</v>
      </c>
      <c r="G3" s="7">
        <v>1.5E-3</v>
      </c>
      <c r="H3" s="7">
        <v>9.4985E-3</v>
      </c>
      <c r="I3" s="7">
        <f t="shared" ref="I3:I7" si="0">H3*0.3</f>
        <v>2.8495499999999997E-3</v>
      </c>
      <c r="J3" s="7">
        <v>9.4990000000000005E-3</v>
      </c>
      <c r="K3" s="7">
        <v>1</v>
      </c>
      <c r="L3" s="7" t="s">
        <v>254</v>
      </c>
      <c r="M3" s="7">
        <v>4.5937499999999999E-2</v>
      </c>
      <c r="N3" s="7">
        <v>9.1874999999999998E-2</v>
      </c>
      <c r="O3" s="7">
        <v>2.6666666666666665</v>
      </c>
      <c r="P3" s="7">
        <v>0.05</v>
      </c>
      <c r="Q3" s="7">
        <v>53.615000000000002</v>
      </c>
      <c r="R3" s="7">
        <v>45.51</v>
      </c>
      <c r="S3" s="7">
        <v>1.1000000000000001</v>
      </c>
      <c r="T3" s="7" t="s">
        <v>254</v>
      </c>
      <c r="U3" s="7">
        <v>0</v>
      </c>
      <c r="V3" s="26">
        <v>0</v>
      </c>
      <c r="W3" s="7">
        <v>0</v>
      </c>
      <c r="X3" s="7">
        <v>0</v>
      </c>
      <c r="Y3" s="7">
        <v>0</v>
      </c>
      <c r="Z3" s="7">
        <v>0</v>
      </c>
      <c r="AA3" s="7">
        <v>0</v>
      </c>
      <c r="AB3" s="7" t="s">
        <v>261</v>
      </c>
      <c r="AC3" s="7">
        <v>0</v>
      </c>
      <c r="AD3" s="26">
        <v>0</v>
      </c>
      <c r="AE3" s="7">
        <v>0</v>
      </c>
      <c r="AF3" s="7">
        <v>0</v>
      </c>
      <c r="AG3" s="7">
        <v>0</v>
      </c>
      <c r="AH3" s="7">
        <v>0</v>
      </c>
      <c r="AI3" s="7">
        <v>0</v>
      </c>
      <c r="AJ3" s="7" t="s">
        <v>261</v>
      </c>
      <c r="AK3" s="7">
        <v>9.8437500000000001E-3</v>
      </c>
      <c r="AL3" s="7">
        <v>1.96875E-2</v>
      </c>
      <c r="AM3" s="7">
        <v>0.5714285714285714</v>
      </c>
      <c r="AN3" s="7">
        <v>0.05</v>
      </c>
      <c r="AO3" s="7">
        <v>72.47</v>
      </c>
      <c r="AP3" s="7">
        <v>0.25</v>
      </c>
      <c r="AQ3" s="7">
        <v>1.05</v>
      </c>
      <c r="AR3" s="7" t="s">
        <v>255</v>
      </c>
      <c r="AS3" s="7">
        <v>0</v>
      </c>
      <c r="AT3" s="7">
        <v>0</v>
      </c>
      <c r="AU3" s="7">
        <v>0</v>
      </c>
      <c r="AV3" s="7">
        <v>0</v>
      </c>
      <c r="AW3" s="7">
        <v>0</v>
      </c>
      <c r="AX3" s="7">
        <v>0</v>
      </c>
      <c r="AY3" s="7">
        <v>0</v>
      </c>
      <c r="AZ3" s="7" t="s">
        <v>261</v>
      </c>
      <c r="BA3" s="7">
        <v>2</v>
      </c>
      <c r="BB3" s="7">
        <v>800</v>
      </c>
      <c r="BC3" s="7">
        <v>60</v>
      </c>
      <c r="BD3" s="7">
        <v>0</v>
      </c>
      <c r="BE3" s="7">
        <v>0</v>
      </c>
      <c r="BF3" s="7">
        <v>0</v>
      </c>
    </row>
    <row r="4" spans="1:58" s="6" customFormat="1" x14ac:dyDescent="0.35">
      <c r="A4" s="1" t="s">
        <v>280</v>
      </c>
      <c r="B4" s="7">
        <v>1500</v>
      </c>
      <c r="C4" s="7">
        <v>12</v>
      </c>
      <c r="D4" s="1">
        <v>1.01</v>
      </c>
      <c r="E4" s="1">
        <v>0.1</v>
      </c>
      <c r="F4" s="1">
        <v>10.1</v>
      </c>
      <c r="G4" s="1">
        <v>5.0000000000000001E-3</v>
      </c>
      <c r="H4" s="1">
        <v>7.8499999999999993E-3</v>
      </c>
      <c r="I4" s="1">
        <v>0</v>
      </c>
      <c r="J4" s="1">
        <v>0.314</v>
      </c>
      <c r="K4" s="1">
        <v>1</v>
      </c>
      <c r="L4" s="1" t="s">
        <v>254</v>
      </c>
      <c r="M4" s="1">
        <v>0.127</v>
      </c>
      <c r="N4" s="1">
        <v>0.20200000000000001</v>
      </c>
      <c r="O4" s="1">
        <v>8.83</v>
      </c>
      <c r="P4" s="1">
        <v>0.35</v>
      </c>
      <c r="Q4" s="1">
        <v>25</v>
      </c>
      <c r="R4" s="1">
        <v>23</v>
      </c>
      <c r="S4" s="1">
        <v>1.1000000000000001</v>
      </c>
      <c r="T4" s="1" t="s">
        <v>254</v>
      </c>
      <c r="U4" s="1">
        <v>3.5999999999999997E-2</v>
      </c>
      <c r="V4" s="1">
        <v>7.0000000000000007E-2</v>
      </c>
      <c r="W4" s="1">
        <v>2</v>
      </c>
      <c r="X4" s="1">
        <v>0.26</v>
      </c>
      <c r="Y4" s="1">
        <v>0</v>
      </c>
      <c r="Z4" s="1">
        <v>0.15</v>
      </c>
      <c r="AA4" s="1">
        <v>1.1000000000000001</v>
      </c>
      <c r="AB4" s="7" t="s">
        <v>255</v>
      </c>
      <c r="AC4" s="1">
        <v>0</v>
      </c>
      <c r="AD4" s="1">
        <v>0</v>
      </c>
      <c r="AE4" s="1">
        <v>0</v>
      </c>
      <c r="AF4" s="1">
        <v>0</v>
      </c>
      <c r="AG4" s="1">
        <v>0</v>
      </c>
      <c r="AH4" s="1">
        <v>0</v>
      </c>
      <c r="AI4" s="1">
        <v>0</v>
      </c>
      <c r="AJ4" s="1" t="s">
        <v>261</v>
      </c>
      <c r="AK4" s="1">
        <v>0.03</v>
      </c>
      <c r="AL4" s="1">
        <v>5.6000000000000001E-2</v>
      </c>
      <c r="AM4" s="1">
        <v>3</v>
      </c>
      <c r="AN4" s="1">
        <v>0</v>
      </c>
      <c r="AO4" s="1">
        <v>0</v>
      </c>
      <c r="AP4" s="1">
        <v>0.16</v>
      </c>
      <c r="AQ4" s="1">
        <v>1.1000000000000001</v>
      </c>
      <c r="AR4" s="1" t="s">
        <v>255</v>
      </c>
      <c r="AS4" s="1">
        <v>0</v>
      </c>
      <c r="AT4" s="1">
        <v>0</v>
      </c>
      <c r="AU4" s="1">
        <v>0</v>
      </c>
      <c r="AV4" s="1">
        <v>0</v>
      </c>
      <c r="AW4" s="1">
        <v>0</v>
      </c>
      <c r="AX4" s="1">
        <v>0</v>
      </c>
      <c r="AY4" s="1">
        <v>0</v>
      </c>
      <c r="AZ4" s="1" t="s">
        <v>261</v>
      </c>
      <c r="BA4" s="1">
        <v>2</v>
      </c>
      <c r="BB4" s="1">
        <v>800</v>
      </c>
      <c r="BC4" s="1">
        <v>60</v>
      </c>
      <c r="BD4" s="1">
        <v>0</v>
      </c>
      <c r="BE4" s="1">
        <v>0</v>
      </c>
      <c r="BF4" s="1">
        <v>0</v>
      </c>
    </row>
    <row r="5" spans="1:58" s="6" customFormat="1" x14ac:dyDescent="0.35">
      <c r="A5" s="7" t="s">
        <v>279</v>
      </c>
      <c r="B5" s="7">
        <v>1500</v>
      </c>
      <c r="C5" s="7">
        <v>12</v>
      </c>
      <c r="D5" s="1">
        <v>1.3</v>
      </c>
      <c r="E5" s="1">
        <v>0.18</v>
      </c>
      <c r="F5" s="1">
        <v>7.2222</v>
      </c>
      <c r="G5" s="7">
        <v>1.4999999999999999E-4</v>
      </c>
      <c r="H5" s="7">
        <v>2.545E-2</v>
      </c>
      <c r="I5" s="7">
        <f t="shared" si="0"/>
        <v>7.6349999999999994E-3</v>
      </c>
      <c r="J5" s="7">
        <v>0.93759999999999999</v>
      </c>
      <c r="K5" s="7">
        <v>1</v>
      </c>
      <c r="L5" s="7" t="s">
        <v>254</v>
      </c>
      <c r="M5" s="7">
        <v>0.3</v>
      </c>
      <c r="N5" s="7">
        <v>0.6</v>
      </c>
      <c r="O5" s="7">
        <v>3.3333330000000001</v>
      </c>
      <c r="P5" s="7">
        <v>1</v>
      </c>
      <c r="Q5" s="7">
        <v>0</v>
      </c>
      <c r="R5" s="7">
        <v>0</v>
      </c>
      <c r="S5" s="7">
        <v>1.1000000000000001</v>
      </c>
      <c r="T5" s="7" t="s">
        <v>254</v>
      </c>
      <c r="U5" s="7">
        <v>7.4999999999999997E-2</v>
      </c>
      <c r="V5" s="7">
        <v>0.15</v>
      </c>
      <c r="W5" s="7">
        <v>1.6666700000000001</v>
      </c>
      <c r="X5" s="7">
        <v>1</v>
      </c>
      <c r="Y5" s="7">
        <v>0</v>
      </c>
      <c r="Z5" s="7">
        <v>0.15</v>
      </c>
      <c r="AA5" s="7">
        <v>1.05</v>
      </c>
      <c r="AB5" s="7" t="s">
        <v>255</v>
      </c>
      <c r="AC5" s="7">
        <v>0</v>
      </c>
      <c r="AD5" s="7">
        <v>0</v>
      </c>
      <c r="AE5" s="7">
        <v>0</v>
      </c>
      <c r="AF5" s="7">
        <v>0</v>
      </c>
      <c r="AG5" s="7">
        <v>0</v>
      </c>
      <c r="AH5" s="7">
        <v>0</v>
      </c>
      <c r="AI5" s="7">
        <v>0</v>
      </c>
      <c r="AJ5" s="7" t="s">
        <v>261</v>
      </c>
      <c r="AK5" s="7">
        <v>0.03</v>
      </c>
      <c r="AL5" s="7">
        <v>0.06</v>
      </c>
      <c r="AM5" s="7">
        <v>1.3332999999999999</v>
      </c>
      <c r="AN5" s="7">
        <v>0.5</v>
      </c>
      <c r="AO5" s="7">
        <v>0</v>
      </c>
      <c r="AP5" s="7">
        <v>0.155555</v>
      </c>
      <c r="AQ5" s="7">
        <v>1.05</v>
      </c>
      <c r="AR5" s="7" t="s">
        <v>255</v>
      </c>
      <c r="AS5" s="7">
        <v>0</v>
      </c>
      <c r="AT5" s="7">
        <v>0</v>
      </c>
      <c r="AU5" s="7">
        <v>0</v>
      </c>
      <c r="AV5" s="7">
        <v>0</v>
      </c>
      <c r="AW5" s="7">
        <v>0</v>
      </c>
      <c r="AX5" s="7">
        <v>0</v>
      </c>
      <c r="AY5" s="7">
        <v>0</v>
      </c>
      <c r="AZ5" s="7" t="s">
        <v>261</v>
      </c>
      <c r="BA5" s="7">
        <v>1.25</v>
      </c>
      <c r="BB5" s="7">
        <v>750</v>
      </c>
      <c r="BC5" s="7">
        <v>60</v>
      </c>
      <c r="BD5" s="7">
        <v>90</v>
      </c>
      <c r="BE5" s="7">
        <v>0</v>
      </c>
      <c r="BF5" s="7">
        <v>0</v>
      </c>
    </row>
    <row r="6" spans="1:58" s="6" customFormat="1" x14ac:dyDescent="0.35">
      <c r="A6" s="7" t="s">
        <v>271</v>
      </c>
      <c r="B6" s="7">
        <v>1500</v>
      </c>
      <c r="C6" s="7">
        <v>12</v>
      </c>
      <c r="D6" s="7">
        <v>0.45</v>
      </c>
      <c r="E6" s="7">
        <v>0.12</v>
      </c>
      <c r="F6" s="7">
        <v>3.7500000000000004</v>
      </c>
      <c r="G6" s="7">
        <v>1.5E-3</v>
      </c>
      <c r="H6" s="7">
        <v>2.0096000000000003E-2</v>
      </c>
      <c r="I6" s="7">
        <f t="shared" si="0"/>
        <v>6.0288000000000008E-3</v>
      </c>
      <c r="J6" s="7">
        <v>0.159</v>
      </c>
      <c r="K6" s="7">
        <v>1</v>
      </c>
      <c r="L6" s="7" t="s">
        <v>254</v>
      </c>
      <c r="M6" s="7">
        <v>9.9750000000000005E-2</v>
      </c>
      <c r="N6" s="7">
        <v>0.19950000000000001</v>
      </c>
      <c r="O6" s="7">
        <v>10.1</v>
      </c>
      <c r="P6" s="7">
        <v>0.33</v>
      </c>
      <c r="Q6" s="7">
        <v>11.31</v>
      </c>
      <c r="R6" s="7">
        <v>8.5299999999999994</v>
      </c>
      <c r="S6" s="7">
        <v>1.1000000000000001</v>
      </c>
      <c r="T6" s="7" t="s">
        <v>254</v>
      </c>
      <c r="U6" s="7">
        <v>8.0000000000000002E-3</v>
      </c>
      <c r="V6" s="26">
        <v>1.6E-2</v>
      </c>
      <c r="W6" s="7">
        <v>5</v>
      </c>
      <c r="X6" s="7">
        <v>1</v>
      </c>
      <c r="Y6" s="7">
        <v>0</v>
      </c>
      <c r="Z6" s="7">
        <v>0.01</v>
      </c>
      <c r="AA6" s="7">
        <v>1.05</v>
      </c>
      <c r="AB6" s="7" t="s">
        <v>255</v>
      </c>
      <c r="AC6" s="7">
        <v>0</v>
      </c>
      <c r="AD6" s="25">
        <v>0</v>
      </c>
      <c r="AE6" s="7">
        <v>0</v>
      </c>
      <c r="AF6" s="7">
        <v>0</v>
      </c>
      <c r="AG6" s="7">
        <v>0</v>
      </c>
      <c r="AH6" s="7">
        <v>0</v>
      </c>
      <c r="AI6" s="7">
        <v>0</v>
      </c>
      <c r="AJ6" s="7" t="s">
        <v>261</v>
      </c>
      <c r="AK6" s="7">
        <v>0</v>
      </c>
      <c r="AL6" s="7">
        <v>0</v>
      </c>
      <c r="AM6" s="7">
        <v>0</v>
      </c>
      <c r="AN6" s="7">
        <v>0</v>
      </c>
      <c r="AO6" s="7">
        <v>0</v>
      </c>
      <c r="AP6" s="7">
        <v>0</v>
      </c>
      <c r="AQ6" s="7">
        <v>0</v>
      </c>
      <c r="AR6" s="7" t="s">
        <v>261</v>
      </c>
      <c r="AS6" s="7">
        <v>0</v>
      </c>
      <c r="AT6" s="7">
        <v>0</v>
      </c>
      <c r="AU6" s="7">
        <v>0</v>
      </c>
      <c r="AV6" s="7">
        <v>0</v>
      </c>
      <c r="AW6" s="7">
        <v>0</v>
      </c>
      <c r="AX6" s="7">
        <v>0</v>
      </c>
      <c r="AY6" s="7">
        <v>0</v>
      </c>
      <c r="AZ6" s="7" t="s">
        <v>261</v>
      </c>
      <c r="BA6" s="7">
        <v>2</v>
      </c>
      <c r="BB6" s="7">
        <v>1000</v>
      </c>
      <c r="BC6" s="7">
        <v>60</v>
      </c>
      <c r="BD6" s="7">
        <v>0</v>
      </c>
      <c r="BE6" s="7">
        <v>0</v>
      </c>
      <c r="BF6" s="7">
        <v>0</v>
      </c>
    </row>
    <row r="7" spans="1:58" s="6" customFormat="1" x14ac:dyDescent="0.35">
      <c r="A7" s="7" t="s">
        <v>272</v>
      </c>
      <c r="B7" s="7">
        <v>1500</v>
      </c>
      <c r="C7" s="7">
        <v>12</v>
      </c>
      <c r="D7" s="7">
        <v>0.45</v>
      </c>
      <c r="E7" s="7">
        <v>0.12</v>
      </c>
      <c r="F7" s="7">
        <v>3.7500000000000004</v>
      </c>
      <c r="G7" s="7">
        <v>5.0000000000000001E-3</v>
      </c>
      <c r="H7" s="7">
        <v>1.1304E-2</v>
      </c>
      <c r="I7" s="7">
        <f t="shared" si="0"/>
        <v>3.3912E-3</v>
      </c>
      <c r="J7" s="7">
        <v>0.159</v>
      </c>
      <c r="K7" s="7">
        <v>1</v>
      </c>
      <c r="L7" s="7" t="s">
        <v>254</v>
      </c>
      <c r="M7" s="7">
        <v>0.09</v>
      </c>
      <c r="N7" s="7">
        <v>1.7999999999999999E-2</v>
      </c>
      <c r="O7" s="7">
        <v>9</v>
      </c>
      <c r="P7" s="7">
        <v>1</v>
      </c>
      <c r="Q7" s="7">
        <v>0</v>
      </c>
      <c r="R7" s="7">
        <v>0</v>
      </c>
      <c r="S7" s="7">
        <v>1.1000000000000001</v>
      </c>
      <c r="T7" s="7" t="s">
        <v>254</v>
      </c>
      <c r="U7" s="7">
        <v>6.0000000000000001E-3</v>
      </c>
      <c r="V7" s="26">
        <v>1.2E-2</v>
      </c>
      <c r="W7" s="7">
        <v>5</v>
      </c>
      <c r="X7" s="7">
        <v>0.5</v>
      </c>
      <c r="Y7" s="7">
        <v>3</v>
      </c>
      <c r="Z7" s="7">
        <v>0.02</v>
      </c>
      <c r="AA7" s="7">
        <v>1.05</v>
      </c>
      <c r="AB7" s="7" t="s">
        <v>255</v>
      </c>
      <c r="AC7" s="7">
        <v>0</v>
      </c>
      <c r="AD7" s="26">
        <v>0</v>
      </c>
      <c r="AE7" s="7">
        <v>0</v>
      </c>
      <c r="AF7" s="7">
        <v>0</v>
      </c>
      <c r="AG7" s="7">
        <v>0</v>
      </c>
      <c r="AH7" s="7">
        <v>0</v>
      </c>
      <c r="AI7" s="7">
        <v>0</v>
      </c>
      <c r="AJ7" s="7" t="s">
        <v>261</v>
      </c>
      <c r="AK7" s="7">
        <v>3.0000000000000001E-3</v>
      </c>
      <c r="AL7" s="7">
        <v>6.0000000000000001E-3</v>
      </c>
      <c r="AM7" s="7">
        <v>0.83330000000000004</v>
      </c>
      <c r="AN7" s="7">
        <v>1</v>
      </c>
      <c r="AO7" s="7">
        <v>0</v>
      </c>
      <c r="AP7" s="7">
        <v>0.02</v>
      </c>
      <c r="AQ7" s="7">
        <v>1.05</v>
      </c>
      <c r="AR7" s="7" t="s">
        <v>261</v>
      </c>
      <c r="AS7" s="7">
        <v>0</v>
      </c>
      <c r="AT7" s="7">
        <v>0</v>
      </c>
      <c r="AU7" s="7">
        <v>0</v>
      </c>
      <c r="AV7" s="7">
        <v>0</v>
      </c>
      <c r="AW7" s="7">
        <v>0</v>
      </c>
      <c r="AX7" s="7">
        <v>0</v>
      </c>
      <c r="AY7" s="7">
        <v>0</v>
      </c>
      <c r="AZ7" s="7" t="s">
        <v>261</v>
      </c>
      <c r="BA7" s="7">
        <v>2</v>
      </c>
      <c r="BB7" s="7">
        <v>1000</v>
      </c>
      <c r="BC7" s="7">
        <v>60</v>
      </c>
      <c r="BD7" s="7">
        <v>0</v>
      </c>
      <c r="BE7" s="7">
        <v>0</v>
      </c>
      <c r="BF7" s="7">
        <v>0</v>
      </c>
    </row>
    <row r="8" spans="1:58" x14ac:dyDescent="0.35">
      <c r="A8" s="7" t="s">
        <v>274</v>
      </c>
      <c r="B8" s="7">
        <v>1655</v>
      </c>
      <c r="C8" s="23">
        <v>15</v>
      </c>
      <c r="D8" s="7">
        <v>0.4</v>
      </c>
      <c r="E8" s="7">
        <v>0.11</v>
      </c>
      <c r="F8" s="7">
        <f>D8/E8</f>
        <v>3.6363636363636367</v>
      </c>
      <c r="G8" s="7">
        <v>1.5E-3</v>
      </c>
      <c r="H8" s="23">
        <f>3.14*(E8/2)^2</f>
        <v>9.4985E-3</v>
      </c>
      <c r="I8" s="23">
        <f>H8/3</f>
        <v>3.1661666666666665E-3</v>
      </c>
      <c r="J8" s="23">
        <f>H8*2 + (2*PI()*D8*(E8/2))</f>
        <v>0.15722707675795089</v>
      </c>
      <c r="K8" s="23">
        <v>1</v>
      </c>
      <c r="L8" s="7" t="s">
        <v>254</v>
      </c>
      <c r="M8" s="7">
        <f>(0.7/2)*0.18*(1+P8)</f>
        <v>9.0999999999999998E-2</v>
      </c>
      <c r="N8" s="7">
        <f>2*M8</f>
        <v>0.182</v>
      </c>
      <c r="O8" s="7">
        <f>(0.7*0.7)/M8</f>
        <v>5.3846153846153841</v>
      </c>
      <c r="P8" s="7">
        <f>0.08/0.18</f>
        <v>0.44444444444444448</v>
      </c>
      <c r="Q8" s="7">
        <v>16</v>
      </c>
      <c r="R8" s="7">
        <v>12.1</v>
      </c>
      <c r="S8" s="23">
        <v>1.1000000000000001</v>
      </c>
      <c r="T8" s="7" t="s">
        <v>255</v>
      </c>
      <c r="U8" s="7">
        <f>0.23*0.04</f>
        <v>9.1999999999999998E-3</v>
      </c>
      <c r="V8" s="26">
        <f>2*U8</f>
        <v>1.84E-2</v>
      </c>
      <c r="W8" s="7">
        <f>(0.2^2)/U8</f>
        <v>4.3478260869565224</v>
      </c>
      <c r="X8" s="7">
        <v>1</v>
      </c>
      <c r="Y8" s="7">
        <v>0</v>
      </c>
      <c r="Z8" s="7">
        <v>0.04</v>
      </c>
      <c r="AA8" s="23">
        <v>1.1000000000000001</v>
      </c>
      <c r="AB8" s="7" t="s">
        <v>254</v>
      </c>
      <c r="AC8" s="7">
        <v>0</v>
      </c>
      <c r="AD8" s="25">
        <v>0</v>
      </c>
      <c r="AE8" s="7">
        <v>0</v>
      </c>
      <c r="AF8" s="7">
        <v>0</v>
      </c>
      <c r="AG8" s="7">
        <v>0</v>
      </c>
      <c r="AH8" s="7">
        <v>0</v>
      </c>
      <c r="AI8" s="23">
        <v>0</v>
      </c>
      <c r="AJ8" s="7" t="s">
        <v>261</v>
      </c>
      <c r="AK8" s="7">
        <f>(0.08/2)*0.08*(1+AN8)</f>
        <v>5.333333333333334E-3</v>
      </c>
      <c r="AL8" s="7">
        <f>2*AK8</f>
        <v>1.0666666666666668E-2</v>
      </c>
      <c r="AM8" s="7">
        <f>(0.15*0.15)/AK8</f>
        <v>4.2187499999999991</v>
      </c>
      <c r="AN8" s="7">
        <f>0.04/0.06</f>
        <v>0.66666666666666674</v>
      </c>
      <c r="AO8" s="7">
        <v>14</v>
      </c>
      <c r="AP8" s="7">
        <f>0.25*0.08</f>
        <v>0.02</v>
      </c>
      <c r="AQ8" s="7">
        <v>1.05</v>
      </c>
      <c r="AR8" s="7" t="s">
        <v>255</v>
      </c>
      <c r="AS8" s="7">
        <v>0</v>
      </c>
      <c r="AT8" s="7">
        <v>0</v>
      </c>
      <c r="AU8" s="7">
        <v>0</v>
      </c>
      <c r="AV8" s="7">
        <v>0</v>
      </c>
      <c r="AW8" s="7">
        <v>0</v>
      </c>
      <c r="AX8" s="7">
        <v>0</v>
      </c>
      <c r="AY8" s="7">
        <v>0</v>
      </c>
      <c r="AZ8" s="7" t="s">
        <v>261</v>
      </c>
      <c r="BA8" s="7">
        <v>2</v>
      </c>
      <c r="BB8" s="7">
        <v>1000</v>
      </c>
      <c r="BC8" s="7">
        <v>60</v>
      </c>
      <c r="BD8" s="7">
        <v>0</v>
      </c>
      <c r="BE8" s="7">
        <v>0</v>
      </c>
      <c r="BF8" s="7">
        <v>0</v>
      </c>
    </row>
    <row r="9" spans="1:58" s="6" customFormat="1" x14ac:dyDescent="0.35">
      <c r="A9" s="7" t="s">
        <v>278</v>
      </c>
      <c r="B9" s="7">
        <v>1500</v>
      </c>
      <c r="C9" s="7">
        <v>12</v>
      </c>
      <c r="D9" s="7">
        <v>1</v>
      </c>
      <c r="E9" s="7">
        <v>0.12</v>
      </c>
      <c r="F9" s="7">
        <v>8.3333333333333339</v>
      </c>
      <c r="G9" s="7">
        <v>5.0000000000000001E-3</v>
      </c>
      <c r="H9" s="7">
        <v>2.0096000000000003E-2</v>
      </c>
      <c r="I9" s="7">
        <v>0</v>
      </c>
      <c r="J9" s="7">
        <v>0.39961058553662165</v>
      </c>
      <c r="K9" s="7">
        <v>1</v>
      </c>
      <c r="L9" s="7" t="s">
        <v>254</v>
      </c>
      <c r="M9" s="7">
        <v>0.2</v>
      </c>
      <c r="N9" s="7">
        <v>0.4</v>
      </c>
      <c r="O9" s="7">
        <v>9.5</v>
      </c>
      <c r="P9" s="7">
        <v>0.4</v>
      </c>
      <c r="Q9" s="7">
        <v>5</v>
      </c>
      <c r="R9" s="7">
        <v>2.5</v>
      </c>
      <c r="S9" s="7">
        <v>1.1000000000000001</v>
      </c>
      <c r="T9" s="7" t="s">
        <v>255</v>
      </c>
      <c r="U9" s="7">
        <v>1.4999999999999999E-2</v>
      </c>
      <c r="V9" s="7">
        <v>0.03</v>
      </c>
      <c r="W9" s="7">
        <v>6</v>
      </c>
      <c r="X9" s="7">
        <v>1</v>
      </c>
      <c r="Y9" s="7">
        <v>0</v>
      </c>
      <c r="Z9" s="7">
        <v>0.06</v>
      </c>
      <c r="AA9" s="7">
        <v>1.1000000000000001</v>
      </c>
      <c r="AB9" s="7" t="s">
        <v>255</v>
      </c>
      <c r="AC9" s="7">
        <v>0</v>
      </c>
      <c r="AD9" s="7">
        <v>0</v>
      </c>
      <c r="AE9" s="7">
        <v>0</v>
      </c>
      <c r="AF9" s="7">
        <v>0</v>
      </c>
      <c r="AG9" s="7">
        <v>0</v>
      </c>
      <c r="AH9" s="7">
        <v>0</v>
      </c>
      <c r="AI9" s="7">
        <v>0</v>
      </c>
      <c r="AJ9" s="7" t="s">
        <v>261</v>
      </c>
      <c r="AK9" s="7">
        <v>2.5000000000000001E-2</v>
      </c>
      <c r="AL9" s="7">
        <v>0.05</v>
      </c>
      <c r="AM9" s="7">
        <v>1.6</v>
      </c>
      <c r="AN9" s="7">
        <v>0.66666700000000001</v>
      </c>
      <c r="AO9" s="7">
        <v>14</v>
      </c>
      <c r="AP9" s="7">
        <v>0.127</v>
      </c>
      <c r="AQ9" s="7">
        <v>1.1000000000000001</v>
      </c>
      <c r="AR9" s="7" t="s">
        <v>255</v>
      </c>
      <c r="AS9" s="7">
        <v>0</v>
      </c>
      <c r="AT9" s="7">
        <v>0</v>
      </c>
      <c r="AU9" s="7">
        <v>0</v>
      </c>
      <c r="AV9" s="7">
        <v>0</v>
      </c>
      <c r="AW9" s="7">
        <v>0</v>
      </c>
      <c r="AX9" s="7">
        <v>0</v>
      </c>
      <c r="AY9" s="7">
        <v>0</v>
      </c>
      <c r="AZ9" s="7" t="s">
        <v>261</v>
      </c>
      <c r="BA9" s="7">
        <v>2</v>
      </c>
      <c r="BB9" s="7">
        <v>1400</v>
      </c>
      <c r="BC9" s="7">
        <v>80</v>
      </c>
      <c r="BD9" s="7">
        <v>0</v>
      </c>
      <c r="BE9" s="7">
        <v>0</v>
      </c>
      <c r="BF9" s="7">
        <v>0</v>
      </c>
    </row>
    <row r="10" spans="1:58" s="6" customFormat="1" x14ac:dyDescent="0.35">
      <c r="A10" s="7" t="s">
        <v>277</v>
      </c>
      <c r="B10" s="7">
        <v>1500</v>
      </c>
      <c r="C10" s="7">
        <v>12</v>
      </c>
      <c r="D10" s="7">
        <v>0.6</v>
      </c>
      <c r="E10" s="7">
        <v>0.13</v>
      </c>
      <c r="F10" s="7">
        <v>4.615384615384615</v>
      </c>
      <c r="G10" s="7">
        <v>5.0000000000000001E-3</v>
      </c>
      <c r="H10" s="7">
        <v>1.3273228961416878E-2</v>
      </c>
      <c r="I10" s="7">
        <v>4.4239672128402454E-3</v>
      </c>
      <c r="J10" s="7">
        <v>0.219</v>
      </c>
      <c r="K10" s="7">
        <v>1</v>
      </c>
      <c r="L10" s="7" t="s">
        <v>254</v>
      </c>
      <c r="M10" s="7">
        <v>0.112</v>
      </c>
      <c r="N10" s="7">
        <v>0.20799999999999999</v>
      </c>
      <c r="O10" s="7">
        <v>5.71</v>
      </c>
      <c r="P10" s="7">
        <v>0.4</v>
      </c>
      <c r="Q10" s="7">
        <v>10</v>
      </c>
      <c r="R10" s="7">
        <v>10</v>
      </c>
      <c r="S10" s="7">
        <v>1.1000000000000001</v>
      </c>
      <c r="T10" s="7" t="s">
        <v>254</v>
      </c>
      <c r="U10" s="7">
        <v>1.2E-2</v>
      </c>
      <c r="V10" s="7">
        <v>2.4E-2</v>
      </c>
      <c r="W10" s="7">
        <v>1.2</v>
      </c>
      <c r="X10" s="7">
        <v>1</v>
      </c>
      <c r="Y10" s="7">
        <v>0</v>
      </c>
      <c r="Z10" s="7">
        <v>0.06</v>
      </c>
      <c r="AA10" s="7">
        <v>1.05</v>
      </c>
      <c r="AB10" s="7" t="s">
        <v>255</v>
      </c>
      <c r="AC10" s="7">
        <v>0</v>
      </c>
      <c r="AD10" s="7">
        <v>0</v>
      </c>
      <c r="AE10" s="7">
        <v>0</v>
      </c>
      <c r="AF10" s="7">
        <v>0</v>
      </c>
      <c r="AG10" s="7">
        <v>0</v>
      </c>
      <c r="AH10" s="7">
        <v>0</v>
      </c>
      <c r="AI10" s="7">
        <v>0</v>
      </c>
      <c r="AJ10" s="7" t="s">
        <v>261</v>
      </c>
      <c r="AK10" s="7">
        <v>5.0000000000000001E-3</v>
      </c>
      <c r="AL10" s="7">
        <v>0.01</v>
      </c>
      <c r="AM10" s="7">
        <v>2</v>
      </c>
      <c r="AN10" s="7">
        <v>0</v>
      </c>
      <c r="AO10" s="7">
        <v>45</v>
      </c>
      <c r="AP10" s="7">
        <v>0.05</v>
      </c>
      <c r="AQ10" s="7">
        <v>1.05</v>
      </c>
      <c r="AR10" s="7" t="s">
        <v>255</v>
      </c>
      <c r="AS10" s="7">
        <v>0</v>
      </c>
      <c r="AT10" s="7">
        <v>0</v>
      </c>
      <c r="AU10" s="7">
        <v>0</v>
      </c>
      <c r="AV10" s="7">
        <v>0</v>
      </c>
      <c r="AW10" s="7">
        <v>0</v>
      </c>
      <c r="AX10" s="7">
        <v>0</v>
      </c>
      <c r="AY10" s="7">
        <v>0</v>
      </c>
      <c r="AZ10" s="7" t="s">
        <v>261</v>
      </c>
      <c r="BA10" s="7">
        <v>2</v>
      </c>
      <c r="BB10" s="7">
        <v>800</v>
      </c>
      <c r="BC10" s="7">
        <v>60</v>
      </c>
      <c r="BD10" s="7">
        <v>0</v>
      </c>
      <c r="BE10" s="7">
        <v>0</v>
      </c>
      <c r="BF10" s="7">
        <v>0</v>
      </c>
    </row>
    <row r="11" spans="1:58" x14ac:dyDescent="0.35">
      <c r="A11" s="7" t="s">
        <v>282</v>
      </c>
      <c r="B11" s="7">
        <v>1605</v>
      </c>
      <c r="C11" s="7">
        <v>12</v>
      </c>
      <c r="D11" s="7">
        <v>0.35</v>
      </c>
      <c r="E11" s="7">
        <v>0.11</v>
      </c>
      <c r="F11" s="7">
        <f>D11/E11</f>
        <v>3.1818181818181817</v>
      </c>
      <c r="G11" s="7">
        <v>4.0499999999999998E-3</v>
      </c>
      <c r="H11" s="7">
        <f>PI()*(E11/2)^2</f>
        <v>9.5033177771091243E-3</v>
      </c>
      <c r="I11" s="7">
        <f>H11/3</f>
        <v>3.1677725923697081E-3</v>
      </c>
      <c r="J11" s="7">
        <f>2*PI()*(E11/2)*D11+2*PI()*(E11/2)^2</f>
        <v>0.13995795271742528</v>
      </c>
      <c r="K11" s="7">
        <v>1</v>
      </c>
      <c r="L11" s="7" t="s">
        <v>261</v>
      </c>
      <c r="M11" s="7">
        <f>0.5*0.62*0.1*(1+P11)</f>
        <v>4.3399999999999994E-2</v>
      </c>
      <c r="N11" s="7">
        <f>2*M11</f>
        <v>8.6799999999999988E-2</v>
      </c>
      <c r="O11" s="7">
        <f>(0.62^2)/M11</f>
        <v>8.8571428571428594</v>
      </c>
      <c r="P11" s="7">
        <f>0.04/0.1</f>
        <v>0.39999999999999997</v>
      </c>
      <c r="Q11" s="7">
        <v>0</v>
      </c>
      <c r="R11" s="7">
        <v>0</v>
      </c>
      <c r="S11" s="7">
        <v>1.1000000000000001</v>
      </c>
      <c r="T11" s="7" t="s">
        <v>254</v>
      </c>
      <c r="U11" s="7">
        <f>M11/6</f>
        <v>7.2333333333333321E-3</v>
      </c>
      <c r="V11" s="27">
        <f>2*U11</f>
        <v>1.4466666666666664E-2</v>
      </c>
      <c r="W11" s="7">
        <v>2</v>
      </c>
      <c r="X11" s="7">
        <f>0.01/0.025</f>
        <v>0.39999999999999997</v>
      </c>
      <c r="Y11" s="7">
        <v>0</v>
      </c>
      <c r="Z11" s="7">
        <f>((2/3)*(0.025)*(1+X11+(X11^2)))/(1+X11)</f>
        <v>1.8571428571428569E-2</v>
      </c>
      <c r="AA11" s="7">
        <v>1.05</v>
      </c>
      <c r="AB11" s="7" t="s">
        <v>254</v>
      </c>
      <c r="AC11" s="7">
        <v>0</v>
      </c>
      <c r="AD11" s="25">
        <v>0</v>
      </c>
      <c r="AE11" s="7">
        <v>0</v>
      </c>
      <c r="AF11" s="7">
        <v>0</v>
      </c>
      <c r="AG11" s="7">
        <v>0</v>
      </c>
      <c r="AH11" s="7">
        <v>0</v>
      </c>
      <c r="AI11" s="7">
        <v>0</v>
      </c>
      <c r="AJ11" s="7" t="s">
        <v>254</v>
      </c>
      <c r="AK11" s="7">
        <f>M11/10</f>
        <v>4.3399999999999992E-3</v>
      </c>
      <c r="AL11" s="7">
        <f>2*AK11</f>
        <v>8.6799999999999985E-3</v>
      </c>
      <c r="AM11" s="7">
        <v>1.5</v>
      </c>
      <c r="AN11" s="7">
        <f>0.03/0.06</f>
        <v>0.5</v>
      </c>
      <c r="AO11" s="7">
        <v>0</v>
      </c>
      <c r="AP11" s="7">
        <f>(0.03+0.06)/2</f>
        <v>4.4999999999999998E-2</v>
      </c>
      <c r="AQ11" s="7">
        <v>1.05</v>
      </c>
      <c r="AR11" s="7" t="s">
        <v>254</v>
      </c>
      <c r="AS11" s="7">
        <v>0</v>
      </c>
      <c r="AT11" s="7">
        <v>0</v>
      </c>
      <c r="AU11" s="7">
        <v>0</v>
      </c>
      <c r="AV11" s="7">
        <v>0</v>
      </c>
      <c r="AW11" s="7">
        <v>0</v>
      </c>
      <c r="AX11" s="7">
        <v>0</v>
      </c>
      <c r="AY11" s="7">
        <v>0</v>
      </c>
      <c r="AZ11" s="7" t="s">
        <v>254</v>
      </c>
      <c r="BA11" s="7">
        <v>2</v>
      </c>
      <c r="BB11" s="7">
        <v>1000</v>
      </c>
      <c r="BC11" s="7">
        <v>60</v>
      </c>
      <c r="BD11" s="7">
        <v>0</v>
      </c>
      <c r="BE11" s="7">
        <v>0</v>
      </c>
      <c r="BF11" s="7">
        <v>0</v>
      </c>
    </row>
    <row r="12" spans="1:58" s="6" customFormat="1" x14ac:dyDescent="0.35">
      <c r="A12" s="7"/>
      <c r="B12" s="7"/>
      <c r="C12" s="7"/>
      <c r="D12" s="7"/>
      <c r="E12" s="7"/>
      <c r="F12" s="7"/>
      <c r="G12" s="7"/>
      <c r="H12" s="7"/>
      <c r="I12" s="7"/>
      <c r="J12" s="7"/>
      <c r="K12" s="7"/>
      <c r="L12" s="7"/>
      <c r="M12" s="7"/>
      <c r="N12" s="7"/>
      <c r="O12" s="7"/>
      <c r="P12" s="7"/>
      <c r="Q12" s="7"/>
      <c r="R12" s="7"/>
      <c r="S12" s="7"/>
      <c r="T12" s="7"/>
      <c r="U12" s="7"/>
      <c r="V12" s="26"/>
      <c r="W12" s="7"/>
      <c r="X12" s="7"/>
      <c r="Y12" s="7"/>
      <c r="Z12" s="7"/>
      <c r="AA12" s="7"/>
      <c r="AB12" s="7"/>
      <c r="AC12" s="7"/>
      <c r="AD12" s="25"/>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row>
    <row r="21" s="24" customFormat="1" x14ac:dyDescent="0.35"/>
    <row r="52" s="7" customFormat="1" x14ac:dyDescent="0.35"/>
  </sheetData>
  <dataValidations count="1">
    <dataValidation type="list" allowBlank="1" showInputMessage="1" showErrorMessage="1" sqref="L10:L51 AB2:AB8 T10:T51 AZ2:AZ8 AB10:AB51 AJ2:AJ8 AZ10:AZ51 AR2:AR8 AJ10:AJ51 L2:L8 AR10:AR51 T2:T8"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A2" sqref="A2"/>
    </sheetView>
  </sheetViews>
  <sheetFormatPr defaultColWidth="8.81640625" defaultRowHeight="14.5" x14ac:dyDescent="0.35"/>
  <cols>
    <col min="1" max="1" width="8.81640625" style="29"/>
    <col min="2" max="2" width="11.81640625" style="29" bestFit="1" customWidth="1"/>
    <col min="3" max="42" width="8.81640625" style="29"/>
    <col min="43" max="43" width="11.81640625" style="29" bestFit="1" customWidth="1"/>
    <col min="44" max="44" width="8.81640625" style="29"/>
    <col min="45" max="45" width="9.81640625" style="29" bestFit="1" customWidth="1"/>
    <col min="46" max="46" width="11.81640625" style="29" bestFit="1" customWidth="1"/>
    <col min="47" max="47" width="8.81640625" style="29"/>
    <col min="48" max="48" width="10.453125" style="29" bestFit="1" customWidth="1"/>
    <col min="49" max="49" width="10.1796875" style="29" bestFit="1" customWidth="1"/>
    <col min="50" max="50" width="8.81640625" style="29"/>
    <col min="51" max="51" width="10.1796875" style="29" bestFit="1" customWidth="1"/>
    <col min="52" max="52" width="11.81640625" style="29" bestFit="1" customWidth="1"/>
    <col min="53" max="16384" width="8.81640625" style="29"/>
  </cols>
  <sheetData>
    <row r="1" spans="1:54" x14ac:dyDescent="0.35">
      <c r="A1" s="33" t="s">
        <v>133</v>
      </c>
      <c r="B1" s="33" t="s">
        <v>69</v>
      </c>
      <c r="C1" s="33" t="s">
        <v>71</v>
      </c>
      <c r="D1" s="33" t="s">
        <v>73</v>
      </c>
      <c r="E1" s="33" t="s">
        <v>191</v>
      </c>
      <c r="F1" s="33" t="s">
        <v>192</v>
      </c>
      <c r="G1" s="33" t="s">
        <v>193</v>
      </c>
      <c r="H1" s="33" t="s">
        <v>194</v>
      </c>
      <c r="I1" s="33" t="s">
        <v>195</v>
      </c>
      <c r="J1" s="33" t="s">
        <v>196</v>
      </c>
      <c r="K1" s="33" t="s">
        <v>197</v>
      </c>
      <c r="L1" s="33" t="s">
        <v>198</v>
      </c>
      <c r="M1" s="33" t="s">
        <v>199</v>
      </c>
      <c r="N1" s="33" t="s">
        <v>200</v>
      </c>
      <c r="O1" s="33" t="s">
        <v>201</v>
      </c>
      <c r="P1" s="33" t="s">
        <v>202</v>
      </c>
      <c r="Q1" s="33" t="s">
        <v>203</v>
      </c>
      <c r="R1" s="33" t="s">
        <v>204</v>
      </c>
      <c r="S1" s="33" t="s">
        <v>205</v>
      </c>
      <c r="T1" s="33" t="s">
        <v>206</v>
      </c>
      <c r="U1" s="33" t="s">
        <v>207</v>
      </c>
      <c r="V1" s="33" t="s">
        <v>208</v>
      </c>
      <c r="W1" s="33" t="s">
        <v>209</v>
      </c>
      <c r="X1" s="33" t="s">
        <v>210</v>
      </c>
      <c r="Y1" s="33" t="s">
        <v>211</v>
      </c>
      <c r="Z1" s="33" t="s">
        <v>212</v>
      </c>
      <c r="AA1" s="33" t="s">
        <v>213</v>
      </c>
      <c r="AB1" s="33" t="s">
        <v>214</v>
      </c>
      <c r="AC1" s="33" t="s">
        <v>215</v>
      </c>
      <c r="AD1" s="33" t="s">
        <v>216</v>
      </c>
      <c r="AE1" s="33" t="s">
        <v>217</v>
      </c>
      <c r="AF1" s="33" t="s">
        <v>218</v>
      </c>
      <c r="AG1" s="33" t="s">
        <v>219</v>
      </c>
      <c r="AH1" s="33" t="s">
        <v>220</v>
      </c>
      <c r="AI1" s="33" t="s">
        <v>221</v>
      </c>
      <c r="AJ1" s="33" t="s">
        <v>222</v>
      </c>
      <c r="AK1" s="33" t="s">
        <v>223</v>
      </c>
      <c r="AL1" s="33" t="s">
        <v>224</v>
      </c>
      <c r="AM1" s="33" t="s">
        <v>225</v>
      </c>
      <c r="AN1" s="33" t="s">
        <v>226</v>
      </c>
      <c r="AO1" s="33" t="s">
        <v>227</v>
      </c>
      <c r="AP1" s="33" t="s">
        <v>79</v>
      </c>
      <c r="AQ1" s="33" t="s">
        <v>81</v>
      </c>
      <c r="AR1" s="33" t="s">
        <v>83</v>
      </c>
      <c r="AS1" s="33" t="s">
        <v>85</v>
      </c>
      <c r="AT1" s="33" t="s">
        <v>87</v>
      </c>
      <c r="AU1" s="33" t="s">
        <v>89</v>
      </c>
      <c r="AV1" s="33" t="s">
        <v>91</v>
      </c>
      <c r="AW1" s="33" t="s">
        <v>93</v>
      </c>
      <c r="AX1" s="33" t="s">
        <v>95</v>
      </c>
      <c r="AY1" s="33" t="s">
        <v>97</v>
      </c>
      <c r="AZ1" s="33" t="s">
        <v>99</v>
      </c>
      <c r="BA1" s="33" t="s">
        <v>101</v>
      </c>
      <c r="BB1" s="33" t="s">
        <v>103</v>
      </c>
    </row>
    <row r="2" spans="1:54" x14ac:dyDescent="0.35">
      <c r="A2" s="34" t="s">
        <v>281</v>
      </c>
      <c r="B2" s="29" t="s">
        <v>266</v>
      </c>
      <c r="C2" s="29">
        <v>0.12</v>
      </c>
      <c r="D2" s="29">
        <v>0.3</v>
      </c>
      <c r="E2" s="29">
        <v>-0.61950000000000005</v>
      </c>
      <c r="F2" s="29">
        <v>-0.53580000000000005</v>
      </c>
      <c r="G2" s="29">
        <v>-0.44629999999999997</v>
      </c>
      <c r="H2" s="29">
        <v>-0.3085</v>
      </c>
      <c r="I2" s="29">
        <v>-0.1454</v>
      </c>
      <c r="J2" s="29">
        <v>0</v>
      </c>
      <c r="K2" s="29">
        <v>0.1454</v>
      </c>
      <c r="L2" s="29">
        <v>0.3085</v>
      </c>
      <c r="M2" s="29">
        <v>0.44619999999999999</v>
      </c>
      <c r="N2" s="29">
        <v>0.53569999999999995</v>
      </c>
      <c r="O2" s="29">
        <v>0.61950000000000005</v>
      </c>
      <c r="P2" s="29">
        <v>0.69710000000000005</v>
      </c>
      <c r="Q2" s="29">
        <v>0.77249999999999996</v>
      </c>
      <c r="R2" s="29">
        <v>0.84809999999999997</v>
      </c>
      <c r="S2" s="29">
        <v>0.92910000000000004</v>
      </c>
      <c r="T2" s="29">
        <v>1.0066999999999999</v>
      </c>
      <c r="U2" s="29">
        <v>1.0681</v>
      </c>
      <c r="V2" s="29">
        <v>1.1068</v>
      </c>
      <c r="W2" s="29">
        <f>MAX(E2:V2)</f>
        <v>1.1068</v>
      </c>
      <c r="X2" s="30">
        <v>1.306E-2</v>
      </c>
      <c r="Y2" s="30">
        <v>1.176E-2</v>
      </c>
      <c r="Z2" s="30">
        <v>1.1039999999999999E-2</v>
      </c>
      <c r="AA2" s="30">
        <v>1.0659999999999999E-2</v>
      </c>
      <c r="AB2" s="30">
        <v>1.034E-2</v>
      </c>
      <c r="AC2" s="30">
        <v>1.0200000000000001E-2</v>
      </c>
      <c r="AD2" s="30">
        <v>1.034E-2</v>
      </c>
      <c r="AE2" s="30">
        <v>1.0659999999999999E-2</v>
      </c>
      <c r="AF2" s="30">
        <v>1.1039999999999999E-2</v>
      </c>
      <c r="AG2" s="30">
        <v>1.176E-2</v>
      </c>
      <c r="AH2" s="30">
        <v>1.306E-2</v>
      </c>
      <c r="AI2" s="30">
        <v>1.516E-2</v>
      </c>
      <c r="AJ2" s="30">
        <v>1.7760000000000001E-2</v>
      </c>
      <c r="AK2" s="30">
        <v>2.112E-2</v>
      </c>
      <c r="AL2" s="30">
        <v>2.4719999999999999E-2</v>
      </c>
      <c r="AM2" s="30">
        <v>2.9659999999999999E-2</v>
      </c>
      <c r="AN2" s="30">
        <v>3.6360000000000003E-2</v>
      </c>
      <c r="AO2" s="30">
        <v>4.3659999999999997E-2</v>
      </c>
      <c r="AP2" s="30">
        <f>MIN(X2:AO2)</f>
        <v>1.0200000000000001E-2</v>
      </c>
      <c r="AQ2" s="29" t="s">
        <v>266</v>
      </c>
      <c r="AR2" s="29">
        <v>0.1</v>
      </c>
      <c r="AS2" s="29">
        <v>0.3</v>
      </c>
      <c r="AT2" s="29" t="s">
        <v>5</v>
      </c>
      <c r="AU2" s="29">
        <v>0</v>
      </c>
      <c r="AV2" s="29">
        <v>0</v>
      </c>
      <c r="AW2" s="29" t="s">
        <v>266</v>
      </c>
      <c r="AX2" s="29">
        <v>0.1</v>
      </c>
      <c r="AY2" s="29">
        <v>0.3</v>
      </c>
      <c r="AZ2" s="29" t="s">
        <v>5</v>
      </c>
      <c r="BA2" s="29">
        <v>0</v>
      </c>
      <c r="BB2" s="29">
        <v>0</v>
      </c>
    </row>
    <row r="3" spans="1:54" x14ac:dyDescent="0.35">
      <c r="A3" s="34" t="s">
        <v>267</v>
      </c>
      <c r="B3" s="29" t="s">
        <v>268</v>
      </c>
      <c r="C3" s="29">
        <v>8.6999999999999994E-2</v>
      </c>
      <c r="D3" s="29">
        <v>0.30199999999999999</v>
      </c>
      <c r="E3" s="29">
        <v>-0.41660000000000003</v>
      </c>
      <c r="F3" s="29">
        <v>-0.27339999999999998</v>
      </c>
      <c r="G3" s="29">
        <v>-0.125</v>
      </c>
      <c r="H3" s="29">
        <v>3.2000000000000002E-3</v>
      </c>
      <c r="I3" s="29">
        <v>0.21360000000000001</v>
      </c>
      <c r="J3" s="29">
        <v>0.33119999999999999</v>
      </c>
      <c r="K3" s="29">
        <v>0.42630000000000001</v>
      </c>
      <c r="L3" s="29">
        <v>0.52410000000000001</v>
      </c>
      <c r="M3" s="29">
        <v>0.62360000000000004</v>
      </c>
      <c r="N3" s="29">
        <v>0.72170000000000001</v>
      </c>
      <c r="O3" s="29">
        <v>0.8165</v>
      </c>
      <c r="P3" s="29">
        <v>0.90590000000000004</v>
      </c>
      <c r="Q3" s="29">
        <v>0.9889</v>
      </c>
      <c r="R3" s="29">
        <v>1.0582</v>
      </c>
      <c r="S3" s="29">
        <v>1.1042000000000001</v>
      </c>
      <c r="T3" s="29">
        <v>1.1555</v>
      </c>
      <c r="U3" s="29">
        <v>1.1303000000000001</v>
      </c>
      <c r="V3" s="29">
        <v>1.097</v>
      </c>
      <c r="W3" s="29">
        <f t="shared" ref="W3:W10" si="0">MAX(E3:V3)</f>
        <v>1.1555</v>
      </c>
      <c r="X3" s="30">
        <v>4.0489999999999998E-2</v>
      </c>
      <c r="Y3" s="30">
        <v>0.02</v>
      </c>
      <c r="Z3" s="30">
        <v>1.439E-2</v>
      </c>
      <c r="AA3" s="30">
        <v>1.0540000000000001E-2</v>
      </c>
      <c r="AB3" s="30">
        <v>9.7599999999999996E-3</v>
      </c>
      <c r="AC3" s="30">
        <v>9.3299999999999998E-3</v>
      </c>
      <c r="AD3" s="30">
        <v>9.0600000000000003E-3</v>
      </c>
      <c r="AE3" s="30">
        <v>8.9800000000000001E-3</v>
      </c>
      <c r="AF3" s="30">
        <v>9.2800000000000001E-3</v>
      </c>
      <c r="AG3" s="30">
        <v>1.01E-2</v>
      </c>
      <c r="AH3" s="30">
        <v>1.133E-2</v>
      </c>
      <c r="AI3" s="30">
        <v>1.3140000000000001E-2</v>
      </c>
      <c r="AJ3" s="30">
        <v>1.5730000000000001E-2</v>
      </c>
      <c r="AK3" s="30">
        <v>2.0119999999999999E-2</v>
      </c>
      <c r="AL3" s="30">
        <v>2.7230000000000001E-2</v>
      </c>
      <c r="AM3" s="30">
        <v>3.6409999999999998E-2</v>
      </c>
      <c r="AN3" s="30">
        <v>5.1929999999999997E-2</v>
      </c>
      <c r="AO3" s="30">
        <v>6.2429999999999999E-2</v>
      </c>
      <c r="AP3" s="30">
        <f t="shared" ref="AP3:AP10" si="1">MIN(X3:AO3)</f>
        <v>8.9800000000000001E-3</v>
      </c>
      <c r="AQ3" s="29" t="s">
        <v>269</v>
      </c>
      <c r="AR3" s="29">
        <v>0.1</v>
      </c>
      <c r="AS3" s="29">
        <v>0.3</v>
      </c>
      <c r="AT3" s="29" t="s">
        <v>5</v>
      </c>
      <c r="AU3" s="29">
        <v>0</v>
      </c>
      <c r="AV3" s="29">
        <v>0</v>
      </c>
      <c r="AW3" s="29" t="s">
        <v>269</v>
      </c>
      <c r="AX3" s="29">
        <v>0.1</v>
      </c>
      <c r="AY3" s="29">
        <v>0.3</v>
      </c>
      <c r="AZ3" s="29" t="s">
        <v>5</v>
      </c>
      <c r="BA3" s="29">
        <v>0</v>
      </c>
      <c r="BB3" s="29">
        <v>0</v>
      </c>
    </row>
    <row r="4" spans="1:54" x14ac:dyDescent="0.35">
      <c r="A4" s="37" t="s">
        <v>280</v>
      </c>
      <c r="B4" s="37" t="s">
        <v>270</v>
      </c>
      <c r="C4" s="37">
        <v>0.1</v>
      </c>
      <c r="D4" s="37">
        <v>0.29499999999999998</v>
      </c>
      <c r="E4" s="37">
        <v>-0.39</v>
      </c>
      <c r="F4" s="37">
        <v>-0.21503</v>
      </c>
      <c r="G4" s="37">
        <v>0.10081</v>
      </c>
      <c r="H4" s="37">
        <v>6.0503000000000001E-2</v>
      </c>
      <c r="I4" s="37">
        <v>0.15154999999999999</v>
      </c>
      <c r="J4" s="37">
        <v>0.34162999999999999</v>
      </c>
      <c r="K4" s="37">
        <v>0.39335999999999999</v>
      </c>
      <c r="L4" s="37">
        <v>0.50256000000000001</v>
      </c>
      <c r="M4" s="37">
        <v>0.56037000000000003</v>
      </c>
      <c r="N4" s="37">
        <v>0.66625000000000001</v>
      </c>
      <c r="O4" s="37">
        <v>0.76941999999999999</v>
      </c>
      <c r="P4" s="37">
        <v>0.86922999999999995</v>
      </c>
      <c r="Q4" s="37">
        <v>0.96386000000000005</v>
      </c>
      <c r="R4" s="37">
        <v>1.0441</v>
      </c>
      <c r="S4" s="37">
        <v>1.1642999999999999</v>
      </c>
      <c r="T4" s="37">
        <v>1.2506999999999999</v>
      </c>
      <c r="U4" s="37">
        <v>1.1879</v>
      </c>
      <c r="V4" s="37">
        <v>1.08</v>
      </c>
      <c r="W4" s="29">
        <f t="shared" si="0"/>
        <v>1.2506999999999999</v>
      </c>
      <c r="X4" s="37">
        <v>4.4250999999999999E-2</v>
      </c>
      <c r="Y4" s="37">
        <v>3.3783000000000001E-2</v>
      </c>
      <c r="Z4" s="37">
        <v>2.8627E-2</v>
      </c>
      <c r="AA4" s="37">
        <v>2.5864000000000002E-2</v>
      </c>
      <c r="AB4" s="37">
        <v>2.4643000000000002E-2</v>
      </c>
      <c r="AC4" s="37">
        <v>2.5099E-2</v>
      </c>
      <c r="AD4" s="37">
        <v>2.5635000000000002E-2</v>
      </c>
      <c r="AE4" s="37">
        <v>2.7660000000000001E-2</v>
      </c>
      <c r="AF4" s="37">
        <v>3.0676999999999999E-2</v>
      </c>
      <c r="AG4" s="37">
        <v>3.4854999999999997E-2</v>
      </c>
      <c r="AH4" s="37">
        <v>4.0403000000000001E-2</v>
      </c>
      <c r="AI4" s="37">
        <v>4.759E-2</v>
      </c>
      <c r="AJ4" s="37">
        <v>5.7107999999999999E-2</v>
      </c>
      <c r="AK4" s="37">
        <v>7.0132E-2</v>
      </c>
      <c r="AL4" s="37">
        <v>9.0921000000000002E-2</v>
      </c>
      <c r="AM4" s="37">
        <v>0.11193</v>
      </c>
      <c r="AN4" s="37">
        <v>0.13253999999999999</v>
      </c>
      <c r="AO4" s="37">
        <v>0.15645000000000001</v>
      </c>
      <c r="AP4" s="30">
        <f t="shared" si="1"/>
        <v>2.4643000000000002E-2</v>
      </c>
      <c r="AQ4" s="29" t="s">
        <v>269</v>
      </c>
      <c r="AR4" s="29">
        <v>0.1</v>
      </c>
      <c r="AS4" s="29">
        <v>0.3</v>
      </c>
      <c r="AT4" s="29" t="s">
        <v>5</v>
      </c>
      <c r="AU4" s="29">
        <v>0</v>
      </c>
      <c r="AV4" s="29">
        <v>0</v>
      </c>
      <c r="AW4" s="29" t="s">
        <v>269</v>
      </c>
      <c r="AX4" s="29">
        <v>0.1</v>
      </c>
      <c r="AY4" s="29">
        <v>0.3</v>
      </c>
      <c r="AZ4" s="29" t="s">
        <v>5</v>
      </c>
      <c r="BA4" s="29">
        <v>0</v>
      </c>
      <c r="BB4" s="29">
        <v>0</v>
      </c>
    </row>
    <row r="5" spans="1:54" x14ac:dyDescent="0.35">
      <c r="A5" s="34" t="s">
        <v>279</v>
      </c>
      <c r="B5" s="29" t="s">
        <v>268</v>
      </c>
      <c r="C5" s="29">
        <v>8.6999999999999994E-2</v>
      </c>
      <c r="D5" s="29">
        <v>0.30199999999999999</v>
      </c>
      <c r="E5" s="29">
        <v>-0.41660000000000003</v>
      </c>
      <c r="F5" s="29">
        <v>-0.27339999999999998</v>
      </c>
      <c r="G5" s="29">
        <v>-0.125</v>
      </c>
      <c r="H5" s="29">
        <v>3.2000000000000002E-3</v>
      </c>
      <c r="I5" s="29">
        <v>0.21360000000000001</v>
      </c>
      <c r="J5" s="29">
        <v>0.33119999999999999</v>
      </c>
      <c r="K5" s="29">
        <v>0.42630000000000001</v>
      </c>
      <c r="L5" s="29">
        <v>0.52410000000000001</v>
      </c>
      <c r="M5" s="29">
        <v>0.62360000000000004</v>
      </c>
      <c r="N5" s="29">
        <v>0.72170000000000001</v>
      </c>
      <c r="O5" s="29">
        <v>0.8165</v>
      </c>
      <c r="P5" s="29">
        <v>0.90590000000000004</v>
      </c>
      <c r="Q5" s="29">
        <v>0.9889</v>
      </c>
      <c r="R5" s="29">
        <v>1.0582</v>
      </c>
      <c r="S5" s="29">
        <v>1.1042000000000001</v>
      </c>
      <c r="T5" s="29">
        <v>1.1555</v>
      </c>
      <c r="U5" s="29">
        <v>1.1303000000000001</v>
      </c>
      <c r="V5" s="29">
        <v>1.097</v>
      </c>
      <c r="W5" s="29">
        <f t="shared" si="0"/>
        <v>1.1555</v>
      </c>
      <c r="X5" s="30">
        <v>4.0489999999999998E-2</v>
      </c>
      <c r="Y5" s="30">
        <v>0.02</v>
      </c>
      <c r="Z5" s="30">
        <v>1.439E-2</v>
      </c>
      <c r="AA5" s="30">
        <v>1.0540000000000001E-2</v>
      </c>
      <c r="AB5" s="30">
        <v>9.7599999999999996E-3</v>
      </c>
      <c r="AC5" s="30">
        <v>9.3299999999999998E-3</v>
      </c>
      <c r="AD5" s="30">
        <v>9.0600000000000003E-3</v>
      </c>
      <c r="AE5" s="30">
        <v>8.9800000000000001E-3</v>
      </c>
      <c r="AF5" s="30">
        <v>9.2800000000000001E-3</v>
      </c>
      <c r="AG5" s="30">
        <v>1.01E-2</v>
      </c>
      <c r="AH5" s="30">
        <v>1.133E-2</v>
      </c>
      <c r="AI5" s="30">
        <v>1.3140000000000001E-2</v>
      </c>
      <c r="AJ5" s="30">
        <v>1.5730000000000001E-2</v>
      </c>
      <c r="AK5" s="30">
        <v>2.0119999999999999E-2</v>
      </c>
      <c r="AL5" s="30">
        <v>2.7230000000000001E-2</v>
      </c>
      <c r="AM5" s="30">
        <v>3.6409999999999998E-2</v>
      </c>
      <c r="AN5" s="30">
        <v>5.1929999999999997E-2</v>
      </c>
      <c r="AO5" s="30">
        <v>6.2429999999999999E-2</v>
      </c>
      <c r="AP5" s="30">
        <f t="shared" si="1"/>
        <v>8.9800000000000001E-3</v>
      </c>
      <c r="AQ5" s="29" t="s">
        <v>269</v>
      </c>
      <c r="AR5" s="29">
        <v>0.1</v>
      </c>
      <c r="AS5" s="29">
        <v>0.3</v>
      </c>
      <c r="AT5" s="29" t="s">
        <v>5</v>
      </c>
      <c r="AU5" s="29">
        <v>0</v>
      </c>
      <c r="AV5" s="29">
        <v>0</v>
      </c>
      <c r="AW5" s="29" t="s">
        <v>269</v>
      </c>
      <c r="AX5" s="29">
        <v>0.1</v>
      </c>
      <c r="AY5" s="29">
        <v>0.3</v>
      </c>
      <c r="AZ5" s="29" t="s">
        <v>5</v>
      </c>
      <c r="BA5" s="29">
        <v>0</v>
      </c>
      <c r="BB5" s="29">
        <v>0</v>
      </c>
    </row>
    <row r="6" spans="1:54" x14ac:dyDescent="0.35">
      <c r="A6" s="34" t="s">
        <v>271</v>
      </c>
      <c r="B6" s="29" t="s">
        <v>266</v>
      </c>
      <c r="C6" s="29">
        <v>0.12</v>
      </c>
      <c r="D6" s="29">
        <v>0.3</v>
      </c>
      <c r="E6" s="29">
        <v>-0.61950000000000005</v>
      </c>
      <c r="F6" s="29">
        <v>-0.53580000000000005</v>
      </c>
      <c r="G6" s="29">
        <v>-0.44629999999999997</v>
      </c>
      <c r="H6" s="29">
        <v>-0.3085</v>
      </c>
      <c r="I6" s="29">
        <v>-0.1454</v>
      </c>
      <c r="J6" s="29">
        <v>0</v>
      </c>
      <c r="K6" s="29">
        <v>0.1454</v>
      </c>
      <c r="L6" s="29">
        <v>0.3085</v>
      </c>
      <c r="M6" s="29">
        <v>0.44619999999999999</v>
      </c>
      <c r="N6" s="29">
        <v>0.53569999999999995</v>
      </c>
      <c r="O6" s="29">
        <v>0.61950000000000005</v>
      </c>
      <c r="P6" s="29">
        <v>0.69710000000000005</v>
      </c>
      <c r="Q6" s="29">
        <v>0.77249999999999996</v>
      </c>
      <c r="R6" s="29">
        <v>0.84809999999999997</v>
      </c>
      <c r="S6" s="29">
        <v>0.92910000000000004</v>
      </c>
      <c r="T6" s="29">
        <v>1.0066999999999999</v>
      </c>
      <c r="U6" s="29">
        <v>1.0681</v>
      </c>
      <c r="V6" s="29">
        <v>1.1068</v>
      </c>
      <c r="W6" s="29">
        <f t="shared" si="0"/>
        <v>1.1068</v>
      </c>
      <c r="X6" s="30">
        <v>1.306E-2</v>
      </c>
      <c r="Y6" s="30">
        <v>1.176E-2</v>
      </c>
      <c r="Z6" s="30">
        <v>1.1039999999999999E-2</v>
      </c>
      <c r="AA6" s="30">
        <v>1.0659999999999999E-2</v>
      </c>
      <c r="AB6" s="30">
        <v>1.034E-2</v>
      </c>
      <c r="AC6" s="30">
        <v>1.0200000000000001E-2</v>
      </c>
      <c r="AD6" s="30">
        <v>1.034E-2</v>
      </c>
      <c r="AE6" s="30">
        <v>1.0659999999999999E-2</v>
      </c>
      <c r="AF6" s="30">
        <v>1.1039999999999999E-2</v>
      </c>
      <c r="AG6" s="30">
        <v>1.176E-2</v>
      </c>
      <c r="AH6" s="30">
        <v>1.306E-2</v>
      </c>
      <c r="AI6" s="30">
        <v>1.516E-2</v>
      </c>
      <c r="AJ6" s="30">
        <v>1.7760000000000001E-2</v>
      </c>
      <c r="AK6" s="30">
        <v>2.112E-2</v>
      </c>
      <c r="AL6" s="30">
        <v>2.4719999999999999E-2</v>
      </c>
      <c r="AM6" s="30">
        <v>2.9659999999999999E-2</v>
      </c>
      <c r="AN6" s="30">
        <v>3.6360000000000003E-2</v>
      </c>
      <c r="AO6" s="30">
        <v>4.3659999999999997E-2</v>
      </c>
      <c r="AP6" s="30">
        <f t="shared" si="1"/>
        <v>1.0200000000000001E-2</v>
      </c>
      <c r="AQ6" s="29" t="s">
        <v>266</v>
      </c>
      <c r="AR6" s="29">
        <v>0.12</v>
      </c>
      <c r="AS6" s="29">
        <v>0.3</v>
      </c>
      <c r="AT6" s="29" t="s">
        <v>5</v>
      </c>
      <c r="AU6" s="29">
        <v>0</v>
      </c>
      <c r="AV6" s="29">
        <v>0</v>
      </c>
      <c r="AW6" s="29" t="s">
        <v>5</v>
      </c>
      <c r="AX6" s="29">
        <v>0</v>
      </c>
      <c r="AY6" s="29">
        <v>0</v>
      </c>
      <c r="AZ6" s="29" t="s">
        <v>5</v>
      </c>
      <c r="BA6" s="29">
        <v>0</v>
      </c>
      <c r="BB6" s="29">
        <v>0</v>
      </c>
    </row>
    <row r="7" spans="1:54" x14ac:dyDescent="0.35">
      <c r="A7" s="34" t="s">
        <v>272</v>
      </c>
      <c r="B7" s="29" t="s">
        <v>273</v>
      </c>
      <c r="C7" s="29">
        <v>0.12</v>
      </c>
      <c r="D7" s="29">
        <v>0.3</v>
      </c>
      <c r="E7" s="29">
        <v>-0.60260000000000002</v>
      </c>
      <c r="F7" s="29">
        <v>-0.5212</v>
      </c>
      <c r="G7" s="29">
        <v>-0.4365</v>
      </c>
      <c r="H7" s="29">
        <v>-0.29759999999999998</v>
      </c>
      <c r="I7" s="29">
        <v>-0.14749999999999999</v>
      </c>
      <c r="J7" s="29">
        <v>0</v>
      </c>
      <c r="K7" s="29">
        <v>0.14749999999999999</v>
      </c>
      <c r="L7" s="29">
        <v>0.29759999999999998</v>
      </c>
      <c r="M7" s="29">
        <v>0.4365</v>
      </c>
      <c r="N7" s="29">
        <v>0.5212</v>
      </c>
      <c r="O7" s="29">
        <v>0.60260000000000002</v>
      </c>
      <c r="P7" s="29">
        <v>0.68120000000000003</v>
      </c>
      <c r="Q7" s="29">
        <v>0.7571</v>
      </c>
      <c r="R7" s="29">
        <v>0.83150000000000002</v>
      </c>
      <c r="S7" s="29">
        <v>0.90310000000000001</v>
      </c>
      <c r="T7" s="29">
        <v>0.97030000000000005</v>
      </c>
      <c r="U7" s="29">
        <v>1.0226999999999999</v>
      </c>
      <c r="V7" s="29">
        <v>1.0454000000000001</v>
      </c>
      <c r="W7" s="29">
        <f t="shared" si="0"/>
        <v>1.0454000000000001</v>
      </c>
      <c r="X7" s="29">
        <v>1.6799999999999999E-2</v>
      </c>
      <c r="Y7" s="29">
        <v>1.5299999999999999E-2</v>
      </c>
      <c r="Z7" s="29">
        <v>1.44E-2</v>
      </c>
      <c r="AA7" s="29">
        <v>1.38E-2</v>
      </c>
      <c r="AB7" s="29">
        <v>1.3599999999999999E-2</v>
      </c>
      <c r="AC7" s="29">
        <v>1.3599999999999999E-2</v>
      </c>
      <c r="AD7" s="29">
        <v>1.3599999999999999E-2</v>
      </c>
      <c r="AE7" s="29">
        <v>1.38E-2</v>
      </c>
      <c r="AF7" s="29">
        <v>1.44E-2</v>
      </c>
      <c r="AG7" s="29">
        <v>1.5299999999999999E-2</v>
      </c>
      <c r="AH7" s="29">
        <v>1.6799999999999999E-2</v>
      </c>
      <c r="AI7" s="29">
        <v>1.89E-2</v>
      </c>
      <c r="AJ7" s="29">
        <v>2.1600000000000001E-2</v>
      </c>
      <c r="AK7" s="29">
        <v>2.4799999999999999E-2</v>
      </c>
      <c r="AL7" s="29">
        <v>2.87E-2</v>
      </c>
      <c r="AM7" s="29">
        <v>3.3500000000000002E-2</v>
      </c>
      <c r="AN7" s="29">
        <v>3.9699999999999999E-2</v>
      </c>
      <c r="AO7" s="29">
        <v>4.6800000000000001E-2</v>
      </c>
      <c r="AP7" s="30">
        <f t="shared" si="1"/>
        <v>1.3599999999999999E-2</v>
      </c>
      <c r="AQ7" s="29" t="s">
        <v>273</v>
      </c>
      <c r="AR7" s="29">
        <v>0.12</v>
      </c>
      <c r="AS7" s="29">
        <v>0.3</v>
      </c>
      <c r="AT7" s="29" t="s">
        <v>5</v>
      </c>
      <c r="AU7" s="29">
        <v>0</v>
      </c>
      <c r="AV7" s="29">
        <v>0</v>
      </c>
      <c r="AW7" s="29" t="s">
        <v>273</v>
      </c>
      <c r="AX7" s="29">
        <v>0.12</v>
      </c>
      <c r="AY7" s="29">
        <v>0.3</v>
      </c>
      <c r="AZ7" s="29" t="s">
        <v>5</v>
      </c>
      <c r="BA7" s="29">
        <v>0</v>
      </c>
      <c r="BB7" s="29">
        <v>0</v>
      </c>
    </row>
    <row r="8" spans="1:54" x14ac:dyDescent="0.35">
      <c r="A8" s="29" t="s">
        <v>274</v>
      </c>
      <c r="B8" s="29" t="s">
        <v>275</v>
      </c>
      <c r="C8" s="29">
        <v>0.06</v>
      </c>
      <c r="D8" s="29">
        <v>0.3</v>
      </c>
      <c r="E8" s="38">
        <v>-0.53639999999999999</v>
      </c>
      <c r="F8" s="38">
        <v>-0.4385</v>
      </c>
      <c r="G8" s="38">
        <v>-0.34660000000000002</v>
      </c>
      <c r="H8" s="38">
        <v>-0.25719999999999998</v>
      </c>
      <c r="I8" s="38">
        <v>-8.5199999999999998E-2</v>
      </c>
      <c r="J8" s="29">
        <v>0</v>
      </c>
      <c r="K8" s="38">
        <v>8.5199999999999998E-2</v>
      </c>
      <c r="L8" s="38">
        <v>0.2571</v>
      </c>
      <c r="M8" s="38">
        <v>0.34649999999999997</v>
      </c>
      <c r="N8" s="38">
        <v>0.4385</v>
      </c>
      <c r="O8" s="38">
        <v>0.53639999999999999</v>
      </c>
      <c r="P8" s="38">
        <v>0.63119999999999998</v>
      </c>
      <c r="Q8" s="38">
        <v>0.68989999999999996</v>
      </c>
      <c r="R8" s="38">
        <v>0.70750000000000002</v>
      </c>
      <c r="W8" s="29">
        <f>MAX(E8:S8)</f>
        <v>0.70750000000000002</v>
      </c>
      <c r="X8" s="38">
        <v>2.0539999999999999E-2</v>
      </c>
      <c r="Y8" s="38">
        <v>1.388E-2</v>
      </c>
      <c r="Z8" s="38">
        <v>9.2999999999999992E-3</v>
      </c>
      <c r="AA8" s="38">
        <v>7.4799999999999997E-3</v>
      </c>
      <c r="AB8" s="38">
        <v>7.43E-3</v>
      </c>
      <c r="AC8" s="38">
        <v>7.28E-3</v>
      </c>
      <c r="AD8" s="38">
        <v>7.43E-3</v>
      </c>
      <c r="AE8" s="38">
        <v>7.4799999999999997E-3</v>
      </c>
      <c r="AF8" s="38">
        <v>9.2999999999999992E-3</v>
      </c>
      <c r="AG8" s="38">
        <v>1.388E-2</v>
      </c>
      <c r="AH8" s="38">
        <v>2.0500000000000001E-2</v>
      </c>
      <c r="AI8" s="38">
        <v>3.9260000000000003E-2</v>
      </c>
      <c r="AJ8" s="38">
        <v>5.4980000000000001E-2</v>
      </c>
      <c r="AK8" s="38">
        <v>7.6359999999999997E-2</v>
      </c>
      <c r="AL8" s="30"/>
      <c r="AM8" s="30"/>
      <c r="AN8" s="30"/>
      <c r="AO8" s="30"/>
      <c r="AP8" s="29">
        <f>MIN(X8:AK8)</f>
        <v>7.28E-3</v>
      </c>
      <c r="AQ8" s="29" t="s">
        <v>269</v>
      </c>
      <c r="AR8" s="29">
        <v>0.1</v>
      </c>
      <c r="AS8" s="29">
        <v>30</v>
      </c>
      <c r="AT8" s="29" t="s">
        <v>5</v>
      </c>
      <c r="AU8" s="29">
        <v>0.1</v>
      </c>
      <c r="AV8" s="29">
        <v>30</v>
      </c>
      <c r="AW8" s="29" t="s">
        <v>269</v>
      </c>
      <c r="AX8" s="29">
        <v>0.1</v>
      </c>
      <c r="AY8" s="29">
        <v>30</v>
      </c>
      <c r="AZ8" s="29" t="s">
        <v>5</v>
      </c>
      <c r="BA8" s="29">
        <v>0</v>
      </c>
      <c r="BB8" s="29">
        <v>0</v>
      </c>
    </row>
    <row r="9" spans="1:54" x14ac:dyDescent="0.35">
      <c r="A9" s="34" t="s">
        <v>278</v>
      </c>
      <c r="B9" s="29" t="s">
        <v>276</v>
      </c>
      <c r="C9" s="29">
        <v>0.01</v>
      </c>
      <c r="D9" s="29">
        <v>0.5</v>
      </c>
      <c r="E9" s="39">
        <v>-0.49387977</v>
      </c>
      <c r="F9" s="39">
        <v>-0.38529488000000001</v>
      </c>
      <c r="G9" s="39">
        <v>-0.29558307</v>
      </c>
      <c r="H9" s="39">
        <v>-0.21057765000000001</v>
      </c>
      <c r="I9" s="39">
        <v>-9.2553590000000005E-2</v>
      </c>
      <c r="J9" s="39">
        <v>0</v>
      </c>
      <c r="K9" s="39">
        <v>6.3290559999999996E-2</v>
      </c>
      <c r="L9" s="39">
        <v>0.17188071999999999</v>
      </c>
      <c r="M9" s="39">
        <v>0.27103697999999998</v>
      </c>
      <c r="N9" s="39">
        <v>0.36546572999999999</v>
      </c>
      <c r="O9" s="39">
        <v>0.45989977999999998</v>
      </c>
      <c r="P9" s="39">
        <v>0.56376773000000002</v>
      </c>
      <c r="Q9" s="39">
        <v>0.66291869999999997</v>
      </c>
      <c r="R9" s="39">
        <v>0.73847437000000005</v>
      </c>
      <c r="S9" s="39">
        <v>0.78102726</v>
      </c>
      <c r="T9" s="39">
        <v>0.79999540000000002</v>
      </c>
      <c r="U9" s="39">
        <v>0.80480220000000002</v>
      </c>
      <c r="V9" s="39">
        <v>0.79547393</v>
      </c>
      <c r="W9" s="29">
        <f t="shared" si="0"/>
        <v>0.80480220000000002</v>
      </c>
      <c r="X9" s="40">
        <v>4.9005254999999998E-2</v>
      </c>
      <c r="Y9" s="40">
        <v>2.3887657999999999E-2</v>
      </c>
      <c r="Z9" s="40">
        <v>1.8729413E-2</v>
      </c>
      <c r="AA9" s="40">
        <v>1.3568966E-2</v>
      </c>
      <c r="AB9" s="40">
        <v>1.0627691999999999E-2</v>
      </c>
      <c r="AC9" s="40">
        <v>7.6853167E-3</v>
      </c>
      <c r="AD9" s="40">
        <v>1.0656885E-2</v>
      </c>
      <c r="AE9" s="40">
        <v>1.3630104000000001E-2</v>
      </c>
      <c r="AF9" s="40">
        <v>1.5861396E-2</v>
      </c>
      <c r="AG9" s="40">
        <v>1.9572688000000001E-2</v>
      </c>
      <c r="AH9" s="40">
        <v>4.0283880000000001E-2</v>
      </c>
      <c r="AI9" s="40">
        <v>5.9516727999999998E-2</v>
      </c>
      <c r="AJ9" s="40">
        <v>8.0967639999999994E-2</v>
      </c>
      <c r="AK9" s="40">
        <v>0.10463609</v>
      </c>
      <c r="AL9" s="40">
        <v>0.12756480000000001</v>
      </c>
      <c r="AM9" s="40">
        <v>0.14458177999999999</v>
      </c>
      <c r="AN9" s="40">
        <v>0.16307545000000001</v>
      </c>
      <c r="AO9" s="40">
        <v>0.18009132</v>
      </c>
      <c r="AP9" s="30">
        <f t="shared" si="1"/>
        <v>7.6853167E-3</v>
      </c>
      <c r="AQ9" s="29" t="s">
        <v>276</v>
      </c>
      <c r="AR9" s="29">
        <v>0.01</v>
      </c>
      <c r="AS9" s="29">
        <v>0.5</v>
      </c>
      <c r="AT9" s="29" t="s">
        <v>5</v>
      </c>
      <c r="AU9" s="29">
        <v>0</v>
      </c>
      <c r="AV9" s="29">
        <v>0</v>
      </c>
      <c r="AW9" s="29" t="s">
        <v>276</v>
      </c>
      <c r="AX9" s="29">
        <v>0.01</v>
      </c>
      <c r="AY9" s="29">
        <v>0.5</v>
      </c>
      <c r="AZ9" s="29" t="s">
        <v>5</v>
      </c>
      <c r="BA9" s="29">
        <v>0</v>
      </c>
      <c r="BB9" s="29">
        <v>0</v>
      </c>
    </row>
    <row r="10" spans="1:54" x14ac:dyDescent="0.35">
      <c r="A10" s="34" t="s">
        <v>277</v>
      </c>
      <c r="B10" s="29" t="s">
        <v>269</v>
      </c>
      <c r="C10" s="29">
        <v>0.1</v>
      </c>
      <c r="D10" s="29">
        <v>0.3</v>
      </c>
      <c r="E10" s="38">
        <v>-0.57820000000000005</v>
      </c>
      <c r="F10" s="29">
        <v>-0.49440000000000001</v>
      </c>
      <c r="G10" s="29">
        <v>-0.40600000000000003</v>
      </c>
      <c r="H10" s="29">
        <v>-0.31430000000000002</v>
      </c>
      <c r="I10" s="29">
        <v>-0.22450000000000001</v>
      </c>
      <c r="J10" s="29">
        <v>0</v>
      </c>
      <c r="K10" s="38">
        <v>0.22450000000000001</v>
      </c>
      <c r="L10" s="38">
        <v>0.31430000000000002</v>
      </c>
      <c r="M10" s="38">
        <v>0.40600000000000003</v>
      </c>
      <c r="N10" s="38">
        <v>0.49440000000000001</v>
      </c>
      <c r="O10" s="38">
        <v>0.57820000000000005</v>
      </c>
      <c r="P10" s="38">
        <v>0.66139999999999999</v>
      </c>
      <c r="Q10" s="38">
        <v>0.75080000000000002</v>
      </c>
      <c r="R10" s="38">
        <v>0.84050000000000002</v>
      </c>
      <c r="S10" s="38">
        <v>0.91690000000000005</v>
      </c>
      <c r="T10" s="38">
        <v>0.96150000000000002</v>
      </c>
      <c r="U10" s="38">
        <v>0.91559999999999997</v>
      </c>
      <c r="V10" s="37"/>
      <c r="W10" s="29">
        <f t="shared" si="0"/>
        <v>0.96150000000000002</v>
      </c>
      <c r="X10" s="38">
        <v>1.367E-2</v>
      </c>
      <c r="Y10" s="38">
        <v>1.115E-2</v>
      </c>
      <c r="Z10" s="38">
        <v>9.7900000000000001E-3</v>
      </c>
      <c r="AA10" s="38">
        <v>9.1500000000000001E-3</v>
      </c>
      <c r="AB10" s="38">
        <v>9.4599999999999997E-3</v>
      </c>
      <c r="AC10" s="38">
        <v>1.004E-2</v>
      </c>
      <c r="AD10" s="38">
        <v>9.4599999999999997E-3</v>
      </c>
      <c r="AE10" s="38">
        <v>9.1500000000000001E-3</v>
      </c>
      <c r="AF10" s="38">
        <v>9.7900000000000001E-3</v>
      </c>
      <c r="AG10" s="38">
        <v>1.115E-2</v>
      </c>
      <c r="AH10" s="38">
        <v>1.367E-2</v>
      </c>
      <c r="AI10" s="38">
        <v>1.6830000000000001E-2</v>
      </c>
      <c r="AJ10" s="38">
        <v>2.0410000000000001E-2</v>
      </c>
      <c r="AK10" s="38">
        <v>2.5180000000000001E-2</v>
      </c>
      <c r="AL10" s="38">
        <v>3.218E-2</v>
      </c>
      <c r="AM10" s="38">
        <v>4.2959999999999998E-2</v>
      </c>
      <c r="AN10" s="38">
        <v>5.91E-2</v>
      </c>
      <c r="AO10" s="30"/>
      <c r="AP10" s="30">
        <f t="shared" si="1"/>
        <v>9.1500000000000001E-3</v>
      </c>
      <c r="AQ10" s="29" t="s">
        <v>269</v>
      </c>
      <c r="AR10" s="29">
        <v>0.1</v>
      </c>
      <c r="AS10" s="29">
        <v>0.3</v>
      </c>
      <c r="AT10" s="29" t="s">
        <v>5</v>
      </c>
      <c r="AU10" s="29">
        <v>0</v>
      </c>
      <c r="AV10" s="29">
        <v>0</v>
      </c>
      <c r="AW10" s="29" t="s">
        <v>269</v>
      </c>
      <c r="AX10" s="29">
        <v>0.1</v>
      </c>
      <c r="AY10" s="29">
        <v>0.3</v>
      </c>
      <c r="AZ10" s="29" t="s">
        <v>5</v>
      </c>
      <c r="BA10" s="29">
        <v>0</v>
      </c>
      <c r="BB10" s="29">
        <v>0</v>
      </c>
    </row>
    <row r="11" spans="1:54" ht="15" thickBot="1" x14ac:dyDescent="0.4">
      <c r="A11" s="29" t="s">
        <v>282</v>
      </c>
      <c r="B11" s="29" t="s">
        <v>266</v>
      </c>
      <c r="C11" s="29">
        <v>0.12</v>
      </c>
      <c r="D11" s="29">
        <v>0.3</v>
      </c>
      <c r="E11" s="35">
        <v>-0.60270000000000001</v>
      </c>
      <c r="F11" s="35">
        <v>-0.5212</v>
      </c>
      <c r="G11" s="35">
        <v>-0.4365</v>
      </c>
      <c r="H11" s="35">
        <v>-0.29759999999999998</v>
      </c>
      <c r="I11" s="35">
        <v>-0.14749999999999999</v>
      </c>
      <c r="J11" s="35">
        <v>0</v>
      </c>
      <c r="K11" s="35">
        <v>0.14749999999999999</v>
      </c>
      <c r="L11" s="35">
        <v>0.29759999999999998</v>
      </c>
      <c r="M11" s="35">
        <v>0.4365</v>
      </c>
      <c r="N11" s="35">
        <v>0.5212</v>
      </c>
      <c r="O11" s="35">
        <v>0.60260000000000002</v>
      </c>
      <c r="P11" s="35">
        <v>0.68120000000000003</v>
      </c>
      <c r="Q11" s="35">
        <v>0.7571</v>
      </c>
      <c r="R11" s="35">
        <v>0.83150000000000002</v>
      </c>
      <c r="S11" s="35">
        <v>0.90310000000000001</v>
      </c>
      <c r="T11" s="35">
        <v>0.97030000000000005</v>
      </c>
      <c r="U11" s="35">
        <v>1.0226999999999999</v>
      </c>
      <c r="V11" s="35">
        <v>1.0454000000000001</v>
      </c>
      <c r="W11" s="29">
        <f>MAX(E11:V11)</f>
        <v>1.0454000000000001</v>
      </c>
      <c r="X11" s="35">
        <v>1.6809999999999999E-2</v>
      </c>
      <c r="Y11" s="35">
        <v>1.5299999999999999E-2</v>
      </c>
      <c r="Z11" s="35">
        <v>1.435E-2</v>
      </c>
      <c r="AA11" s="35">
        <v>1.384E-2</v>
      </c>
      <c r="AB11" s="35">
        <v>1.362E-2</v>
      </c>
      <c r="AC11" s="35">
        <v>1.358E-2</v>
      </c>
      <c r="AD11" s="35">
        <v>1.362E-2</v>
      </c>
      <c r="AE11" s="35">
        <v>1.383E-2</v>
      </c>
      <c r="AF11" s="35">
        <v>1.435E-2</v>
      </c>
      <c r="AG11" s="35">
        <v>1.5299999999999999E-2</v>
      </c>
      <c r="AH11" s="35">
        <v>1.6799999999999999E-2</v>
      </c>
      <c r="AI11" s="35">
        <v>1.8919999999999999E-2</v>
      </c>
      <c r="AJ11" s="35">
        <v>2.1569999999999999E-2</v>
      </c>
      <c r="AK11" s="35">
        <v>2.4760000000000001E-2</v>
      </c>
      <c r="AL11" s="35">
        <v>2.869E-2</v>
      </c>
      <c r="AM11" s="35">
        <v>3.354E-2</v>
      </c>
      <c r="AN11" s="35">
        <v>3.9719999999999998E-2</v>
      </c>
      <c r="AO11" s="35">
        <v>4.6820000000000001E-2</v>
      </c>
      <c r="AP11" s="29">
        <f>MIN(X11:AO11)</f>
        <v>1.358E-2</v>
      </c>
      <c r="AQ11" s="37" t="s">
        <v>266</v>
      </c>
      <c r="AR11" s="29">
        <v>0.12</v>
      </c>
      <c r="AS11" s="29">
        <v>0.3</v>
      </c>
      <c r="AT11" s="29" t="s">
        <v>5</v>
      </c>
      <c r="AU11" s="29">
        <v>0</v>
      </c>
      <c r="AV11" s="29">
        <v>0</v>
      </c>
      <c r="AW11" s="37" t="s">
        <v>266</v>
      </c>
      <c r="AX11" s="29">
        <v>0.12</v>
      </c>
      <c r="AY11" s="29">
        <v>0.3</v>
      </c>
      <c r="AZ11" s="29" t="s">
        <v>5</v>
      </c>
      <c r="BA11" s="29">
        <v>0</v>
      </c>
      <c r="BB11" s="29">
        <v>0</v>
      </c>
    </row>
    <row r="12" spans="1:54" x14ac:dyDescent="0.35">
      <c r="E12" s="38"/>
      <c r="F12" s="38"/>
      <c r="G12" s="38"/>
      <c r="H12" s="38"/>
      <c r="I12" s="38"/>
      <c r="K12" s="38"/>
      <c r="L12" s="38"/>
      <c r="M12" s="38"/>
      <c r="N12" s="38"/>
      <c r="O12" s="38"/>
      <c r="P12" s="38"/>
      <c r="Q12" s="38"/>
      <c r="R12" s="38"/>
      <c r="S12" s="37"/>
      <c r="T12" s="37"/>
      <c r="U12" s="37"/>
      <c r="V12" s="37"/>
      <c r="X12" s="38"/>
      <c r="Y12" s="38"/>
      <c r="Z12" s="38"/>
      <c r="AA12" s="38"/>
      <c r="AB12" s="38"/>
      <c r="AC12" s="38"/>
      <c r="AD12" s="38"/>
      <c r="AE12" s="38"/>
      <c r="AF12" s="38"/>
      <c r="AG12" s="38"/>
      <c r="AH12" s="38"/>
      <c r="AI12" s="38"/>
      <c r="AJ12" s="38"/>
      <c r="AK12" s="38"/>
      <c r="AL12" s="30"/>
      <c r="AM12" s="30"/>
      <c r="AN12" s="30"/>
      <c r="AO12" s="30"/>
    </row>
    <row r="21" s="36" customFormat="1" x14ac:dyDescent="0.35"/>
    <row r="52" s="29" customFormat="1" x14ac:dyDescent="0.35"/>
  </sheetData>
  <phoneticPr fontId="1"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D15" sqref="D15"/>
    </sheetView>
  </sheetViews>
  <sheetFormatPr defaultColWidth="8.81640625" defaultRowHeight="14.5" x14ac:dyDescent="0.35"/>
  <cols>
    <col min="7" max="7" width="10" bestFit="1" customWidth="1"/>
    <col min="22" max="22" width="10.1796875" bestFit="1" customWidth="1"/>
    <col min="23" max="23" width="10.1796875" customWidth="1"/>
    <col min="26" max="26" width="10.54296875" bestFit="1" customWidth="1"/>
    <col min="27" max="27" width="9.81640625" bestFit="1" customWidth="1"/>
  </cols>
  <sheetData>
    <row r="1" spans="1:27" x14ac:dyDescent="0.35">
      <c r="A1" s="31" t="s">
        <v>133</v>
      </c>
      <c r="B1" s="31" t="s">
        <v>228</v>
      </c>
      <c r="C1" s="31" t="s">
        <v>229</v>
      </c>
      <c r="D1" s="31" t="s">
        <v>230</v>
      </c>
      <c r="E1" s="31" t="s">
        <v>231</v>
      </c>
      <c r="F1" s="31" t="s">
        <v>232</v>
      </c>
      <c r="G1" s="32" t="s">
        <v>233</v>
      </c>
      <c r="H1" s="31" t="s">
        <v>234</v>
      </c>
      <c r="I1" s="31" t="s">
        <v>235</v>
      </c>
      <c r="J1" s="32" t="s">
        <v>236</v>
      </c>
      <c r="K1" s="31" t="s">
        <v>237</v>
      </c>
      <c r="L1" s="31" t="s">
        <v>238</v>
      </c>
      <c r="M1" s="32" t="s">
        <v>239</v>
      </c>
      <c r="N1" s="31" t="s">
        <v>240</v>
      </c>
      <c r="O1" s="31" t="s">
        <v>241</v>
      </c>
      <c r="P1" s="32" t="s">
        <v>242</v>
      </c>
      <c r="Q1" s="31" t="s">
        <v>243</v>
      </c>
      <c r="R1" s="31" t="s">
        <v>244</v>
      </c>
      <c r="S1" s="32" t="s">
        <v>245</v>
      </c>
      <c r="T1" s="31" t="s">
        <v>246</v>
      </c>
      <c r="U1" s="31" t="s">
        <v>247</v>
      </c>
      <c r="V1" s="31" t="s">
        <v>248</v>
      </c>
      <c r="W1" s="31" t="s">
        <v>249</v>
      </c>
      <c r="X1" s="31" t="s">
        <v>250</v>
      </c>
      <c r="Y1" s="31" t="s">
        <v>251</v>
      </c>
      <c r="Z1" s="31" t="s">
        <v>252</v>
      </c>
      <c r="AA1" s="31" t="s">
        <v>253</v>
      </c>
    </row>
    <row r="2" spans="1:27" x14ac:dyDescent="0.35">
      <c r="A2" s="7" t="s">
        <v>281</v>
      </c>
      <c r="B2" s="7">
        <v>0</v>
      </c>
      <c r="C2" s="7">
        <v>0</v>
      </c>
      <c r="D2" s="7">
        <v>0</v>
      </c>
      <c r="E2" s="7">
        <v>0</v>
      </c>
      <c r="F2" s="7">
        <v>0</v>
      </c>
      <c r="G2" s="7">
        <v>0.26</v>
      </c>
      <c r="H2" s="7">
        <v>0</v>
      </c>
      <c r="I2" s="7">
        <v>0</v>
      </c>
      <c r="J2" s="7">
        <v>0.505</v>
      </c>
      <c r="K2" s="7">
        <v>0</v>
      </c>
      <c r="L2" s="7">
        <v>0</v>
      </c>
      <c r="M2" s="7">
        <v>0</v>
      </c>
      <c r="N2" s="7">
        <v>0</v>
      </c>
      <c r="O2" s="7">
        <v>0</v>
      </c>
      <c r="P2" s="7">
        <v>0.45500000000000002</v>
      </c>
      <c r="Q2" s="7">
        <v>0</v>
      </c>
      <c r="R2" s="7">
        <v>0</v>
      </c>
      <c r="S2" s="7">
        <v>0</v>
      </c>
      <c r="T2" s="7">
        <v>0</v>
      </c>
      <c r="U2" s="7">
        <v>54</v>
      </c>
      <c r="V2" s="7">
        <v>0.5</v>
      </c>
      <c r="W2" s="7">
        <v>80</v>
      </c>
      <c r="X2" s="7">
        <v>0.12</v>
      </c>
      <c r="Y2" s="7">
        <v>0</v>
      </c>
      <c r="Z2" s="7">
        <v>0</v>
      </c>
      <c r="AA2" s="7">
        <v>0</v>
      </c>
    </row>
    <row r="3" spans="1:27" x14ac:dyDescent="0.35">
      <c r="A3" s="7" t="s">
        <v>267</v>
      </c>
      <c r="B3" s="7">
        <v>0</v>
      </c>
      <c r="C3" s="7">
        <v>0</v>
      </c>
      <c r="D3" s="7">
        <v>0</v>
      </c>
      <c r="E3" s="7">
        <v>0.2</v>
      </c>
      <c r="F3" s="7">
        <v>0</v>
      </c>
      <c r="G3" s="1">
        <v>0.15</v>
      </c>
      <c r="H3" s="7">
        <v>0</v>
      </c>
      <c r="I3" s="7">
        <v>0</v>
      </c>
      <c r="J3" s="7">
        <v>0</v>
      </c>
      <c r="K3" s="7">
        <v>0</v>
      </c>
      <c r="L3" s="7">
        <v>0</v>
      </c>
      <c r="M3" s="7">
        <v>0</v>
      </c>
      <c r="N3" s="7">
        <v>0</v>
      </c>
      <c r="O3" s="7">
        <v>0</v>
      </c>
      <c r="P3" s="7">
        <v>0.15</v>
      </c>
      <c r="Q3" s="7">
        <v>0</v>
      </c>
      <c r="R3" s="7">
        <v>0</v>
      </c>
      <c r="S3" s="7">
        <v>0</v>
      </c>
      <c r="T3" s="7">
        <v>0</v>
      </c>
      <c r="U3" s="7">
        <v>54</v>
      </c>
      <c r="V3" s="7">
        <v>0.3</v>
      </c>
      <c r="W3" s="7">
        <v>80</v>
      </c>
      <c r="X3" s="7">
        <v>0.2</v>
      </c>
      <c r="Y3" s="7">
        <v>0</v>
      </c>
      <c r="Z3" s="7">
        <v>0</v>
      </c>
      <c r="AA3" s="7">
        <v>0</v>
      </c>
    </row>
    <row r="4" spans="1:27" x14ac:dyDescent="0.35">
      <c r="A4" s="1" t="s">
        <v>280</v>
      </c>
      <c r="B4" s="7">
        <v>0</v>
      </c>
      <c r="C4" s="7">
        <v>0</v>
      </c>
      <c r="D4" s="7">
        <v>0</v>
      </c>
      <c r="E4" s="7">
        <v>0</v>
      </c>
      <c r="F4" s="7">
        <v>0</v>
      </c>
      <c r="G4" s="7">
        <v>0.42</v>
      </c>
      <c r="H4" s="7">
        <v>0</v>
      </c>
      <c r="I4" s="7">
        <v>0</v>
      </c>
      <c r="J4" s="7">
        <v>0.9</v>
      </c>
      <c r="K4" s="7">
        <v>0</v>
      </c>
      <c r="L4" s="7">
        <v>0</v>
      </c>
      <c r="M4" s="7">
        <v>0</v>
      </c>
      <c r="N4" s="7">
        <v>0</v>
      </c>
      <c r="O4" s="7">
        <v>0</v>
      </c>
      <c r="P4" s="7">
        <v>0.9</v>
      </c>
      <c r="Q4" s="7">
        <v>0</v>
      </c>
      <c r="R4" s="7">
        <v>0</v>
      </c>
      <c r="S4" s="7">
        <v>0</v>
      </c>
      <c r="T4" s="7">
        <v>0</v>
      </c>
      <c r="U4" s="25">
        <v>54</v>
      </c>
      <c r="V4" s="1">
        <v>0.3</v>
      </c>
      <c r="W4" s="1">
        <v>20</v>
      </c>
      <c r="X4" s="1">
        <v>0.2</v>
      </c>
      <c r="Y4" s="1">
        <v>0</v>
      </c>
      <c r="Z4" s="1">
        <v>0</v>
      </c>
      <c r="AA4" s="1">
        <v>0</v>
      </c>
    </row>
    <row r="5" spans="1:27" x14ac:dyDescent="0.35">
      <c r="A5" s="7" t="s">
        <v>279</v>
      </c>
      <c r="B5" s="7">
        <v>0</v>
      </c>
      <c r="C5" s="7">
        <v>0</v>
      </c>
      <c r="D5" s="7">
        <v>0</v>
      </c>
      <c r="E5" s="7">
        <v>0</v>
      </c>
      <c r="F5" s="7">
        <v>0</v>
      </c>
      <c r="G5" s="7">
        <v>0.45</v>
      </c>
      <c r="H5" s="7">
        <v>0</v>
      </c>
      <c r="I5" s="7">
        <v>0</v>
      </c>
      <c r="J5" s="7">
        <v>1.43</v>
      </c>
      <c r="K5" s="7">
        <v>0</v>
      </c>
      <c r="L5" s="7">
        <v>0</v>
      </c>
      <c r="M5" s="7">
        <v>0</v>
      </c>
      <c r="N5" s="7">
        <v>0</v>
      </c>
      <c r="O5" s="7">
        <v>0</v>
      </c>
      <c r="P5" s="7">
        <v>1.36</v>
      </c>
      <c r="Q5" s="7">
        <v>0</v>
      </c>
      <c r="R5" s="7">
        <v>0</v>
      </c>
      <c r="S5" s="7">
        <v>0</v>
      </c>
      <c r="T5" s="7">
        <v>0</v>
      </c>
      <c r="U5" s="7">
        <v>0</v>
      </c>
      <c r="V5" s="7">
        <v>0</v>
      </c>
      <c r="W5" s="7">
        <v>0</v>
      </c>
      <c r="X5" s="7">
        <v>0</v>
      </c>
      <c r="Y5" s="7">
        <v>0</v>
      </c>
      <c r="Z5" s="7">
        <v>0</v>
      </c>
      <c r="AA5" s="7">
        <v>0</v>
      </c>
    </row>
    <row r="6" spans="1:27" x14ac:dyDescent="0.35">
      <c r="A6" s="7" t="s">
        <v>271</v>
      </c>
      <c r="B6" s="7">
        <v>0</v>
      </c>
      <c r="C6" s="7">
        <v>0</v>
      </c>
      <c r="D6" s="7">
        <v>0</v>
      </c>
      <c r="E6" s="7">
        <v>0</v>
      </c>
      <c r="F6" s="7">
        <v>0</v>
      </c>
      <c r="G6" s="7">
        <v>0.1</v>
      </c>
      <c r="H6" s="7">
        <v>0</v>
      </c>
      <c r="I6" s="7">
        <v>0</v>
      </c>
      <c r="J6" s="7">
        <v>0.41</v>
      </c>
      <c r="K6" s="7">
        <v>0</v>
      </c>
      <c r="L6" s="7">
        <v>0</v>
      </c>
      <c r="M6" s="7">
        <v>0</v>
      </c>
      <c r="N6" s="7">
        <v>0</v>
      </c>
      <c r="O6" s="7">
        <v>0</v>
      </c>
      <c r="P6" s="7">
        <v>0</v>
      </c>
      <c r="Q6" s="7">
        <v>0</v>
      </c>
      <c r="R6" s="7">
        <v>0</v>
      </c>
      <c r="S6" s="7">
        <v>0</v>
      </c>
      <c r="T6" s="7">
        <v>0</v>
      </c>
      <c r="U6" s="7">
        <v>54</v>
      </c>
      <c r="V6" s="7">
        <v>0.3</v>
      </c>
      <c r="W6" s="7">
        <v>80</v>
      </c>
      <c r="X6" s="7">
        <v>0.05</v>
      </c>
      <c r="Y6" s="7">
        <v>0</v>
      </c>
      <c r="Z6" s="7">
        <v>0</v>
      </c>
      <c r="AA6" s="7">
        <v>0</v>
      </c>
    </row>
    <row r="7" spans="1:27" x14ac:dyDescent="0.35">
      <c r="A7" s="7" t="s">
        <v>272</v>
      </c>
      <c r="B7" s="7">
        <v>0</v>
      </c>
      <c r="C7" s="7">
        <v>0</v>
      </c>
      <c r="D7" s="7">
        <v>0</v>
      </c>
      <c r="E7" s="7">
        <v>0</v>
      </c>
      <c r="F7" s="7">
        <v>0</v>
      </c>
      <c r="G7" s="7">
        <v>0.19</v>
      </c>
      <c r="H7" s="7">
        <v>0</v>
      </c>
      <c r="I7" s="7">
        <v>0</v>
      </c>
      <c r="J7" s="7">
        <v>0.38</v>
      </c>
      <c r="K7" s="7">
        <v>0</v>
      </c>
      <c r="L7" s="7">
        <v>0</v>
      </c>
      <c r="M7" s="7">
        <v>0</v>
      </c>
      <c r="N7" s="7">
        <v>0</v>
      </c>
      <c r="O7" s="7">
        <v>0</v>
      </c>
      <c r="P7" s="7">
        <v>0.37</v>
      </c>
      <c r="Q7" s="7">
        <v>0</v>
      </c>
      <c r="R7" s="7">
        <v>0</v>
      </c>
      <c r="S7" s="7">
        <v>0</v>
      </c>
      <c r="T7" s="7">
        <v>0</v>
      </c>
      <c r="U7" s="7">
        <v>54</v>
      </c>
      <c r="V7" s="7">
        <v>0.3</v>
      </c>
      <c r="W7" s="7">
        <v>80</v>
      </c>
      <c r="X7" s="7">
        <v>0.12</v>
      </c>
      <c r="Y7" s="7">
        <v>0</v>
      </c>
      <c r="Z7" s="7">
        <v>0</v>
      </c>
      <c r="AA7" s="7">
        <v>0</v>
      </c>
    </row>
    <row r="8" spans="1:27" s="1" customFormat="1" x14ac:dyDescent="0.35">
      <c r="A8" s="7" t="s">
        <v>274</v>
      </c>
      <c r="B8" s="7">
        <v>0</v>
      </c>
      <c r="C8" s="7">
        <v>0</v>
      </c>
      <c r="D8" s="7">
        <v>0</v>
      </c>
      <c r="E8" s="7">
        <f>0.4/2</f>
        <v>0.2</v>
      </c>
      <c r="F8" s="7">
        <v>0</v>
      </c>
      <c r="G8" s="7">
        <v>0.22</v>
      </c>
      <c r="H8" s="7">
        <v>0</v>
      </c>
      <c r="I8" s="7">
        <v>0</v>
      </c>
      <c r="J8" s="7">
        <v>0.1</v>
      </c>
      <c r="K8" s="7">
        <v>0</v>
      </c>
      <c r="L8" s="7">
        <v>0</v>
      </c>
      <c r="M8" s="7">
        <v>0</v>
      </c>
      <c r="N8" s="7">
        <v>0</v>
      </c>
      <c r="O8" s="7">
        <v>0</v>
      </c>
      <c r="P8" s="7">
        <v>0.34</v>
      </c>
      <c r="Q8" s="7">
        <v>0</v>
      </c>
      <c r="R8" s="7">
        <v>0</v>
      </c>
      <c r="S8" s="7">
        <v>0</v>
      </c>
      <c r="T8" s="7">
        <v>0</v>
      </c>
      <c r="U8" s="7">
        <v>54</v>
      </c>
      <c r="V8" s="7">
        <v>0.3</v>
      </c>
      <c r="W8" s="7">
        <v>80</v>
      </c>
      <c r="X8" s="7">
        <v>0.22</v>
      </c>
      <c r="Y8" s="7">
        <v>0</v>
      </c>
      <c r="Z8" s="7">
        <v>0</v>
      </c>
      <c r="AA8" s="7">
        <v>0</v>
      </c>
    </row>
    <row r="9" spans="1:27" x14ac:dyDescent="0.35">
      <c r="A9" s="7" t="s">
        <v>278</v>
      </c>
      <c r="B9" s="7">
        <v>0</v>
      </c>
      <c r="C9" s="7">
        <v>0</v>
      </c>
      <c r="D9" s="7">
        <v>0</v>
      </c>
      <c r="E9" s="7">
        <v>0</v>
      </c>
      <c r="F9" s="7">
        <v>0</v>
      </c>
      <c r="G9" s="7">
        <v>0.4</v>
      </c>
      <c r="H9" s="7">
        <v>0</v>
      </c>
      <c r="I9" s="7">
        <v>0</v>
      </c>
      <c r="J9" s="7">
        <v>0.95</v>
      </c>
      <c r="K9" s="7">
        <v>0</v>
      </c>
      <c r="L9" s="7">
        <v>0</v>
      </c>
      <c r="M9" s="7">
        <v>0</v>
      </c>
      <c r="N9" s="7">
        <v>0</v>
      </c>
      <c r="O9" s="7">
        <v>0</v>
      </c>
      <c r="P9" s="7">
        <v>0.85</v>
      </c>
      <c r="Q9" s="7">
        <v>0</v>
      </c>
      <c r="R9" s="7">
        <v>0</v>
      </c>
      <c r="S9" s="7">
        <v>0</v>
      </c>
      <c r="T9" s="7">
        <v>0</v>
      </c>
      <c r="U9" s="7">
        <v>0</v>
      </c>
      <c r="V9" s="7">
        <v>0</v>
      </c>
      <c r="W9" s="7">
        <v>100</v>
      </c>
      <c r="X9" s="7">
        <v>1E-4</v>
      </c>
      <c r="Y9" s="7">
        <v>0</v>
      </c>
      <c r="Z9" s="7">
        <v>0</v>
      </c>
      <c r="AA9" s="7">
        <v>0</v>
      </c>
    </row>
    <row r="10" spans="1:27" x14ac:dyDescent="0.35">
      <c r="A10" s="7" t="s">
        <v>277</v>
      </c>
      <c r="B10" s="7">
        <v>0</v>
      </c>
      <c r="C10" s="7">
        <v>0</v>
      </c>
      <c r="D10" s="7">
        <v>0</v>
      </c>
      <c r="E10" s="7">
        <v>0</v>
      </c>
      <c r="F10" s="7">
        <v>0</v>
      </c>
      <c r="G10" s="7">
        <v>0.2</v>
      </c>
      <c r="H10" s="7">
        <v>0</v>
      </c>
      <c r="I10" s="7">
        <v>0</v>
      </c>
      <c r="J10" s="7">
        <v>0.55000000000000004</v>
      </c>
      <c r="K10" s="7">
        <v>0</v>
      </c>
      <c r="L10" s="7">
        <v>0</v>
      </c>
      <c r="M10" s="7">
        <v>0</v>
      </c>
      <c r="N10" s="7">
        <v>0</v>
      </c>
      <c r="O10" s="7">
        <v>0</v>
      </c>
      <c r="P10" s="7">
        <v>0.59299999999999997</v>
      </c>
      <c r="Q10" s="7">
        <v>0</v>
      </c>
      <c r="R10" s="7">
        <v>0</v>
      </c>
      <c r="S10" s="7">
        <v>0</v>
      </c>
      <c r="T10" s="7">
        <v>0</v>
      </c>
      <c r="U10" s="7">
        <v>54</v>
      </c>
      <c r="V10" s="7">
        <v>0.45</v>
      </c>
      <c r="W10" s="7">
        <v>80</v>
      </c>
      <c r="X10" s="7">
        <v>0.06</v>
      </c>
      <c r="Y10" s="7">
        <v>0</v>
      </c>
      <c r="Z10" s="7">
        <v>0</v>
      </c>
      <c r="AA10" s="7">
        <v>0</v>
      </c>
    </row>
    <row r="11" spans="1:27" x14ac:dyDescent="0.35">
      <c r="A11" s="7" t="s">
        <v>282</v>
      </c>
      <c r="B11" s="7">
        <v>0</v>
      </c>
      <c r="C11" s="7">
        <v>0</v>
      </c>
      <c r="D11" s="7">
        <v>0</v>
      </c>
      <c r="E11" s="7">
        <v>0</v>
      </c>
      <c r="F11" s="7">
        <v>0</v>
      </c>
      <c r="G11" s="7">
        <v>0.1</v>
      </c>
      <c r="H11" s="7">
        <v>0</v>
      </c>
      <c r="I11" s="7">
        <v>0</v>
      </c>
      <c r="J11" s="7">
        <v>0.3</v>
      </c>
      <c r="K11" s="7">
        <v>0</v>
      </c>
      <c r="L11" s="7">
        <v>0</v>
      </c>
      <c r="M11" s="7">
        <v>0</v>
      </c>
      <c r="N11" s="7">
        <v>0</v>
      </c>
      <c r="O11" s="7">
        <v>0</v>
      </c>
      <c r="P11" s="7">
        <v>0.31</v>
      </c>
      <c r="Q11" s="7">
        <v>0</v>
      </c>
      <c r="R11" s="7">
        <v>0</v>
      </c>
      <c r="S11" s="7">
        <v>0</v>
      </c>
      <c r="T11" s="7">
        <v>0</v>
      </c>
      <c r="U11" s="7">
        <v>54</v>
      </c>
      <c r="V11" s="7">
        <v>0.2</v>
      </c>
      <c r="W11" s="7">
        <v>80</v>
      </c>
      <c r="X11" s="7">
        <v>0.05</v>
      </c>
      <c r="Y11" s="7">
        <v>0</v>
      </c>
      <c r="Z11" s="7">
        <v>0</v>
      </c>
      <c r="AA11" s="7">
        <v>0</v>
      </c>
    </row>
    <row r="12" spans="1:27"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s="28" customFormat="1" x14ac:dyDescent="0.3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265625" defaultRowHeight="14.5" x14ac:dyDescent="0.35"/>
  <cols>
    <col min="1" max="1" width="13.1796875" bestFit="1" customWidth="1"/>
    <col min="2" max="2" width="15.54296875" bestFit="1" customWidth="1"/>
    <col min="3" max="3" width="8.1796875" bestFit="1" customWidth="1"/>
    <col min="4" max="4" width="10.81640625" bestFit="1" customWidth="1"/>
    <col min="5" max="5" width="9.453125" bestFit="1" customWidth="1"/>
    <col min="6" max="6" width="14.1796875" customWidth="1"/>
    <col min="7" max="8" width="14.1796875" bestFit="1" customWidth="1"/>
  </cols>
  <sheetData>
    <row r="1" spans="1:8" x14ac:dyDescent="0.35">
      <c r="A1" s="11" t="s">
        <v>254</v>
      </c>
      <c r="B1" s="11" t="s">
        <v>255</v>
      </c>
      <c r="C1" s="11" t="s">
        <v>256</v>
      </c>
      <c r="D1" s="11" t="s">
        <v>257</v>
      </c>
      <c r="E1" s="11" t="s">
        <v>258</v>
      </c>
      <c r="F1" s="15" t="s">
        <v>259</v>
      </c>
      <c r="G1" s="15" t="s">
        <v>260</v>
      </c>
      <c r="H1" s="16" t="s">
        <v>261</v>
      </c>
    </row>
    <row r="2" spans="1:8" x14ac:dyDescent="0.35">
      <c r="A2" s="7">
        <v>20.8</v>
      </c>
      <c r="B2" s="7">
        <v>60</v>
      </c>
      <c r="C2" s="7">
        <v>1240</v>
      </c>
      <c r="D2" s="7">
        <v>800</v>
      </c>
      <c r="E2" s="7">
        <v>96.1</v>
      </c>
      <c r="F2" s="23">
        <v>0</v>
      </c>
      <c r="G2" s="23">
        <v>0</v>
      </c>
      <c r="H2" s="7">
        <v>0</v>
      </c>
    </row>
    <row r="3" spans="1:8" x14ac:dyDescent="0.35">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L36" sqref="L36"/>
    </sheetView>
  </sheetViews>
  <sheetFormatPr defaultColWidth="8.7265625" defaultRowHeight="14.5" x14ac:dyDescent="0.35"/>
  <sheetData>
    <row r="1" spans="1:3" ht="15" thickBot="1" x14ac:dyDescent="0.4">
      <c r="A1" s="12" t="s">
        <v>263</v>
      </c>
      <c r="B1" s="13" t="s">
        <v>264</v>
      </c>
      <c r="C1" s="13" t="s">
        <v>265</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4" workbookViewId="0">
      <selection activeCell="U1" sqref="U1"/>
    </sheetView>
  </sheetViews>
  <sheetFormatPr defaultColWidth="8.7265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Evan Karen</cp:lastModifiedBy>
  <cp:revision/>
  <dcterms:created xsi:type="dcterms:W3CDTF">2023-12-05T19:03:00Z</dcterms:created>
  <dcterms:modified xsi:type="dcterms:W3CDTF">2025-04-06T23:48:16Z</dcterms:modified>
  <cp:category/>
  <cp:contentStatus/>
</cp:coreProperties>
</file>