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https://o365coloradoedu-my.sharepoint.com/personal/evka6412_colorado_edu/Documents/Classes/ASEN2804/Github/asen2804/Design Input Files/"/>
    </mc:Choice>
  </mc:AlternateContent>
  <xr:revisionPtr revIDLastSave="0" documentId="13_ncr:1_{61A57820-6043-4E95-A605-10C909BD6060}" xr6:coauthVersionLast="47" xr6:coauthVersionMax="47" xr10:uidLastSave="{00000000-0000-0000-0000-000000000000}"/>
  <bookViews>
    <workbookView xWindow="-110" yWindow="-110" windowWidth="25820" windowHeight="15500" tabRatio="671" activeTab="3" xr2:uid="{904FC4B5-3CDE-421B-8E98-23A2C72E8C1E}"/>
  </bookViews>
  <sheets>
    <sheet name="Variable Reference" sheetId="8" r:id="rId1"/>
    <sheet name="Main_Input" sheetId="4" r:id="rId2"/>
    <sheet name="Airfoil_Data" sheetId="5" r:id="rId3"/>
    <sheet name="Component_Data" sheetId="11" r:id="rId4"/>
    <sheet name="Materials" sheetId="7" r:id="rId5"/>
    <sheet name="Benchmark_Truth" sheetId="6" r:id="rId6"/>
    <sheet name="Geometry Reference" sheetId="2" r:id="rId7"/>
  </sheets>
  <definedNames>
    <definedName name="MATERIALS">Materials!$A$1:$H$1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4" l="1"/>
  <c r="P2" i="4"/>
  <c r="M2" i="4" s="1"/>
  <c r="O2" i="4" s="1"/>
  <c r="AK2" i="4"/>
  <c r="AM2" i="4" s="1"/>
  <c r="AN2" i="4"/>
  <c r="U2" i="4"/>
  <c r="W2" i="4" s="1"/>
  <c r="AP2" i="4"/>
  <c r="AP2" i="5"/>
  <c r="W2" i="5"/>
  <c r="E2" i="11"/>
  <c r="H2" i="4"/>
  <c r="J2" i="4" s="1"/>
  <c r="V2" i="4" l="1"/>
  <c r="AL2" i="4"/>
  <c r="N2" i="4"/>
  <c r="F2" i="4"/>
  <c r="B78" i="8" a="1"/>
  <c r="B78" i="8" s="1"/>
  <c r="B2" i="8" a="1"/>
  <c r="B2" i="8" s="1"/>
  <c r="A2"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A1" authorId="0" shapeId="0" xr:uid="{723B0253-B966-4282-81E0-052F56D0CD3D}">
      <text>
        <r>
          <rPr>
            <b/>
            <sz val="9"/>
            <color indexed="81"/>
            <rFont val="Tahoma"/>
            <family val="2"/>
          </rPr>
          <t>John Mah:</t>
        </r>
        <r>
          <rPr>
            <sz val="9"/>
            <color indexed="81"/>
            <rFont val="Tahoma"/>
            <family val="2"/>
          </rPr>
          <t xml:space="preserve">
Design Configuration ID</t>
        </r>
      </text>
    </comment>
    <comment ref="B1" authorId="0" shapeId="0" xr:uid="{83DC38A5-ED9C-4085-980D-E79A6D12A171}">
      <text>
        <r>
          <rPr>
            <b/>
            <sz val="9"/>
            <color indexed="81"/>
            <rFont val="Tahoma"/>
            <family val="2"/>
          </rPr>
          <t>John Mah:</t>
        </r>
        <r>
          <rPr>
            <sz val="9"/>
            <color indexed="81"/>
            <rFont val="Tahoma"/>
            <family val="2"/>
          </rPr>
          <t xml:space="preserve">
STD Atmosphere Altitude in meters</t>
        </r>
      </text>
    </comment>
    <comment ref="C1" authorId="0" shapeId="0" xr:uid="{A837C1E9-6ED1-49B9-9CBF-9495DAA361DF}">
      <text>
        <r>
          <rPr>
            <b/>
            <sz val="9"/>
            <color indexed="81"/>
            <rFont val="Tahoma"/>
            <family val="2"/>
          </rPr>
          <t>John Mah:</t>
        </r>
        <r>
          <rPr>
            <sz val="9"/>
            <color indexed="81"/>
            <rFont val="Tahoma"/>
            <family val="2"/>
          </rPr>
          <t xml:space="preserve">
Estimate of glide velocity (m/s)</t>
        </r>
      </text>
    </comment>
    <comment ref="D1" authorId="0" shapeId="0" xr:uid="{09BB683E-80D7-4EA2-8430-3C05FCDCC012}">
      <text>
        <r>
          <rPr>
            <b/>
            <sz val="9"/>
            <color indexed="81"/>
            <rFont val="Tahoma"/>
            <family val="2"/>
          </rPr>
          <t>John Mah:</t>
        </r>
        <r>
          <rPr>
            <sz val="9"/>
            <color indexed="81"/>
            <rFont val="Tahoma"/>
            <family val="2"/>
          </rPr>
          <t xml:space="preserve">
Fuselage length in m</t>
        </r>
      </text>
    </comment>
    <comment ref="E1" authorId="0" shapeId="0" xr:uid="{6FB2E224-E3F9-44AC-BDE7-DA4F4F94169C}">
      <text>
        <r>
          <rPr>
            <b/>
            <sz val="9"/>
            <color indexed="81"/>
            <rFont val="Tahoma"/>
            <family val="2"/>
          </rPr>
          <t>John Mah:</t>
        </r>
        <r>
          <rPr>
            <sz val="9"/>
            <color indexed="81"/>
            <rFont val="Tahoma"/>
            <family val="2"/>
          </rPr>
          <t xml:space="preserve">
Fuselage max diameter in m</t>
        </r>
      </text>
    </comment>
    <comment ref="F1" authorId="0" shapeId="0" xr:uid="{B533DFA5-7359-499A-B80D-473144871A57}">
      <text>
        <r>
          <rPr>
            <b/>
            <sz val="9"/>
            <color indexed="81"/>
            <rFont val="Tahoma"/>
            <family val="2"/>
          </rPr>
          <t>John Mah:</t>
        </r>
        <r>
          <rPr>
            <sz val="9"/>
            <color indexed="81"/>
            <rFont val="Tahoma"/>
            <family val="2"/>
          </rPr>
          <t xml:space="preserve">
Fuselage finess ratio (auto calcuated from length_f and dia_f)</t>
        </r>
      </text>
    </comment>
    <comment ref="H1" authorId="0" shapeId="0" xr:uid="{08BA00B3-A5E3-48A9-AA17-30ED8132D250}">
      <text>
        <r>
          <rPr>
            <b/>
            <sz val="9"/>
            <color indexed="81"/>
            <rFont val="Tahoma"/>
            <family val="2"/>
          </rPr>
          <t>John Mah:</t>
        </r>
        <r>
          <rPr>
            <sz val="9"/>
            <color indexed="81"/>
            <rFont val="Tahoma"/>
            <family val="2"/>
          </rPr>
          <t xml:space="preserve">
Max Fuselage Xsection Area in m^2 (autocalculated)</t>
        </r>
      </text>
    </comment>
    <comment ref="I1" authorId="0" shapeId="0" xr:uid="{0BD3A066-2E97-45EB-A17C-D71B86F23875}">
      <text>
        <r>
          <rPr>
            <b/>
            <sz val="9"/>
            <color indexed="81"/>
            <rFont val="Tahoma"/>
            <family val="2"/>
          </rPr>
          <t>John Mah:</t>
        </r>
        <r>
          <rPr>
            <sz val="9"/>
            <color indexed="81"/>
            <rFont val="Tahoma"/>
            <family val="2"/>
          </rPr>
          <t xml:space="preserve">
Aft Xsection Fuselage Area where departure angle &gt; 20 deg (m^2)</t>
        </r>
      </text>
    </comment>
    <comment ref="J1" authorId="0" shapeId="0" xr:uid="{6EA0CF1F-7B90-40EF-AA33-BCF5A55CF27A}">
      <text>
        <r>
          <rPr>
            <b/>
            <sz val="9"/>
            <color indexed="81"/>
            <rFont val="Tahoma"/>
            <family val="2"/>
          </rPr>
          <t>John Mah:</t>
        </r>
        <r>
          <rPr>
            <sz val="9"/>
            <color indexed="81"/>
            <rFont val="Tahoma"/>
            <family val="2"/>
          </rPr>
          <t xml:space="preserve">
Wetted Fuselage Area (m^2)
</t>
        </r>
      </text>
    </comment>
    <comment ref="K1" authorId="0" shapeId="0" xr:uid="{456E3E0C-0365-45FF-ACC2-4B541B6EE1BC}">
      <text>
        <r>
          <rPr>
            <b/>
            <sz val="9"/>
            <color indexed="81"/>
            <rFont val="Tahoma"/>
            <family val="2"/>
          </rPr>
          <t>John Mah:</t>
        </r>
        <r>
          <rPr>
            <sz val="9"/>
            <color indexed="81"/>
            <rFont val="Tahoma"/>
            <family val="2"/>
          </rPr>
          <t xml:space="preserve">
Fuselage Interference Factor (default= 1)</t>
        </r>
      </text>
    </comment>
    <comment ref="M1" authorId="0" shapeId="0" xr:uid="{A0963DDF-AB2E-4A12-A89F-9430E9B2211A}">
      <text>
        <r>
          <rPr>
            <b/>
            <sz val="9"/>
            <color indexed="81"/>
            <rFont val="Tahoma"/>
            <family val="2"/>
          </rPr>
          <t>John Mah:</t>
        </r>
        <r>
          <rPr>
            <sz val="9"/>
            <color indexed="81"/>
            <rFont val="Tahoma"/>
            <family val="2"/>
          </rPr>
          <t xml:space="preserve">
Wing Planform Area (m^2)</t>
        </r>
      </text>
    </comment>
    <comment ref="N1" authorId="0" shapeId="0" xr:uid="{11CB8D3E-4310-440D-9486-FF42EBD4A282}">
      <text>
        <r>
          <rPr>
            <b/>
            <sz val="9"/>
            <color indexed="81"/>
            <rFont val="Tahoma"/>
            <family val="2"/>
          </rPr>
          <t>John Mah:</t>
        </r>
        <r>
          <rPr>
            <sz val="9"/>
            <color indexed="81"/>
            <rFont val="Tahoma"/>
            <family val="2"/>
          </rPr>
          <t xml:space="preserve">
Wing Wetted Area (m^2)</t>
        </r>
      </text>
    </comment>
    <comment ref="O1" authorId="0" shapeId="0" xr:uid="{1FE434B8-0041-48C2-B4DF-CF7B192E6A74}">
      <text>
        <r>
          <rPr>
            <b/>
            <sz val="9"/>
            <color indexed="81"/>
            <rFont val="Tahoma"/>
            <family val="2"/>
          </rPr>
          <t>John Mah:</t>
        </r>
        <r>
          <rPr>
            <sz val="9"/>
            <color indexed="81"/>
            <rFont val="Tahoma"/>
            <family val="2"/>
          </rPr>
          <t xml:space="preserve">
Wing Aspect Ratio</t>
        </r>
      </text>
    </comment>
    <comment ref="P1" authorId="0" shapeId="0" xr:uid="{4CFEEBB9-482D-49F7-8807-A86A75A74308}">
      <text>
        <r>
          <rPr>
            <b/>
            <sz val="9"/>
            <color indexed="81"/>
            <rFont val="Tahoma"/>
            <family val="2"/>
          </rPr>
          <t>John Mah:</t>
        </r>
        <r>
          <rPr>
            <sz val="9"/>
            <color indexed="81"/>
            <rFont val="Tahoma"/>
            <family val="2"/>
          </rPr>
          <t xml:space="preserve">
Wing Taper Ratio</t>
        </r>
      </text>
    </comment>
    <comment ref="Q1" authorId="0" shapeId="0" xr:uid="{0DEAC09F-4B78-4127-9A91-DC4B66C6575D}">
      <text>
        <r>
          <rPr>
            <b/>
            <sz val="9"/>
            <color indexed="81"/>
            <rFont val="Tahoma"/>
            <family val="2"/>
          </rPr>
          <t>John Mah:</t>
        </r>
        <r>
          <rPr>
            <sz val="9"/>
            <color indexed="81"/>
            <rFont val="Tahoma"/>
            <family val="2"/>
          </rPr>
          <t xml:space="preserve">
Wing Leading Edge Sweep (deg)</t>
        </r>
      </text>
    </comment>
    <comment ref="R1" authorId="0" shapeId="0" xr:uid="{2ECC4682-3878-4C4E-BEB2-44A7724B663B}">
      <text>
        <r>
          <rPr>
            <b/>
            <sz val="9"/>
            <color indexed="81"/>
            <rFont val="Tahoma"/>
            <family val="2"/>
          </rPr>
          <t>John Mah:</t>
        </r>
        <r>
          <rPr>
            <sz val="9"/>
            <color indexed="81"/>
            <rFont val="Tahoma"/>
            <family val="2"/>
          </rPr>
          <t xml:space="preserve">
Wing Quarter Chord Sweep (deg)</t>
        </r>
      </text>
    </comment>
    <comment ref="S1" authorId="0" shapeId="0" xr:uid="{838F2DB2-7B32-466A-A864-C241EBF9BF2A}">
      <text>
        <r>
          <rPr>
            <b/>
            <sz val="9"/>
            <color indexed="81"/>
            <rFont val="Tahoma"/>
            <family val="2"/>
          </rPr>
          <t>John Mah:</t>
        </r>
        <r>
          <rPr>
            <sz val="9"/>
            <color indexed="81"/>
            <rFont val="Tahoma"/>
            <family val="2"/>
          </rPr>
          <t xml:space="preserve">
Wing Interference Factor</t>
        </r>
      </text>
    </comment>
    <comment ref="U1" authorId="0" shapeId="0" xr:uid="{DBA0FD8D-AFDC-4356-890D-950C11A34B9A}">
      <text>
        <r>
          <rPr>
            <b/>
            <sz val="9"/>
            <color indexed="81"/>
            <rFont val="Tahoma"/>
            <family val="2"/>
          </rPr>
          <t>John Mah:</t>
        </r>
        <r>
          <rPr>
            <sz val="9"/>
            <color indexed="81"/>
            <rFont val="Tahoma"/>
            <family val="2"/>
          </rPr>
          <t xml:space="preserve">
Horz Tail 1 Planform Area (m^2)</t>
        </r>
      </text>
    </comment>
    <comment ref="V1" authorId="0" shapeId="0" xr:uid="{3582D852-5394-49B5-B87A-98011C76D1DD}">
      <text>
        <r>
          <rPr>
            <b/>
            <sz val="9"/>
            <color indexed="81"/>
            <rFont val="Tahoma"/>
            <family val="2"/>
          </rPr>
          <t>John Mah:</t>
        </r>
        <r>
          <rPr>
            <sz val="9"/>
            <color indexed="81"/>
            <rFont val="Tahoma"/>
            <family val="2"/>
          </rPr>
          <t xml:space="preserve">
Horz Tail 1 Wetted Area (m^2)</t>
        </r>
      </text>
    </comment>
    <comment ref="W1" authorId="0" shapeId="0" xr:uid="{AE4BA6B8-A4E5-467B-83A5-0A6B368E6D7A}">
      <text>
        <r>
          <rPr>
            <b/>
            <sz val="9"/>
            <color indexed="81"/>
            <rFont val="Tahoma"/>
            <family val="2"/>
          </rPr>
          <t>John Mah:</t>
        </r>
        <r>
          <rPr>
            <sz val="9"/>
            <color indexed="81"/>
            <rFont val="Tahoma"/>
            <family val="2"/>
          </rPr>
          <t xml:space="preserve">
Horz Tail 1 Aspect Ratio</t>
        </r>
      </text>
    </comment>
    <comment ref="X1" authorId="0" shapeId="0" xr:uid="{3C0D1424-56F5-4D8A-B23C-472AC177C5F0}">
      <text>
        <r>
          <rPr>
            <b/>
            <sz val="9"/>
            <color indexed="81"/>
            <rFont val="Tahoma"/>
            <family val="2"/>
          </rPr>
          <t>John Mah:</t>
        </r>
        <r>
          <rPr>
            <sz val="9"/>
            <color indexed="81"/>
            <rFont val="Tahoma"/>
            <family val="2"/>
          </rPr>
          <t xml:space="preserve">
Horz Tail 1 Taper Ratio</t>
        </r>
      </text>
    </comment>
    <comment ref="Y1" authorId="0" shapeId="0" xr:uid="{FAFC8431-6FC5-4F32-BD5F-86C9E7D37DF0}">
      <text>
        <r>
          <rPr>
            <b/>
            <sz val="9"/>
            <color indexed="81"/>
            <rFont val="Tahoma"/>
            <family val="2"/>
          </rPr>
          <t>John Mah:</t>
        </r>
        <r>
          <rPr>
            <sz val="9"/>
            <color indexed="81"/>
            <rFont val="Tahoma"/>
            <family val="2"/>
          </rPr>
          <t xml:space="preserve">
Horz Tail 1 Leading Edge Sweep (deg)</t>
        </r>
      </text>
    </comment>
    <comment ref="Z1" authorId="0" shapeId="0" xr:uid="{313C5530-71D1-4C05-96CC-E51335254DA7}">
      <text>
        <r>
          <rPr>
            <b/>
            <sz val="9"/>
            <color indexed="81"/>
            <rFont val="Tahoma"/>
            <family val="2"/>
          </rPr>
          <t>John Mah:</t>
        </r>
        <r>
          <rPr>
            <sz val="9"/>
            <color indexed="81"/>
            <rFont val="Tahoma"/>
            <family val="2"/>
          </rPr>
          <t xml:space="preserve">
Horz Tail 1 Estimated Mean Aerodynamic Chord length (m).  Calculate using following equation: 
MAC = (2/3)*(Root Chord)*(1+Taper+Taper^2)/(1+Taper)</t>
        </r>
      </text>
    </comment>
    <comment ref="AA1" authorId="0" shapeId="0" xr:uid="{BE2203DD-0070-431C-9BA8-A3A9EF64DAB8}">
      <text>
        <r>
          <rPr>
            <b/>
            <sz val="9"/>
            <color indexed="81"/>
            <rFont val="Tahoma"/>
            <family val="2"/>
          </rPr>
          <t>John Mah:</t>
        </r>
        <r>
          <rPr>
            <sz val="9"/>
            <color indexed="81"/>
            <rFont val="Tahoma"/>
            <family val="2"/>
          </rPr>
          <t xml:space="preserve">
Horz Tail 1 Interference Factor</t>
        </r>
      </text>
    </comment>
    <comment ref="AC1" authorId="0" shapeId="0" xr:uid="{3A4BCE38-25E0-4FBB-8EF4-E42EC6DD87AE}">
      <text>
        <r>
          <rPr>
            <b/>
            <sz val="9"/>
            <color indexed="81"/>
            <rFont val="Tahoma"/>
            <family val="2"/>
          </rPr>
          <t>John Mah:</t>
        </r>
        <r>
          <rPr>
            <sz val="9"/>
            <color indexed="81"/>
            <rFont val="Tahoma"/>
            <family val="2"/>
          </rPr>
          <t xml:space="preserve">
Horz Tail 2 Planform Area (m^2)</t>
        </r>
      </text>
    </comment>
    <comment ref="AD1" authorId="0" shapeId="0" xr:uid="{A1B72736-D148-4A19-B06F-890D74865CCD}">
      <text>
        <r>
          <rPr>
            <b/>
            <sz val="9"/>
            <color indexed="81"/>
            <rFont val="Tahoma"/>
            <family val="2"/>
          </rPr>
          <t>John Mah:</t>
        </r>
        <r>
          <rPr>
            <sz val="9"/>
            <color indexed="81"/>
            <rFont val="Tahoma"/>
            <family val="2"/>
          </rPr>
          <t xml:space="preserve">
Horz Tail 2 Wetted Area (m^2)</t>
        </r>
      </text>
    </comment>
    <comment ref="AE1" authorId="0" shapeId="0" xr:uid="{587D44CC-95B9-43B8-AAE3-2FC7F727AFB2}">
      <text>
        <r>
          <rPr>
            <b/>
            <sz val="9"/>
            <color indexed="81"/>
            <rFont val="Tahoma"/>
            <family val="2"/>
          </rPr>
          <t>John Mah:</t>
        </r>
        <r>
          <rPr>
            <sz val="9"/>
            <color indexed="81"/>
            <rFont val="Tahoma"/>
            <family val="2"/>
          </rPr>
          <t xml:space="preserve">
Horz Tail 2 Aspect Ratio</t>
        </r>
      </text>
    </comment>
    <comment ref="AF1" authorId="0" shapeId="0" xr:uid="{7F963D7E-BA69-4228-892D-689D2DB23AFD}">
      <text>
        <r>
          <rPr>
            <b/>
            <sz val="9"/>
            <color indexed="81"/>
            <rFont val="Tahoma"/>
            <family val="2"/>
          </rPr>
          <t>John Mah:</t>
        </r>
        <r>
          <rPr>
            <sz val="9"/>
            <color indexed="81"/>
            <rFont val="Tahoma"/>
            <family val="2"/>
          </rPr>
          <t xml:space="preserve">
Horz Tail 2 Taper Ratio</t>
        </r>
      </text>
    </comment>
    <comment ref="AG1" authorId="0" shapeId="0" xr:uid="{F902FF2A-2C56-4730-95BD-238F81879CA5}">
      <text>
        <r>
          <rPr>
            <b/>
            <sz val="9"/>
            <color indexed="81"/>
            <rFont val="Tahoma"/>
            <family val="2"/>
          </rPr>
          <t>John Mah:</t>
        </r>
        <r>
          <rPr>
            <sz val="9"/>
            <color indexed="81"/>
            <rFont val="Tahoma"/>
            <family val="2"/>
          </rPr>
          <t xml:space="preserve">
Horz Tail 2 Leading Edge Sweep (deg)</t>
        </r>
      </text>
    </comment>
    <comment ref="AH1" authorId="0" shapeId="0" xr:uid="{4B352C50-06F8-46EB-ABC6-45FBAC01CA62}">
      <text>
        <r>
          <rPr>
            <b/>
            <sz val="9"/>
            <color indexed="81"/>
            <rFont val="Tahoma"/>
            <family val="2"/>
          </rPr>
          <t>John Mah:</t>
        </r>
        <r>
          <rPr>
            <sz val="9"/>
            <color indexed="81"/>
            <rFont val="Tahoma"/>
            <family val="2"/>
          </rPr>
          <t xml:space="preserve">
Horz Tail 2 Estimated Mean Aerodynamic Chord (m). Calculate using following equation: 
MAC = (2/3)*(Root Chord)*(1+Taper+Taper^2)/(1+Taper)</t>
        </r>
      </text>
    </comment>
    <comment ref="AI1" authorId="0" shapeId="0" xr:uid="{C865D950-1747-4D8A-A753-685FD9AF9089}">
      <text>
        <r>
          <rPr>
            <b/>
            <sz val="9"/>
            <color indexed="81"/>
            <rFont val="Tahoma"/>
            <family val="2"/>
          </rPr>
          <t>John Mah:</t>
        </r>
        <r>
          <rPr>
            <sz val="9"/>
            <color indexed="81"/>
            <rFont val="Tahoma"/>
            <family val="2"/>
          </rPr>
          <t xml:space="preserve">
Horz Tail 2 Interference Factor</t>
        </r>
      </text>
    </comment>
    <comment ref="AK1" authorId="0" shapeId="0" xr:uid="{47CBC688-D705-4820-AE3D-1C044C71AE7C}">
      <text>
        <r>
          <rPr>
            <b/>
            <sz val="9"/>
            <color indexed="81"/>
            <rFont val="Tahoma"/>
            <family val="2"/>
          </rPr>
          <t>John Mah:</t>
        </r>
        <r>
          <rPr>
            <sz val="9"/>
            <color indexed="81"/>
            <rFont val="Tahoma"/>
            <family val="2"/>
          </rPr>
          <t xml:space="preserve">
Vert Tail 1 Planform Area (m^2)</t>
        </r>
      </text>
    </comment>
    <comment ref="AL1" authorId="0" shapeId="0" xr:uid="{8070A0F0-B0D8-41AE-85FD-BBD5F1800206}">
      <text>
        <r>
          <rPr>
            <b/>
            <sz val="9"/>
            <color indexed="81"/>
            <rFont val="Tahoma"/>
            <family val="2"/>
          </rPr>
          <t>John Mah:</t>
        </r>
        <r>
          <rPr>
            <sz val="9"/>
            <color indexed="81"/>
            <rFont val="Tahoma"/>
            <family val="2"/>
          </rPr>
          <t xml:space="preserve">
Vert Tail 1 Wetted Area (m^2)</t>
        </r>
      </text>
    </comment>
    <comment ref="AM1" authorId="0" shapeId="0" xr:uid="{4C2136E3-2294-4889-A979-99B8EBB36DB9}">
      <text>
        <r>
          <rPr>
            <b/>
            <sz val="9"/>
            <color indexed="81"/>
            <rFont val="Tahoma"/>
            <family val="2"/>
          </rPr>
          <t>John Mah:</t>
        </r>
        <r>
          <rPr>
            <sz val="9"/>
            <color indexed="81"/>
            <rFont val="Tahoma"/>
            <family val="2"/>
          </rPr>
          <t xml:space="preserve">
Vert Tail 1 Aspect Ratio</t>
        </r>
      </text>
    </comment>
    <comment ref="AN1" authorId="0" shapeId="0" xr:uid="{86BF02EE-581B-4AEA-BF2A-A0AEDE197061}">
      <text>
        <r>
          <rPr>
            <b/>
            <sz val="9"/>
            <color indexed="81"/>
            <rFont val="Tahoma"/>
            <family val="2"/>
          </rPr>
          <t>John Mah:</t>
        </r>
        <r>
          <rPr>
            <sz val="9"/>
            <color indexed="81"/>
            <rFont val="Tahoma"/>
            <family val="2"/>
          </rPr>
          <t xml:space="preserve">
Vert Tail 1 Taper Ratio
</t>
        </r>
      </text>
    </comment>
    <comment ref="AO1" authorId="0" shapeId="0" xr:uid="{9FA84AC1-8986-490C-95DB-DF15194D0940}">
      <text>
        <r>
          <rPr>
            <b/>
            <sz val="9"/>
            <color indexed="81"/>
            <rFont val="Tahoma"/>
            <family val="2"/>
          </rPr>
          <t>John Mah:</t>
        </r>
        <r>
          <rPr>
            <sz val="9"/>
            <color indexed="81"/>
            <rFont val="Tahoma"/>
            <family val="2"/>
          </rPr>
          <t xml:space="preserve">
Vert Tail 1 Leading Edge Sweep (deg)</t>
        </r>
      </text>
    </comment>
    <comment ref="AP1" authorId="0" shapeId="0" xr:uid="{0967951B-563B-4921-865E-9BBB5B2944FA}">
      <text>
        <r>
          <rPr>
            <b/>
            <sz val="9"/>
            <color indexed="81"/>
            <rFont val="Tahoma"/>
            <family val="2"/>
          </rPr>
          <t>John Mah:</t>
        </r>
        <r>
          <rPr>
            <sz val="9"/>
            <color indexed="81"/>
            <rFont val="Tahoma"/>
            <family val="2"/>
          </rPr>
          <t xml:space="preserve">
Vert Tail 1 Estimated Mean Aerodynamic Chord (m)</t>
        </r>
      </text>
    </comment>
    <comment ref="AQ1" authorId="0" shapeId="0" xr:uid="{77C37629-6D03-4601-AE99-2FC2FC01897F}">
      <text>
        <r>
          <rPr>
            <b/>
            <sz val="9"/>
            <color indexed="81"/>
            <rFont val="Tahoma"/>
            <family val="2"/>
          </rPr>
          <t>John Mah:</t>
        </r>
        <r>
          <rPr>
            <sz val="9"/>
            <color indexed="81"/>
            <rFont val="Tahoma"/>
            <family val="2"/>
          </rPr>
          <t xml:space="preserve">
Vert Tail 1 Interference Factor</t>
        </r>
      </text>
    </comment>
    <comment ref="AS1" authorId="0" shapeId="0" xr:uid="{0598D33E-E98E-4894-8AED-96D3F724BC24}">
      <text>
        <r>
          <rPr>
            <b/>
            <sz val="9"/>
            <color indexed="81"/>
            <rFont val="Tahoma"/>
            <family val="2"/>
          </rPr>
          <t>John Mah:</t>
        </r>
        <r>
          <rPr>
            <sz val="9"/>
            <color indexed="81"/>
            <rFont val="Tahoma"/>
            <family val="2"/>
          </rPr>
          <t xml:space="preserve">
Vert Tail 2 Planform Area (m^2)</t>
        </r>
      </text>
    </comment>
    <comment ref="AT1" authorId="0" shapeId="0" xr:uid="{5B740DAE-E4C2-491D-88F7-EA96B815F403}">
      <text>
        <r>
          <rPr>
            <b/>
            <sz val="9"/>
            <color indexed="81"/>
            <rFont val="Tahoma"/>
            <family val="2"/>
          </rPr>
          <t>John Mah:</t>
        </r>
        <r>
          <rPr>
            <sz val="9"/>
            <color indexed="81"/>
            <rFont val="Tahoma"/>
            <family val="2"/>
          </rPr>
          <t xml:space="preserve">
Vert Tail 2 Wetted Area (m^2)</t>
        </r>
      </text>
    </comment>
    <comment ref="AU1" authorId="0" shapeId="0" xr:uid="{782421BB-D040-4174-9A9A-19BC02FC789A}">
      <text>
        <r>
          <rPr>
            <b/>
            <sz val="9"/>
            <color indexed="81"/>
            <rFont val="Tahoma"/>
            <family val="2"/>
          </rPr>
          <t>John Mah:</t>
        </r>
        <r>
          <rPr>
            <sz val="9"/>
            <color indexed="81"/>
            <rFont val="Tahoma"/>
            <family val="2"/>
          </rPr>
          <t xml:space="preserve">
Vert Tail 2 Aspect Ratio</t>
        </r>
      </text>
    </comment>
    <comment ref="AV1" authorId="0" shapeId="0" xr:uid="{B50214BC-3C47-40AD-9DD1-8DF3699883E4}">
      <text>
        <r>
          <rPr>
            <b/>
            <sz val="9"/>
            <color indexed="81"/>
            <rFont val="Tahoma"/>
            <family val="2"/>
          </rPr>
          <t>John Mah:</t>
        </r>
        <r>
          <rPr>
            <sz val="9"/>
            <color indexed="81"/>
            <rFont val="Tahoma"/>
            <family val="2"/>
          </rPr>
          <t xml:space="preserve">
Vert Tail 2 Taper Ratio</t>
        </r>
      </text>
    </comment>
    <comment ref="AW1" authorId="0" shapeId="0" xr:uid="{73842A1D-885E-4F04-B4BE-F5939F17D3E8}">
      <text>
        <r>
          <rPr>
            <b/>
            <sz val="9"/>
            <color indexed="81"/>
            <rFont val="Tahoma"/>
            <family val="2"/>
          </rPr>
          <t>John Mah:</t>
        </r>
        <r>
          <rPr>
            <sz val="9"/>
            <color indexed="81"/>
            <rFont val="Tahoma"/>
            <family val="2"/>
          </rPr>
          <t xml:space="preserve">
Vert Tail 2 Leading Edge Sweep (deg)</t>
        </r>
      </text>
    </comment>
    <comment ref="AX1" authorId="0" shapeId="0" xr:uid="{5AE63272-FFF2-4A17-BD14-A195ED35FFD2}">
      <text>
        <r>
          <rPr>
            <b/>
            <sz val="9"/>
            <color indexed="81"/>
            <rFont val="Tahoma"/>
            <family val="2"/>
          </rPr>
          <t>John Mah:</t>
        </r>
        <r>
          <rPr>
            <sz val="9"/>
            <color indexed="81"/>
            <rFont val="Tahoma"/>
            <family val="2"/>
          </rPr>
          <t xml:space="preserve">
Vert Tail 2 Estimated Mean Aerodynamic Chord (m)</t>
        </r>
      </text>
    </comment>
    <comment ref="AY1" authorId="0" shapeId="0" xr:uid="{FAC0C6AE-7FC7-4E5D-BE47-BD1939AC6B92}">
      <text>
        <r>
          <rPr>
            <b/>
            <sz val="9"/>
            <color indexed="81"/>
            <rFont val="Tahoma"/>
            <family val="2"/>
          </rPr>
          <t>John Mah:</t>
        </r>
        <r>
          <rPr>
            <sz val="9"/>
            <color indexed="81"/>
            <rFont val="Tahoma"/>
            <family val="2"/>
          </rPr>
          <t xml:space="preserve">
Vert Tail 2 Interference Factor</t>
        </r>
      </text>
    </comment>
    <comment ref="BA1" authorId="0" shapeId="0" xr:uid="{BB5DDDE7-A789-4BB8-B0C4-B8BC6BBF275F}">
      <text>
        <r>
          <rPr>
            <b/>
            <sz val="9"/>
            <color indexed="81"/>
            <rFont val="Tahoma"/>
            <family val="2"/>
          </rPr>
          <t>John Mah:</t>
        </r>
        <r>
          <rPr>
            <sz val="9"/>
            <color indexed="81"/>
            <rFont val="Tahoma"/>
            <family val="2"/>
          </rPr>
          <t xml:space="preserve">
2 or 1.25 liter</t>
        </r>
      </text>
    </comment>
    <comment ref="BB1" authorId="0" shapeId="0" xr:uid="{58B8DB7E-68CF-4790-8EDD-647DFBD6035A}">
      <text>
        <r>
          <rPr>
            <b/>
            <sz val="9"/>
            <color indexed="81"/>
            <rFont val="Tahoma"/>
            <family val="2"/>
          </rPr>
          <t>John Mah:</t>
        </r>
        <r>
          <rPr>
            <sz val="9"/>
            <color indexed="81"/>
            <rFont val="Tahoma"/>
            <family val="2"/>
          </rPr>
          <t xml:space="preserve">
mL or grams
</t>
        </r>
      </text>
    </comment>
    <comment ref="BC1" authorId="0" shapeId="0" xr:uid="{5816794B-8C73-495C-B421-7F3455D87965}">
      <text>
        <r>
          <rPr>
            <b/>
            <sz val="9"/>
            <color indexed="81"/>
            <rFont val="Tahoma"/>
            <family val="2"/>
          </rPr>
          <t>John Mah:</t>
        </r>
        <r>
          <rPr>
            <sz val="9"/>
            <color indexed="81"/>
            <rFont val="Tahoma"/>
            <family val="2"/>
          </rPr>
          <t xml:space="preserve">
Deg from horizontal</t>
        </r>
      </text>
    </comment>
    <comment ref="BD1" authorId="0" shapeId="0" xr:uid="{DD14F246-4652-4008-A2EC-48A331E3F7DD}">
      <text>
        <r>
          <rPr>
            <b/>
            <sz val="9"/>
            <color indexed="81"/>
            <rFont val="Tahoma"/>
            <family val="2"/>
          </rPr>
          <t>John Mah:</t>
        </r>
        <r>
          <rPr>
            <sz val="9"/>
            <color indexed="81"/>
            <rFont val="Tahoma"/>
            <family val="2"/>
          </rPr>
          <t xml:space="preserve">
Deg from North
0 = North
90 = East
180 = South
270 = West</t>
        </r>
      </text>
    </comment>
    <comment ref="BE1" authorId="0" shapeId="0" xr:uid="{7CE5FB44-B8BC-4660-81C5-9F2CB3796B39}">
      <text>
        <r>
          <rPr>
            <b/>
            <sz val="9"/>
            <color indexed="81"/>
            <rFont val="Tahoma"/>
            <family val="2"/>
          </rPr>
          <t>John Mah:</t>
        </r>
        <r>
          <rPr>
            <sz val="9"/>
            <color indexed="81"/>
            <rFont val="Tahoma"/>
            <family val="2"/>
          </rPr>
          <t xml:space="preserve">
Wind Azimuth Direction (deg)
0 - North
90 - East
180 - South
270 - West</t>
        </r>
      </text>
    </comment>
    <comment ref="BF1" authorId="0" shapeId="0" xr:uid="{DDBEEEEB-6D14-45D7-AA92-51C1CF0F6D3F}">
      <text>
        <r>
          <rPr>
            <b/>
            <sz val="9"/>
            <color indexed="81"/>
            <rFont val="Tahoma"/>
            <family val="2"/>
          </rPr>
          <t>John Mah:</t>
        </r>
        <r>
          <rPr>
            <sz val="9"/>
            <color indexed="81"/>
            <rFont val="Tahoma"/>
            <family val="2"/>
          </rPr>
          <t xml:space="preserve">
Wind Velocity (m/s)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H1" authorId="0" shapeId="0" xr:uid="{442E513F-9514-4A9F-8C79-9496BBA500E7}">
      <text>
        <r>
          <rPr>
            <b/>
            <sz val="9"/>
            <color indexed="81"/>
            <rFont val="Tahoma"/>
            <family val="2"/>
          </rPr>
          <t>John Mah:</t>
        </r>
        <r>
          <rPr>
            <sz val="9"/>
            <color indexed="81"/>
            <rFont val="Tahoma"/>
            <family val="2"/>
          </rPr>
          <t xml:space="preserve">
Only input value if measured and known.  Otherwise leave at zero.  Model wiill assume CG is at 30% wing MAC.</t>
        </r>
      </text>
    </comment>
    <comment ref="K1" authorId="0" shapeId="0" xr:uid="{D1CFF7F6-364F-470F-BE67-427DFAEFFF77}">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N1" authorId="0" shapeId="0" xr:uid="{7E6CAD13-BDD8-4FCF-9CC2-A0F8CE1E9139}">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Q1" authorId="0" shapeId="0" xr:uid="{E1EDF8B0-DF13-41A9-87FF-45DA8595709C}">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T1" authorId="0" shapeId="0" xr:uid="{949CABBE-F5D9-4FF3-9453-BC80D81BB4DA}">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B1" authorId="0" shapeId="0" xr:uid="{7FE322F9-6E2E-4EB7-9F38-99B2E88AB018}">
      <text>
        <r>
          <rPr>
            <b/>
            <sz val="9"/>
            <color indexed="81"/>
            <rFont val="Tahoma"/>
            <family val="2"/>
          </rPr>
          <t>John Mah:</t>
        </r>
        <r>
          <rPr>
            <sz val="9"/>
            <color indexed="81"/>
            <rFont val="Tahoma"/>
            <family val="2"/>
          </rPr>
          <t xml:space="preserve">
0.3 kg/m^2 by manufacture spec.  Convert to density with a standard 5 mm thickness of board (0.005 m^3 volume for 1 x 1 m square board)</t>
        </r>
      </text>
    </comment>
    <comment ref="F1" authorId="0" shapeId="0" xr:uid="{49781EC5-87DB-4C04-BB23-C709ACD23003}">
      <text>
        <r>
          <rPr>
            <b/>
            <sz val="9"/>
            <color indexed="81"/>
            <rFont val="Tahoma"/>
            <charset val="1"/>
          </rPr>
          <t>John Mah:</t>
        </r>
        <r>
          <rPr>
            <sz val="9"/>
            <color indexed="81"/>
            <rFont val="Tahoma"/>
            <charset val="1"/>
          </rPr>
          <t xml:space="preserve">
User specified material density</t>
        </r>
      </text>
    </comment>
    <comment ref="G1" authorId="0" shapeId="0" xr:uid="{469ADA63-A904-412B-B3EB-8094CC785A67}">
      <text>
        <r>
          <rPr>
            <b/>
            <sz val="9"/>
            <color indexed="81"/>
            <rFont val="Tahoma"/>
            <charset val="1"/>
          </rPr>
          <t>John Mah:</t>
        </r>
        <r>
          <rPr>
            <sz val="9"/>
            <color indexed="81"/>
            <rFont val="Tahoma"/>
            <charset val="1"/>
          </rPr>
          <t xml:space="preserve">
User specified material density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<sst xmlns="http://schemas.openxmlformats.org/spreadsheetml/2006/main" count="499" uniqueCount="269">
  <si>
    <t>Worksheet</t>
  </si>
  <si>
    <t>Variable Name</t>
  </si>
  <si>
    <t>Units</t>
  </si>
  <si>
    <t>Description</t>
  </si>
  <si>
    <t>Main_Input</t>
  </si>
  <si>
    <t>N/A</t>
  </si>
  <si>
    <t>User defined configuration number label.  Used to differentiate different designs or trade study variations in designs.</t>
  </si>
  <si>
    <t>m</t>
  </si>
  <si>
    <t>Analysis altitude.  Utilized to find standard atmosphere properties in model via the atmos function.</t>
  </si>
  <si>
    <t>m/s</t>
  </si>
  <si>
    <t>Representative vehicle true velocity. Used to calculate Reynolds number for model analysis of skin friction drag.  Value should be selected to represent the most prevalent or important mission velocity expected.</t>
  </si>
  <si>
    <t>Length of fuselage.</t>
  </si>
  <si>
    <t>Maxium diameter of fuselage.</t>
  </si>
  <si>
    <t>Fuselage fineness ratio.  Determined by dividing fuselage length by fuselage diameter.</t>
  </si>
  <si>
    <t>Fuselage wall thickness.</t>
  </si>
  <si>
    <t>m^2</t>
  </si>
  <si>
    <t>Maximum fuselage cross-section area.</t>
  </si>
  <si>
    <t>Fuselage base drag cross section area.  Determined by finding the cross section in the aft portion of the fuselage where the departure angle of the fuselage contour is &gt; 20 deg.  If this never occurs, then this value is zero.</t>
  </si>
  <si>
    <t>Wetted area of fuselage equal to the total exposed surface area of the fuselage.</t>
  </si>
  <si>
    <t>Fuselage interference factor.  Default value is 1.0. for basic streamlined tube fuselage.  Can be &gt; 1.0 if significant fuselage protrusions exist.</t>
  </si>
  <si>
    <t>Material used to fabricate fuselage.  Options limited to those listed in "Material" tab.</t>
  </si>
  <si>
    <t>Wing planform area.  Projected 2-D area of the entire wing to include portions "hidden" within fuselage.  This area is used as the nondimensionalization scaling reference for all aerodynamic coefficients.</t>
  </si>
  <si>
    <t xml:space="preserve">Wetted area of wing.  Accounts for all exposed (i.e. air touches it) surfaces of the wing (top and bottom surface must be accounted for). </t>
  </si>
  <si>
    <t>Aspect ratio of the wing.  See Wing Geometry reference sheet for equation.</t>
  </si>
  <si>
    <t>Taper ratio of the wing (ratio of root chord to tip chord length). See Wing Geometry reference sheet for equation.</t>
  </si>
  <si>
    <t>deg</t>
  </si>
  <si>
    <t>Leading edge sweep of the main wing.</t>
  </si>
  <si>
    <t>Sweep angle of the line connecting the quarter chord of the main wing from root to tip.</t>
  </si>
  <si>
    <t>Wing interference factor.  Accounts for increase in drag due to the complex interaction of the air flow at the junction of the wing and fuselage.  Typical values range from 1.1 (wing that is smoothly integrated/filleted into fuselage) to 1.4 (poorly integrated / filleted wing-fuselage integration).</t>
  </si>
  <si>
    <t>Material used to fabricate wing.  Options limited to those listed in "Material" tab.</t>
  </si>
  <si>
    <t xml:space="preserve">Horizontal stabilizer #1 planform area.  Projected 2-D area of the entire horizontal tail to include portions "hidden" within fuselage. </t>
  </si>
  <si>
    <t xml:space="preserve">Wetted area of horizontal stabilizer #1.  Accounts for all exposed (i.e. air touches it) surfaces (top and bottom surface must be accounted for). </t>
  </si>
  <si>
    <t>Aspect ratio of horizontal stabilizer #1. See Wing Geometry reference sheet for equation.</t>
  </si>
  <si>
    <t>Taper ratio of the horizontal stabilizer #1 (ratio of root chord to tip chord length). See Wing Geometry reference sheet for equation.</t>
  </si>
  <si>
    <t>Leading edge sweep of the horizontal stabilizer #1.</t>
  </si>
  <si>
    <t>Estimate of the mean aerodynamic chord of the horizontal stabilizer #1.  Can roughly estimate by taking the average of the root chord and tip chord of the horizontal stabilizer.  Utilized to determine Reynolds number effects for horizontal tail.</t>
  </si>
  <si>
    <t>Horizontal stabilizer #1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</si>
  <si>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Material used to fabricate horizontal stabilizer #1.  Options limited to those listed in "Material" tab.</t>
  </si>
  <si>
    <t>Aspect ratio of horizontal stabilizer #2. See Wing Geometry reference sheet for equation.</t>
  </si>
  <si>
    <t>Taper ratio of the horizontal stabilizer #2 (ratio of root chord to tip chord length). See Wing Geometry reference sheet for equation.</t>
  </si>
  <si>
    <t>Leading edge sweep of the horizontal stabilizer #2.</t>
  </si>
  <si>
    <t>Estimate of the mean aerodynamic chord of the horizontal stabilizer #2.  Can roughly estimate by taking the average of the root chord and tip chord of the horizontal stabilizer.  Utilized to determine Reynolds number effects for horizontal tail.</t>
  </si>
  <si>
    <t>Horizontal stabilizer #2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</si>
  <si>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Material used to fabricate horizontal stabilizer #2.  Options limited to those listed in "Material" tab.</t>
  </si>
  <si>
    <t xml:space="preserve">Vertical stabilizer #1 planform area.  Projected 2-D area of the entire vertical tail to include portions "hidden" within fuselage. </t>
  </si>
  <si>
    <t xml:space="preserve">Wetted area of vertical stabilizer #1.  Accounts for all exposed (i.e. air touches it) surfaces (top and bottom surface must be accounted for). </t>
  </si>
  <si>
    <t>Aspect ratio of vertical stabilizer #1. See Wing Geometry reference sheet for equation.</t>
  </si>
  <si>
    <t>Taper ratio of the vertical stabilizer #1 (ratio of root chord to tip chord length). See Wing Geometry reference sheet for equation.</t>
  </si>
  <si>
    <t>Leading edge sweep of the vertical stabilizer #1.</t>
  </si>
  <si>
    <t>Estimate of the mean aerodynamic chord of the vertical stabilizer #1.  Can roughly estimate by taking the average of the root chord and tip chord of the vertical stabilizer.  Utilized to determine Reynolds number effects for vertical tail.</t>
  </si>
  <si>
    <t>Vertical stabilizer #1 interference factor.  Accounts for increase in drag due to the complex interaction of the air flow at the junction of the vertical stabilizer and fuselage.  Typical values range from 1.1 (smoothly integrated/filleted) to 1.4 (poorly integrated / filleted integration).</t>
  </si>
  <si>
    <t>Material used to fabricate vertial stabilizer #1  Options limited to those listed in "Material" tab.</t>
  </si>
  <si>
    <t xml:space="preserve">Vertical stabilizer #2 planform area.  Projected 2-D area of the entire vertical tail to include portions "hidden" within fuselage. </t>
  </si>
  <si>
    <t xml:space="preserve">Wetted area of vertical stabilizer #2.  Accounts for all exposed (i.e. air touches it) surfaces (top and bottom surface must be accounted for). </t>
  </si>
  <si>
    <t>Aspect ratio of vertical stabilizer #2. See Wing Geometry reference sheet for equation.</t>
  </si>
  <si>
    <t>Taper ratio of the vertical stabilizer #2 (ratio of root chord to tip chord length). See Wing Geometry reference sheet for equation.</t>
  </si>
  <si>
    <t>Leading edge sweep of the vertical stabilizer #2.</t>
  </si>
  <si>
    <t>Estimate of the mean aerodynamic chord of the vertical stabilizer #2.  Can roughly estimate by taking the average of the root chord and tip chord of the vertical stabilizer.  Utilized to determine Reynolds number effects for vertical tail.</t>
  </si>
  <si>
    <t>Vertical stabilizer #2 interference factor.  Accounts for increase in drag due to the complex interaction of the air flow at the junction of the vertical stabilizer and fuselage.  Typical values range from 1.1 (smoothly integrated/filleted) to 1.4 (poorly integrated / filleted integration).</t>
  </si>
  <si>
    <t>Material used to fabricate vertial stabilizer #2  Options limited to those listed in "Material" tab.</t>
  </si>
  <si>
    <t>liters</t>
  </si>
  <si>
    <t>Coke bottle volume used for pressure vessel in propulsion system.  Volume can either be 2 or 1.25.</t>
  </si>
  <si>
    <t>ml</t>
  </si>
  <si>
    <t>Volume of water used in water rocket propulsion system in mililiters or grams.</t>
  </si>
  <si>
    <t>Launch pad elevation angle with 0 = horizontal to ground and 90 being pure vertical / perpendicular to ground.</t>
  </si>
  <si>
    <t>Launch pad azimuth angle with 0 = North, 90 = East, 180 = South, and 270 = West.</t>
  </si>
  <si>
    <t>Wind vector direction in terms of azimuth.   0 = From South to North, 90 = From West to East, 180 = From North to South, and 270 = From East to West.</t>
  </si>
  <si>
    <t>Wind velocity magnitude.</t>
  </si>
  <si>
    <t>Airfoil_Data</t>
  </si>
  <si>
    <t>Airfoil_w</t>
  </si>
  <si>
    <t>Main wing airfoil name.</t>
  </si>
  <si>
    <t>Thick_w</t>
  </si>
  <si>
    <t>Main wing airfoil thickness to chord ratio.</t>
  </si>
  <si>
    <t>X_thick_w</t>
  </si>
  <si>
    <t>Main wing airfoil location of max thickness in percent chord.</t>
  </si>
  <si>
    <t>Cl_XXX</t>
  </si>
  <si>
    <t>2D airfoil coefficient of lift data from -5 deg AoA to 12 deg AoA (as denoted by value XXX after the Cl_)</t>
  </si>
  <si>
    <t>Cd_XXX</t>
  </si>
  <si>
    <t>2D airfoil coefficient of drag data from -5 deg AoA to 12 deg AoA (as denoted by value XXX after the Cd_)</t>
  </si>
  <si>
    <t>Cd_min</t>
  </si>
  <si>
    <t>Minimum value of airfoil coefficient of drag data.</t>
  </si>
  <si>
    <t>Airfoil_h1</t>
  </si>
  <si>
    <t>Horizontal stabilizer #1 airfoil name.</t>
  </si>
  <si>
    <t>Thick_h1</t>
  </si>
  <si>
    <t>Horizontal stabilizer #1 airfoil thickness to chord ratio.</t>
  </si>
  <si>
    <t>X_thick_h1</t>
  </si>
  <si>
    <t>Horizontal stabilizer #1 airfoil location of max thickness in percent chord.</t>
  </si>
  <si>
    <t>Airfoil_h2</t>
  </si>
  <si>
    <t>Horizontal stabilizer #2 airfoil name.</t>
  </si>
  <si>
    <t>Thick_h2</t>
  </si>
  <si>
    <t>Horizontal stabilizer #2 airfoil thickness to chord ratio.</t>
  </si>
  <si>
    <t>X_thick_h2</t>
  </si>
  <si>
    <t>Horizontal stabilizer #2 airfoil location of max thickness in percent chord.</t>
  </si>
  <si>
    <t>Airfoil_v1</t>
  </si>
  <si>
    <t>Vertical stabilizer #1 airfoil name.</t>
  </si>
  <si>
    <t>Thick_v1</t>
  </si>
  <si>
    <t>Vertical stabilizer #1 airfoil thickness to chord ratio.</t>
  </si>
  <si>
    <t>X_thick_v1</t>
  </si>
  <si>
    <t>Vertical stabilizer #1 airfoil location of max thickness in percent chord.</t>
  </si>
  <si>
    <t>Airfoil_v2</t>
  </si>
  <si>
    <t>Vertical stabilizer #2 airfoil name.</t>
  </si>
  <si>
    <t>Thick_v2</t>
  </si>
  <si>
    <t>Vertical stabilizer #2 airfoil thickness to chord ratio.</t>
  </si>
  <si>
    <t>X_thick_v2</t>
  </si>
  <si>
    <t>Vertical stabilizer #2 airfoil location of max thickness in percent chord.</t>
  </si>
  <si>
    <t>Component_Data</t>
  </si>
  <si>
    <t>g</t>
  </si>
  <si>
    <t>Measured mass of nosecone.  Set to zero prior to fabrication to estimate using weight model.</t>
  </si>
  <si>
    <t>Longitudinal location of nosecone CG.</t>
  </si>
  <si>
    <t>Measured mass of fuselage (w/out nosecone).  Set to zero prior to fabrication to estimate using weight model.</t>
  </si>
  <si>
    <t>Longitudinal location of fuselage CG.  If set to zero, assumes at half the fuselage length.</t>
  </si>
  <si>
    <t>Measured mass of wing.  Set to zero prior to fabrication to estimate using weight model.</t>
  </si>
  <si>
    <t>Longitudinal location of wing leading edge at root chord based on configuration design.  DO NOT LEAVE AT ZERO.</t>
  </si>
  <si>
    <t>Longitudinal location of wing CG.  If set to zero, models based on wing leading edge position + 30% of MAC.</t>
  </si>
  <si>
    <t>Measured mass of horz stabilizer #1.  Set to zero prior to fabrication to estimate using weight model.</t>
  </si>
  <si>
    <t>Longitudinal location of horiz stabilizer #1 leading edge at root chord based on configuration design.  DO NOT LEAVE AT ZERO UNLESS NOT PRESENT.</t>
  </si>
  <si>
    <t>Longitudinal location of horz stabilizer #1 CG.  If set to zero, models based on tail leading edge position + 30% of MAC.</t>
  </si>
  <si>
    <t>Measured mass of horz stabilizer #2.  Set to zero prior to fabrication to estimate using weight model.</t>
  </si>
  <si>
    <t>Longitudinal location of horiz stabilizer #2 leading edge at root chord based on configuration design.  DO NOT LEAVE AT ZERO UNLESS NOT PRESENT.</t>
  </si>
  <si>
    <t>Longitudinal location of horiz stabilizer #2 CG. If set to zero, models based on tail leading edge position + 30% of MAC.</t>
  </si>
  <si>
    <t>Measured mass of vertical stabilizer #1.  Set to zero prior to fabrication to estimate using weight model.</t>
  </si>
  <si>
    <t>Longitudinal location of vertical stabilizer #1 leading edge at root chord based on configuration design.  DO NOT LEAVE AT ZERO UNLESS NOT PRESENT.</t>
  </si>
  <si>
    <t>Longitudinal location of vertical stabilizer #1 CG. If set to zero, models based on tail leading edge position + 30% of MAC.</t>
  </si>
  <si>
    <t>Measured mass of vertical stabilizer #2.  Set to zero prior to fabrication to estimate using weight model.</t>
  </si>
  <si>
    <t>Longitudinal location of vertical stabilizer #2 leading edge at root chord based on configuration design.  DO NOT LEAVE AT ZERO UNLESS NOT PRESENT.</t>
  </si>
  <si>
    <t>Longitudinal location of vertical stabilizer #2 CG. If set to zero, models based on tail leading edge position + 30% of MAC.</t>
  </si>
  <si>
    <t>Measured mass of bottle.  Set to zero prior to fabrication to estimate using weight model.</t>
  </si>
  <si>
    <t>Longitudinal location of bottle CG. If set to zero, assumes at 70% of fuselage length.</t>
  </si>
  <si>
    <t>Measured mass of payload.  Must be manually defined (no model).</t>
  </si>
  <si>
    <t>Longitudinal location of payload CG. Must be manually defined (no model)</t>
  </si>
  <si>
    <t>Measured mass of ballast. Must be manually defined (no model)</t>
  </si>
  <si>
    <t>Longitudinal location of ballast CG. Must be manually defined (no model)</t>
  </si>
  <si>
    <t>Longitudinal location of initial water CG (based on water volume inputted on the "input" worksheet).  If set to zero, models water volume as a cylinder with radius of defined water bottle volume (1.25 or 2 liter) and the CG positioned at length of fuselage minus half the water cylinder length.</t>
  </si>
  <si>
    <t>Config</t>
  </si>
  <si>
    <t>altitude_o</t>
  </si>
  <si>
    <t>V_o</t>
  </si>
  <si>
    <t>Length_f</t>
  </si>
  <si>
    <t>Dia_f</t>
  </si>
  <si>
    <t>Fine_f</t>
  </si>
  <si>
    <t>Thick_f</t>
  </si>
  <si>
    <t>Amax_f</t>
  </si>
  <si>
    <t>Abase_f</t>
  </si>
  <si>
    <t>Swet_f</t>
  </si>
  <si>
    <t>Q_f</t>
  </si>
  <si>
    <t>Fuse_Mat</t>
  </si>
  <si>
    <t>Sref_w</t>
  </si>
  <si>
    <t>Swet_w</t>
  </si>
  <si>
    <t>AR_w</t>
  </si>
  <si>
    <t>Taper_w</t>
  </si>
  <si>
    <t>Sweep_w</t>
  </si>
  <si>
    <t>QuarterSweep_w</t>
  </si>
  <si>
    <t>Q_w</t>
  </si>
  <si>
    <t>Wing_Mat</t>
  </si>
  <si>
    <t>Sref-h1</t>
  </si>
  <si>
    <t>Swet_h1</t>
  </si>
  <si>
    <t>AR_h1</t>
  </si>
  <si>
    <t>Taper_h1</t>
  </si>
  <si>
    <t>Sweep_h1</t>
  </si>
  <si>
    <t>MAC_h1</t>
  </si>
  <si>
    <t>Q_h1</t>
  </si>
  <si>
    <t>h1_Mat</t>
  </si>
  <si>
    <t>Sref-h2</t>
  </si>
  <si>
    <t>Swet_h2</t>
  </si>
  <si>
    <t>AR_h2</t>
  </si>
  <si>
    <t>Taper_h2</t>
  </si>
  <si>
    <t>Sweep_h2</t>
  </si>
  <si>
    <t>MAC_h2</t>
  </si>
  <si>
    <t>Q_h2</t>
  </si>
  <si>
    <t>h2_Mat</t>
  </si>
  <si>
    <t>Sref-v1</t>
  </si>
  <si>
    <t>Swet_v1</t>
  </si>
  <si>
    <t>AR_v1</t>
  </si>
  <si>
    <t>Taper_v1</t>
  </si>
  <si>
    <t>Sweep_v1</t>
  </si>
  <si>
    <t>MAC_v1</t>
  </si>
  <si>
    <t>Q_v1</t>
  </si>
  <si>
    <t>v1_Mat</t>
  </si>
  <si>
    <t>Sref-v2</t>
  </si>
  <si>
    <t>Swet_v2</t>
  </si>
  <si>
    <t>AR_v2</t>
  </si>
  <si>
    <t>Taper_v2</t>
  </si>
  <si>
    <t>Sweep_v2</t>
  </si>
  <si>
    <t>MAC_v2</t>
  </si>
  <si>
    <t>Q_v2</t>
  </si>
  <si>
    <t>v2_Mat</t>
  </si>
  <si>
    <t>Bottle_Vol</t>
  </si>
  <si>
    <t>Water_Vol</t>
  </si>
  <si>
    <t>Launch_El</t>
  </si>
  <si>
    <t>Launch_Az</t>
  </si>
  <si>
    <t>Wind_Az</t>
  </si>
  <si>
    <t>V_wind</t>
  </si>
  <si>
    <t>Cl_neg5</t>
  </si>
  <si>
    <t>Cl_neg4</t>
  </si>
  <si>
    <t>Cl_neg3</t>
  </si>
  <si>
    <t>Cl_neg2</t>
  </si>
  <si>
    <t>Cl_neg1</t>
  </si>
  <si>
    <t>Cl_0</t>
  </si>
  <si>
    <t>Cl_1</t>
  </si>
  <si>
    <t>Cl_2</t>
  </si>
  <si>
    <t>Cl_3</t>
  </si>
  <si>
    <t>Cl_4</t>
  </si>
  <si>
    <t>Cl_5</t>
  </si>
  <si>
    <t>Cl_6</t>
  </si>
  <si>
    <t>Cl_7</t>
  </si>
  <si>
    <t>Cl_8</t>
  </si>
  <si>
    <t>Cl_9</t>
  </si>
  <si>
    <t>Cl_10</t>
  </si>
  <si>
    <t>Cl_11</t>
  </si>
  <si>
    <t>Cl_12</t>
  </si>
  <si>
    <t>Cl_max</t>
  </si>
  <si>
    <t>Cd_neg5</t>
  </si>
  <si>
    <t>Cd_neg4</t>
  </si>
  <si>
    <t>Cd_neg3</t>
  </si>
  <si>
    <t>Cd_neg2</t>
  </si>
  <si>
    <t>Cd_neg1</t>
  </si>
  <si>
    <t>Cd_0</t>
  </si>
  <si>
    <t>Cd_1</t>
  </si>
  <si>
    <t>Cd_2</t>
  </si>
  <si>
    <t>Cd_3</t>
  </si>
  <si>
    <t>Cd_4</t>
  </si>
  <si>
    <t>Cd_5</t>
  </si>
  <si>
    <t>Cd_6</t>
  </si>
  <si>
    <t>Cd_7</t>
  </si>
  <si>
    <t>Cd_8</t>
  </si>
  <si>
    <t>Cd_9</t>
  </si>
  <si>
    <t>Cd_10</t>
  </si>
  <si>
    <t>Cd_11</t>
  </si>
  <si>
    <t>Cd_12</t>
  </si>
  <si>
    <t>m_nose</t>
  </si>
  <si>
    <t>Xcg_nose</t>
  </si>
  <si>
    <t>m_fuse</t>
  </si>
  <si>
    <t>Xcg_fuse</t>
  </si>
  <si>
    <t>m_wing</t>
  </si>
  <si>
    <t>X_LE_wing</t>
  </si>
  <si>
    <t>Xcg_wing</t>
  </si>
  <si>
    <t>m_h1</t>
  </si>
  <si>
    <t>X_LE_h1</t>
  </si>
  <si>
    <t>Xcg_h1</t>
  </si>
  <si>
    <t>m_h2</t>
  </si>
  <si>
    <t>X_LE_h2</t>
  </si>
  <si>
    <t>Xcg_h2</t>
  </si>
  <si>
    <t>m_v1</t>
  </si>
  <si>
    <t>X_LE_v1</t>
  </si>
  <si>
    <t>Xcg_v1</t>
  </si>
  <si>
    <t>m_v2</t>
  </si>
  <si>
    <t>X_LE_v2</t>
  </si>
  <si>
    <t>Xcg_v2</t>
  </si>
  <si>
    <t>m_bottle</t>
  </si>
  <si>
    <t>Xcg_bottle</t>
  </si>
  <si>
    <t>m_pay</t>
  </si>
  <si>
    <t>Xcg_pay</t>
  </si>
  <si>
    <t>m_ballast</t>
  </si>
  <si>
    <t>Xcg_ballast</t>
  </si>
  <si>
    <t>Xcg_water</t>
  </si>
  <si>
    <t>rho_pinkfoam</t>
  </si>
  <si>
    <t>rhoA_foamboard</t>
  </si>
  <si>
    <t>rho_PLA</t>
  </si>
  <si>
    <t>rho_LWPLA</t>
  </si>
  <si>
    <t>rho_balsa</t>
  </si>
  <si>
    <t>rho_material_x</t>
  </si>
  <si>
    <t>rho_material_y</t>
  </si>
  <si>
    <t>NONE</t>
  </si>
  <si>
    <t>kg/m^3</t>
  </si>
  <si>
    <t>AoA</t>
  </si>
  <si>
    <t>CL</t>
  </si>
  <si>
    <t>CD</t>
  </si>
  <si>
    <t>NACA 0010</t>
  </si>
  <si>
    <t>NACA0006</t>
  </si>
  <si>
    <t>Victor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</si>
</sst>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sz val="11"/>
      <color theme="1"/>
      <name val="Calibri"/>
      <scheme val="minor"/>
    </font>
    <font>
      <sz val="8"/>
      <name val="Calibri"/>
      <family val="2"/>
      <scheme val="minor"/>
    </font>
    <font>
      <sz val="9"/>
      <color rgb="FF000000"/>
      <name val="Arial"/>
      <family val="2"/>
    </font>
    <font>
      <b/>
      <i/>
      <sz val="9"/>
      <color rgb="FF000000"/>
      <name val="Arial"/>
      <family val="2"/>
    </font>
    <font>
      <sz val="9"/>
      <color indexed="81"/>
      <name val="Tahoma"/>
      <family val="2"/>
    </font>
    <font>
      <b/>
      <sz val="9"/>
      <color indexed="81"/>
      <name val="Tahoma"/>
      <family val="2"/>
    </font>
    <font>
      <b/>
      <sz val="11"/>
      <color theme="1"/>
      <name val="Calibri"/>
      <family val="2"/>
      <scheme val="minor"/>
    </font>
    <font>
      <sz val="10"/>
      <color rgb="FF000000"/>
      <name val="Arial"/>
      <family val="2"/>
    </font>
    <font>
      <sz val="9"/>
      <color indexed="81"/>
      <name val="Tahoma"/>
      <charset val="1"/>
    </font>
    <font>
      <b/>
      <sz val="9"/>
      <color indexed="81"/>
      <name val="Tahoma"/>
      <charset val="1"/>
    </font>
    <font>
      <sz val="8"/>
      <color rgb="FF555555"/>
      <name val="Lucida Console"/>
      <family val="3"/>
    </font>
  </fonts>
  <fills count="12">
    <fill>
      <patternFill patternType="none"/>
    </fill>
    <fill>
      <patternFill patternType="gray125"/>
    </fill>
    <fill>
      <patternFill patternType="solid">
        <fgColor rgb="FFFFFF00"/>
        <bgColor indexed="64"/>
      </patternFill>
    </fill>
    <fill>
      <patternFill patternType="solid">
        <fgColor theme="8" tint="0.39997558519241921"/>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1"/>
        <bgColor indexed="64"/>
      </patternFill>
    </fill>
  </fills>
  <borders count="7">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35">
    <xf numFmtId="0" fontId="0" fillId="0" borderId="0" xfId="0"/>
    <xf numFmtId="0" fontId="0" fillId="0" borderId="0" xfId="0" applyAlignment="1">
      <alignment horizontal="center"/>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7" fillId="0" borderId="0" xfId="0" applyFont="1"/>
    <xf numFmtId="0" fontId="0" fillId="0" borderId="0" xfId="0" applyAlignment="1">
      <alignment wrapText="1"/>
    </xf>
    <xf numFmtId="0" fontId="0" fillId="0" borderId="5" xfId="0" applyBorder="1"/>
    <xf numFmtId="0" fontId="0" fillId="0" borderId="5" xfId="0" applyBorder="1" applyAlignment="1">
      <alignment horizontal="center"/>
    </xf>
    <xf numFmtId="0" fontId="0" fillId="0" borderId="5" xfId="0" applyBorder="1" applyAlignment="1">
      <alignment wrapText="1"/>
    </xf>
    <xf numFmtId="0" fontId="7" fillId="3" borderId="5" xfId="0" applyFont="1" applyFill="1" applyBorder="1" applyAlignment="1">
      <alignment horizontal="center"/>
    </xf>
    <xf numFmtId="0" fontId="7" fillId="3" borderId="5" xfId="0" applyFont="1" applyFill="1" applyBorder="1" applyAlignment="1">
      <alignment horizontal="center" wrapText="1"/>
    </xf>
    <xf numFmtId="0" fontId="7" fillId="3" borderId="5" xfId="0" applyFont="1" applyFill="1" applyBorder="1"/>
    <xf numFmtId="0" fontId="3" fillId="3" borderId="1"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8" fillId="0" borderId="0" xfId="0" applyFont="1" applyAlignment="1">
      <alignment vertical="center"/>
    </xf>
    <xf numFmtId="0" fontId="7" fillId="3" borderId="6" xfId="0" applyFont="1" applyFill="1" applyBorder="1"/>
    <xf numFmtId="0" fontId="7" fillId="3" borderId="6" xfId="0" applyFont="1" applyFill="1" applyBorder="1" applyAlignment="1">
      <alignment horizontal="center"/>
    </xf>
    <xf numFmtId="0" fontId="7" fillId="9" borderId="5" xfId="0" applyFont="1" applyFill="1" applyBorder="1" applyAlignment="1">
      <alignment horizontal="center" vertical="center"/>
    </xf>
    <xf numFmtId="0" fontId="0" fillId="0" borderId="5" xfId="0" applyBorder="1" applyAlignment="1">
      <alignment horizontal="center" vertical="center"/>
    </xf>
    <xf numFmtId="164" fontId="0" fillId="0" borderId="5" xfId="0" applyNumberFormat="1" applyBorder="1" applyAlignment="1">
      <alignment horizontal="center" vertical="center"/>
    </xf>
    <xf numFmtId="0" fontId="0" fillId="4" borderId="5" xfId="0" applyFill="1" applyBorder="1" applyAlignment="1">
      <alignment horizontal="center"/>
    </xf>
    <xf numFmtId="0" fontId="0" fillId="5" borderId="5" xfId="0" applyFill="1" applyBorder="1" applyAlignment="1">
      <alignment horizontal="center"/>
    </xf>
    <xf numFmtId="0" fontId="0" fillId="6" borderId="5" xfId="0" applyFill="1" applyBorder="1" applyAlignment="1">
      <alignment horizontal="center"/>
    </xf>
    <xf numFmtId="0" fontId="0" fillId="7" borderId="5" xfId="0" applyFill="1" applyBorder="1" applyAlignment="1">
      <alignment horizontal="center"/>
    </xf>
    <xf numFmtId="0" fontId="0" fillId="8" borderId="5" xfId="0" applyFill="1" applyBorder="1" applyAlignment="1">
      <alignment horizontal="center"/>
    </xf>
    <xf numFmtId="0" fontId="0" fillId="9" borderId="5" xfId="0" applyFill="1" applyBorder="1" applyAlignment="1">
      <alignment horizontal="center"/>
    </xf>
    <xf numFmtId="0" fontId="0" fillId="2" borderId="5" xfId="0" applyFill="1" applyBorder="1" applyAlignment="1">
      <alignment horizontal="center"/>
    </xf>
    <xf numFmtId="0" fontId="7" fillId="10" borderId="5" xfId="0" applyFont="1" applyFill="1" applyBorder="1" applyAlignment="1">
      <alignment horizontal="center"/>
    </xf>
    <xf numFmtId="0" fontId="7" fillId="2" borderId="5" xfId="0" applyFont="1" applyFill="1" applyBorder="1" applyAlignment="1">
      <alignment horizontal="center"/>
    </xf>
    <xf numFmtId="0" fontId="0" fillId="11" borderId="5" xfId="0" applyFill="1" applyBorder="1" applyAlignment="1">
      <alignment horizontal="center"/>
    </xf>
    <xf numFmtId="0" fontId="0" fillId="11" borderId="5" xfId="0" applyFill="1" applyBorder="1" applyAlignment="1">
      <alignment horizontal="center" vertical="center"/>
    </xf>
    <xf numFmtId="0" fontId="0" fillId="11" borderId="0" xfId="0" applyFill="1" applyAlignment="1">
      <alignment horizontal="center"/>
    </xf>
    <xf numFmtId="0" fontId="1" fillId="0" borderId="0" xfId="0" applyFont="1"/>
    <xf numFmtId="0" fontId="11" fillId="0" borderId="0" xfId="0" applyFont="1" applyAlignment="1">
      <alignment horizontal="left" vertical="center"/>
    </xf>
    <xf numFmtId="0" fontId="0" fillId="0" borderId="6"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Coefficient of lift vs AoA</a:t>
            </a:r>
          </a:p>
        </c:rich>
      </c:tx>
      <c:layout>
        <c:manualLayout>
          <c:xMode val="edge"/>
          <c:yMode val="edge"/>
          <c:x val="0.30949300087489068"/>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Airfoil_Data!$E$1:$V$1</c:f>
              <c:strCache>
                <c:ptCount val="18"/>
                <c:pt idx="0">
                  <c:v>Cl_neg5</c:v>
                </c:pt>
                <c:pt idx="1">
                  <c:v>Cl_neg4</c:v>
                </c:pt>
                <c:pt idx="2">
                  <c:v>Cl_neg3</c:v>
                </c:pt>
                <c:pt idx="3">
                  <c:v>Cl_neg2</c:v>
                </c:pt>
                <c:pt idx="4">
                  <c:v>Cl_neg1</c:v>
                </c:pt>
                <c:pt idx="5">
                  <c:v>Cl_0</c:v>
                </c:pt>
                <c:pt idx="6">
                  <c:v>Cl_1</c:v>
                </c:pt>
                <c:pt idx="7">
                  <c:v>Cl_2</c:v>
                </c:pt>
                <c:pt idx="8">
                  <c:v>Cl_3</c:v>
                </c:pt>
                <c:pt idx="9">
                  <c:v>Cl_4</c:v>
                </c:pt>
                <c:pt idx="10">
                  <c:v>Cl_5</c:v>
                </c:pt>
                <c:pt idx="11">
                  <c:v>Cl_6</c:v>
                </c:pt>
                <c:pt idx="12">
                  <c:v>Cl_7</c:v>
                </c:pt>
                <c:pt idx="13">
                  <c:v>Cl_8</c:v>
                </c:pt>
                <c:pt idx="14">
                  <c:v>Cl_9</c:v>
                </c:pt>
                <c:pt idx="15">
                  <c:v>Cl_10</c:v>
                </c:pt>
                <c:pt idx="16">
                  <c:v>Cl_11</c:v>
                </c:pt>
                <c:pt idx="17">
                  <c:v>Cl_12</c:v>
                </c:pt>
              </c:strCache>
            </c:strRef>
          </c:cat>
          <c:val>
            <c:numRef>
              <c:f>Airfoil_Data!$E$2:$V$2</c:f>
              <c:numCache>
                <c:formatCode>General</c:formatCode>
                <c:ptCount val="18"/>
                <c:pt idx="0">
                  <c:v>-0.53639999999999999</c:v>
                </c:pt>
                <c:pt idx="1">
                  <c:v>-0.4385</c:v>
                </c:pt>
                <c:pt idx="2">
                  <c:v>-0.34660000000000002</c:v>
                </c:pt>
                <c:pt idx="3">
                  <c:v>-0.25719999999999998</c:v>
                </c:pt>
                <c:pt idx="4">
                  <c:v>-8.5199999999999998E-2</c:v>
                </c:pt>
                <c:pt idx="5">
                  <c:v>0</c:v>
                </c:pt>
                <c:pt idx="6">
                  <c:v>8.5199999999999998E-2</c:v>
                </c:pt>
                <c:pt idx="7">
                  <c:v>0.2571</c:v>
                </c:pt>
                <c:pt idx="8">
                  <c:v>0.34649999999999997</c:v>
                </c:pt>
                <c:pt idx="9">
                  <c:v>0.4385</c:v>
                </c:pt>
                <c:pt idx="10">
                  <c:v>0.53639999999999999</c:v>
                </c:pt>
                <c:pt idx="11">
                  <c:v>0.63119999999999998</c:v>
                </c:pt>
                <c:pt idx="12">
                  <c:v>0.68989999999999996</c:v>
                </c:pt>
                <c:pt idx="13">
                  <c:v>0.70750000000000002</c:v>
                </c:pt>
              </c:numCache>
            </c:numRef>
          </c:val>
          <c:smooth val="0"/>
          <c:extLst>
            <c:ext xmlns:c16="http://schemas.microsoft.com/office/drawing/2014/chart" uri="{C3380CC4-5D6E-409C-BE32-E72D297353CC}">
              <c16:uniqueId val="{00000004-0EC2-4407-A3E4-41C2249EBCEF}"/>
            </c:ext>
          </c:extLst>
        </c:ser>
        <c:dLbls>
          <c:showLegendKey val="0"/>
          <c:showVal val="0"/>
          <c:showCatName val="0"/>
          <c:showSerName val="0"/>
          <c:showPercent val="0"/>
          <c:showBubbleSize val="0"/>
        </c:dLbls>
        <c:smooth val="0"/>
        <c:axId val="1447564807"/>
        <c:axId val="1447566855"/>
      </c:lineChart>
      <c:catAx>
        <c:axId val="1447564807"/>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566855"/>
        <c:crosses val="autoZero"/>
        <c:auto val="1"/>
        <c:lblAlgn val="ctr"/>
        <c:lblOffset val="100"/>
        <c:noMultiLvlLbl val="0"/>
      </c:catAx>
      <c:valAx>
        <c:axId val="1447566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5648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Coefficient of drag vs AoA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Airfoil_Data!$X$1:$AO$1</c:f>
              <c:strCache>
                <c:ptCount val="18"/>
                <c:pt idx="0">
                  <c:v>Cd_neg5</c:v>
                </c:pt>
                <c:pt idx="1">
                  <c:v>Cd_neg4</c:v>
                </c:pt>
                <c:pt idx="2">
                  <c:v>Cd_neg3</c:v>
                </c:pt>
                <c:pt idx="3">
                  <c:v>Cd_neg2</c:v>
                </c:pt>
                <c:pt idx="4">
                  <c:v>Cd_neg1</c:v>
                </c:pt>
                <c:pt idx="5">
                  <c:v>Cd_0</c:v>
                </c:pt>
                <c:pt idx="6">
                  <c:v>Cd_1</c:v>
                </c:pt>
                <c:pt idx="7">
                  <c:v>Cd_2</c:v>
                </c:pt>
                <c:pt idx="8">
                  <c:v>Cd_3</c:v>
                </c:pt>
                <c:pt idx="9">
                  <c:v>Cd_4</c:v>
                </c:pt>
                <c:pt idx="10">
                  <c:v>Cd_5</c:v>
                </c:pt>
                <c:pt idx="11">
                  <c:v>Cd_6</c:v>
                </c:pt>
                <c:pt idx="12">
                  <c:v>Cd_7</c:v>
                </c:pt>
                <c:pt idx="13">
                  <c:v>Cd_8</c:v>
                </c:pt>
                <c:pt idx="14">
                  <c:v>Cd_9</c:v>
                </c:pt>
                <c:pt idx="15">
                  <c:v>Cd_10</c:v>
                </c:pt>
                <c:pt idx="16">
                  <c:v>Cd_11</c:v>
                </c:pt>
                <c:pt idx="17">
                  <c:v>Cd_12</c:v>
                </c:pt>
              </c:strCache>
            </c:strRef>
          </c:cat>
          <c:val>
            <c:numRef>
              <c:f>Airfoil_Data!$X$2:$AO$2</c:f>
              <c:numCache>
                <c:formatCode>General</c:formatCode>
                <c:ptCount val="18"/>
                <c:pt idx="0">
                  <c:v>2.0539999999999999E-2</c:v>
                </c:pt>
                <c:pt idx="1">
                  <c:v>1.388E-2</c:v>
                </c:pt>
                <c:pt idx="2">
                  <c:v>9.2999999999999992E-3</c:v>
                </c:pt>
                <c:pt idx="3">
                  <c:v>7.4799999999999997E-3</c:v>
                </c:pt>
                <c:pt idx="4">
                  <c:v>7.43E-3</c:v>
                </c:pt>
                <c:pt idx="5">
                  <c:v>7.28E-3</c:v>
                </c:pt>
                <c:pt idx="6">
                  <c:v>7.43E-3</c:v>
                </c:pt>
                <c:pt idx="7">
                  <c:v>7.4799999999999997E-3</c:v>
                </c:pt>
                <c:pt idx="8">
                  <c:v>9.2999999999999992E-3</c:v>
                </c:pt>
                <c:pt idx="9">
                  <c:v>1.388E-2</c:v>
                </c:pt>
                <c:pt idx="10">
                  <c:v>2.0500000000000001E-2</c:v>
                </c:pt>
                <c:pt idx="11">
                  <c:v>3.9260000000000003E-2</c:v>
                </c:pt>
                <c:pt idx="12">
                  <c:v>5.4980000000000001E-2</c:v>
                </c:pt>
                <c:pt idx="13">
                  <c:v>7.6359999999999997E-2</c:v>
                </c:pt>
              </c:numCache>
            </c:numRef>
          </c:val>
          <c:smooth val="0"/>
          <c:extLst>
            <c:ext xmlns:c16="http://schemas.microsoft.com/office/drawing/2014/chart" uri="{C3380CC4-5D6E-409C-BE32-E72D297353CC}">
              <c16:uniqueId val="{00000001-6E91-4D6B-BDED-453AB258ACD7}"/>
            </c:ext>
          </c:extLst>
        </c:ser>
        <c:dLbls>
          <c:showLegendKey val="0"/>
          <c:showVal val="0"/>
          <c:showCatName val="0"/>
          <c:showSerName val="0"/>
          <c:showPercent val="0"/>
          <c:showBubbleSize val="0"/>
        </c:dLbls>
        <c:smooth val="0"/>
        <c:axId val="231711239"/>
        <c:axId val="231713287"/>
      </c:lineChart>
      <c:catAx>
        <c:axId val="231711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713287"/>
        <c:crosses val="autoZero"/>
        <c:auto val="1"/>
        <c:lblAlgn val="ctr"/>
        <c:lblOffset val="100"/>
        <c:noMultiLvlLbl val="0"/>
      </c:catAx>
      <c:valAx>
        <c:axId val="231713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7112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jpg"/></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svg"/><Relationship Id="rId1" Type="http://schemas.openxmlformats.org/officeDocument/2006/relationships/image" Target="../media/image4.png"/><Relationship Id="rId6" Type="http://schemas.openxmlformats.org/officeDocument/2006/relationships/image" Target="../media/image9.svg"/><Relationship Id="rId5" Type="http://schemas.openxmlformats.org/officeDocument/2006/relationships/image" Target="../media/image8.png"/><Relationship Id="rId4" Type="http://schemas.openxmlformats.org/officeDocument/2006/relationships/image" Target="../media/image7.svg"/></Relationships>
</file>

<file path=xl/drawings/drawing1.xml><?xml version="1.0" encoding="utf-8"?>
<xdr:wsDr xmlns:xdr="http://schemas.openxmlformats.org/drawingml/2006/spreadsheetDrawing" xmlns:a="http://schemas.openxmlformats.org/drawingml/2006/main">
  <xdr:twoCellAnchor>
    <xdr:from>
      <xdr:col>9</xdr:col>
      <xdr:colOff>238125</xdr:colOff>
      <xdr:row>23</xdr:row>
      <xdr:rowOff>161925</xdr:rowOff>
    </xdr:from>
    <xdr:to>
      <xdr:col>17</xdr:col>
      <xdr:colOff>85725</xdr:colOff>
      <xdr:row>39</xdr:row>
      <xdr:rowOff>9525</xdr:rowOff>
    </xdr:to>
    <xdr:graphicFrame macro="">
      <xdr:nvGraphicFramePr>
        <xdr:cNvPr id="22" name="Chart 1">
          <a:extLst>
            <a:ext uri="{FF2B5EF4-FFF2-40B4-BE49-F238E27FC236}">
              <a16:creationId xmlns:a16="http://schemas.microsoft.com/office/drawing/2014/main" id="{58C67348-A579-2E57-A099-45D5E4D2F8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295275</xdr:colOff>
      <xdr:row>23</xdr:row>
      <xdr:rowOff>171450</xdr:rowOff>
    </xdr:from>
    <xdr:to>
      <xdr:col>32</xdr:col>
      <xdr:colOff>142875</xdr:colOff>
      <xdr:row>39</xdr:row>
      <xdr:rowOff>19050</xdr:rowOff>
    </xdr:to>
    <xdr:graphicFrame macro="">
      <xdr:nvGraphicFramePr>
        <xdr:cNvPr id="33" name="Chart 2">
          <a:extLst>
            <a:ext uri="{FF2B5EF4-FFF2-40B4-BE49-F238E27FC236}">
              <a16:creationId xmlns:a16="http://schemas.microsoft.com/office/drawing/2014/main" id="{71BE0C9A-3D00-A872-6F88-1FAB6AF7C483}"/>
            </a:ext>
            <a:ext uri="{147F2762-F138-4A5C-976F-8EAC2B608ADB}">
              <a16:predDERef xmlns:a16="http://schemas.microsoft.com/office/drawing/2014/main" pred="{58C67348-A579-2E57-A099-45D5E4D2F8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154304</xdr:colOff>
      <xdr:row>20</xdr:row>
      <xdr:rowOff>172771</xdr:rowOff>
    </xdr:from>
    <xdr:to>
      <xdr:col>18</xdr:col>
      <xdr:colOff>211455</xdr:colOff>
      <xdr:row>55</xdr:row>
      <xdr:rowOff>59610</xdr:rowOff>
    </xdr:to>
    <xdr:pic>
      <xdr:nvPicPr>
        <xdr:cNvPr id="2" name="Picture 1">
          <a:extLst>
            <a:ext uri="{FF2B5EF4-FFF2-40B4-BE49-F238E27FC236}">
              <a16:creationId xmlns:a16="http://schemas.microsoft.com/office/drawing/2014/main" id="{7E7A6C6D-081E-19FB-FB34-4D728752D118}"/>
            </a:ext>
          </a:extLst>
        </xdr:cNvPr>
        <xdr:cNvPicPr>
          <a:picLocks noChangeAspect="1"/>
        </xdr:cNvPicPr>
      </xdr:nvPicPr>
      <xdr:blipFill>
        <a:blip xmlns:r="http://schemas.openxmlformats.org/officeDocument/2006/relationships" r:embed="rId1"/>
        <a:stretch>
          <a:fillRect/>
        </a:stretch>
      </xdr:blipFill>
      <xdr:spPr>
        <a:xfrm>
          <a:off x="154304" y="3792271"/>
          <a:ext cx="11123296" cy="622477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15</xdr:col>
      <xdr:colOff>93476</xdr:colOff>
      <xdr:row>20</xdr:row>
      <xdr:rowOff>9525</xdr:rowOff>
    </xdr:to>
    <xdr:pic>
      <xdr:nvPicPr>
        <xdr:cNvPr id="2" name="Picture 1">
          <a:extLst>
            <a:ext uri="{FF2B5EF4-FFF2-40B4-BE49-F238E27FC236}">
              <a16:creationId xmlns:a16="http://schemas.microsoft.com/office/drawing/2014/main" id="{DF72B709-F187-4E1C-BE27-AA34F72870E2}"/>
            </a:ext>
          </a:extLst>
        </xdr:cNvPr>
        <xdr:cNvPicPr/>
      </xdr:nvPicPr>
      <xdr:blipFill>
        <a:blip xmlns:r="http://schemas.openxmlformats.org/officeDocument/2006/relationships" r:embed="rId1"/>
        <a:stretch>
          <a:fillRect/>
        </a:stretch>
      </xdr:blipFill>
      <xdr:spPr>
        <a:xfrm>
          <a:off x="2590800" y="0"/>
          <a:ext cx="7218176" cy="3810000"/>
        </a:xfrm>
        <a:prstGeom prst="rect">
          <a:avLst/>
        </a:prstGeom>
      </xdr:spPr>
    </xdr:pic>
    <xdr:clientData/>
  </xdr:twoCellAnchor>
  <xdr:twoCellAnchor editAs="oneCell">
    <xdr:from>
      <xdr:col>15</xdr:col>
      <xdr:colOff>133350</xdr:colOff>
      <xdr:row>0</xdr:row>
      <xdr:rowOff>66675</xdr:rowOff>
    </xdr:from>
    <xdr:to>
      <xdr:col>22</xdr:col>
      <xdr:colOff>578962</xdr:colOff>
      <xdr:row>20</xdr:row>
      <xdr:rowOff>38100</xdr:rowOff>
    </xdr:to>
    <xdr:pic>
      <xdr:nvPicPr>
        <xdr:cNvPr id="3" name="Picture 2">
          <a:extLst>
            <a:ext uri="{FF2B5EF4-FFF2-40B4-BE49-F238E27FC236}">
              <a16:creationId xmlns:a16="http://schemas.microsoft.com/office/drawing/2014/main" id="{2A20D2DB-2A9F-47E3-964A-10A7FECB4AB4}"/>
            </a:ext>
          </a:extLst>
        </xdr:cNvPr>
        <xdr:cNvPicPr/>
      </xdr:nvPicPr>
      <xdr:blipFill>
        <a:blip xmlns:r="http://schemas.openxmlformats.org/officeDocument/2006/relationships" r:embed="rId2"/>
        <a:stretch>
          <a:fillRect/>
        </a:stretch>
      </xdr:blipFill>
      <xdr:spPr>
        <a:xfrm>
          <a:off x="9848850" y="66675"/>
          <a:ext cx="4979512" cy="37719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243840</xdr:colOff>
      <xdr:row>36</xdr:row>
      <xdr:rowOff>68580</xdr:rowOff>
    </xdr:to>
    <xdr:pic>
      <xdr:nvPicPr>
        <xdr:cNvPr id="2" name="Graphic 1">
          <a:extLst>
            <a:ext uri="{FF2B5EF4-FFF2-40B4-BE49-F238E27FC236}">
              <a16:creationId xmlns:a16="http://schemas.microsoft.com/office/drawing/2014/main" id="{BA008524-E857-6499-F00F-928EE4D7DBD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1826240" cy="6652260"/>
        </a:xfrm>
        <a:prstGeom prst="rect">
          <a:avLst/>
        </a:prstGeom>
      </xdr:spPr>
    </xdr:pic>
    <xdr:clientData/>
  </xdr:twoCellAnchor>
  <xdr:twoCellAnchor editAs="oneCell">
    <xdr:from>
      <xdr:col>0</xdr:col>
      <xdr:colOff>0</xdr:colOff>
      <xdr:row>73</xdr:row>
      <xdr:rowOff>182879</xdr:rowOff>
    </xdr:from>
    <xdr:to>
      <xdr:col>19</xdr:col>
      <xdr:colOff>213360</xdr:colOff>
      <xdr:row>110</xdr:row>
      <xdr:rowOff>51434</xdr:rowOff>
    </xdr:to>
    <xdr:pic>
      <xdr:nvPicPr>
        <xdr:cNvPr id="4" name="Graphic 3">
          <a:extLst>
            <a:ext uri="{FF2B5EF4-FFF2-40B4-BE49-F238E27FC236}">
              <a16:creationId xmlns:a16="http://schemas.microsoft.com/office/drawing/2014/main" id="{2A4BBFC0-B4AC-217B-C302-B4ED906801F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13533119"/>
          <a:ext cx="11795760" cy="6635115"/>
        </a:xfrm>
        <a:prstGeom prst="rect">
          <a:avLst/>
        </a:prstGeom>
      </xdr:spPr>
    </xdr:pic>
    <xdr:clientData/>
  </xdr:twoCellAnchor>
  <xdr:twoCellAnchor editAs="oneCell">
    <xdr:from>
      <xdr:col>0</xdr:col>
      <xdr:colOff>28574</xdr:colOff>
      <xdr:row>36</xdr:row>
      <xdr:rowOff>161925</xdr:rowOff>
    </xdr:from>
    <xdr:to>
      <xdr:col>19</xdr:col>
      <xdr:colOff>220449</xdr:colOff>
      <xdr:row>73</xdr:row>
      <xdr:rowOff>952</xdr:rowOff>
    </xdr:to>
    <xdr:pic>
      <xdr:nvPicPr>
        <xdr:cNvPr id="5" name="Graphic 4">
          <a:extLst>
            <a:ext uri="{FF2B5EF4-FFF2-40B4-BE49-F238E27FC236}">
              <a16:creationId xmlns:a16="http://schemas.microsoft.com/office/drawing/2014/main" id="{53D5C38F-97D6-4D31-5939-E0411B48481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574" y="6677025"/>
          <a:ext cx="12498175" cy="6535102"/>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E5C65-4E84-4A1F-BBC6-77D4F9B2D0D9}">
  <dimension ref="A1:D103"/>
  <sheetViews>
    <sheetView topLeftCell="A27" workbookViewId="0">
      <selection activeCell="D19" sqref="D19"/>
    </sheetView>
  </sheetViews>
  <sheetFormatPr defaultColWidth="8.7265625" defaultRowHeight="14.5" x14ac:dyDescent="0.35"/>
  <cols>
    <col min="1" max="1" width="16.1796875" bestFit="1" customWidth="1"/>
    <col min="2" max="2" width="13.81640625" bestFit="1" customWidth="1"/>
    <col min="3" max="3" width="11.453125" style="1" customWidth="1"/>
    <col min="4" max="4" width="104.453125" style="5" customWidth="1"/>
    <col min="5" max="5" width="24.453125" bestFit="1" customWidth="1"/>
  </cols>
  <sheetData>
    <row r="1" spans="1:4" x14ac:dyDescent="0.35">
      <c r="A1" s="11" t="s">
        <v>0</v>
      </c>
      <c r="B1" s="9" t="s">
        <v>1</v>
      </c>
      <c r="C1" s="9" t="s">
        <v>2</v>
      </c>
      <c r="D1" s="10" t="s">
        <v>3</v>
      </c>
    </row>
    <row r="2" spans="1:4" x14ac:dyDescent="0.35">
      <c r="A2" s="6" t="s">
        <v>4</v>
      </c>
      <c r="B2" s="6" t="str" cm="1">
        <f t="array" ref="B2:B59">TRANSPOSE(Main_Input!A1:BF1)</f>
        <v>Config</v>
      </c>
      <c r="C2" s="7" t="s">
        <v>5</v>
      </c>
      <c r="D2" s="8" t="s">
        <v>6</v>
      </c>
    </row>
    <row r="3" spans="1:4" x14ac:dyDescent="0.35">
      <c r="A3" s="6" t="s">
        <v>4</v>
      </c>
      <c r="B3" s="6" t="str">
        <v>altitude_o</v>
      </c>
      <c r="C3" s="7" t="s">
        <v>7</v>
      </c>
      <c r="D3" s="8" t="s">
        <v>8</v>
      </c>
    </row>
    <row r="4" spans="1:4" ht="29" x14ac:dyDescent="0.35">
      <c r="A4" s="6" t="s">
        <v>4</v>
      </c>
      <c r="B4" s="6" t="str">
        <v>V_o</v>
      </c>
      <c r="C4" s="7" t="s">
        <v>9</v>
      </c>
      <c r="D4" s="8" t="s">
        <v>10</v>
      </c>
    </row>
    <row r="5" spans="1:4" x14ac:dyDescent="0.35">
      <c r="A5" s="6" t="s">
        <v>4</v>
      </c>
      <c r="B5" s="6" t="str">
        <v>Length_f</v>
      </c>
      <c r="C5" s="7" t="s">
        <v>7</v>
      </c>
      <c r="D5" s="8" t="s">
        <v>11</v>
      </c>
    </row>
    <row r="6" spans="1:4" x14ac:dyDescent="0.35">
      <c r="A6" s="6" t="s">
        <v>4</v>
      </c>
      <c r="B6" s="6" t="str">
        <v>Dia_f</v>
      </c>
      <c r="C6" s="7" t="s">
        <v>7</v>
      </c>
      <c r="D6" s="8" t="s">
        <v>12</v>
      </c>
    </row>
    <row r="7" spans="1:4" x14ac:dyDescent="0.35">
      <c r="A7" s="6" t="s">
        <v>4</v>
      </c>
      <c r="B7" s="6" t="str">
        <v>Fine_f</v>
      </c>
      <c r="C7" s="7" t="s">
        <v>5</v>
      </c>
      <c r="D7" s="8" t="s">
        <v>13</v>
      </c>
    </row>
    <row r="8" spans="1:4" x14ac:dyDescent="0.35">
      <c r="A8" s="6" t="s">
        <v>4</v>
      </c>
      <c r="B8" s="6" t="str">
        <v>Thick_f</v>
      </c>
      <c r="C8" s="7" t="s">
        <v>7</v>
      </c>
      <c r="D8" s="8" t="s">
        <v>14</v>
      </c>
    </row>
    <row r="9" spans="1:4" x14ac:dyDescent="0.35">
      <c r="A9" s="6" t="s">
        <v>4</v>
      </c>
      <c r="B9" s="6" t="str">
        <v>Amax_f</v>
      </c>
      <c r="C9" s="7" t="s">
        <v>15</v>
      </c>
      <c r="D9" s="8" t="s">
        <v>16</v>
      </c>
    </row>
    <row r="10" spans="1:4" ht="29" x14ac:dyDescent="0.35">
      <c r="A10" s="6" t="s">
        <v>4</v>
      </c>
      <c r="B10" s="6" t="str">
        <v>Abase_f</v>
      </c>
      <c r="C10" s="7" t="s">
        <v>15</v>
      </c>
      <c r="D10" s="8" t="s">
        <v>17</v>
      </c>
    </row>
    <row r="11" spans="1:4" x14ac:dyDescent="0.35">
      <c r="A11" s="6" t="s">
        <v>4</v>
      </c>
      <c r="B11" s="6" t="str">
        <v>Swet_f</v>
      </c>
      <c r="C11" s="7" t="s">
        <v>15</v>
      </c>
      <c r="D11" s="8" t="s">
        <v>18</v>
      </c>
    </row>
    <row r="12" spans="1:4" ht="29" x14ac:dyDescent="0.35">
      <c r="A12" s="6" t="s">
        <v>4</v>
      </c>
      <c r="B12" s="6" t="str">
        <v>Q_f</v>
      </c>
      <c r="C12" s="7" t="s">
        <v>5</v>
      </c>
      <c r="D12" s="8" t="s">
        <v>19</v>
      </c>
    </row>
    <row r="13" spans="1:4" x14ac:dyDescent="0.35">
      <c r="A13" s="6" t="s">
        <v>4</v>
      </c>
      <c r="B13" s="6" t="str">
        <v>Fuse_Mat</v>
      </c>
      <c r="C13" s="7" t="s">
        <v>5</v>
      </c>
      <c r="D13" s="8" t="s">
        <v>20</v>
      </c>
    </row>
    <row r="14" spans="1:4" ht="29" x14ac:dyDescent="0.35">
      <c r="A14" s="6" t="s">
        <v>4</v>
      </c>
      <c r="B14" s="6" t="str">
        <v>Sref_w</v>
      </c>
      <c r="C14" s="7" t="s">
        <v>15</v>
      </c>
      <c r="D14" s="8" t="s">
        <v>21</v>
      </c>
    </row>
    <row r="15" spans="1:4" ht="29" x14ac:dyDescent="0.35">
      <c r="A15" s="6" t="s">
        <v>4</v>
      </c>
      <c r="B15" s="6" t="str">
        <v>Swet_w</v>
      </c>
      <c r="C15" s="7" t="s">
        <v>15</v>
      </c>
      <c r="D15" s="8" t="s">
        <v>22</v>
      </c>
    </row>
    <row r="16" spans="1:4" x14ac:dyDescent="0.35">
      <c r="A16" s="6" t="s">
        <v>4</v>
      </c>
      <c r="B16" s="6" t="str">
        <v>AR_w</v>
      </c>
      <c r="C16" s="7" t="s">
        <v>5</v>
      </c>
      <c r="D16" s="8" t="s">
        <v>23</v>
      </c>
    </row>
    <row r="17" spans="1:4" x14ac:dyDescent="0.35">
      <c r="A17" s="6" t="s">
        <v>4</v>
      </c>
      <c r="B17" s="6" t="str">
        <v>Taper_w</v>
      </c>
      <c r="C17" s="7" t="s">
        <v>5</v>
      </c>
      <c r="D17" s="8" t="s">
        <v>24</v>
      </c>
    </row>
    <row r="18" spans="1:4" x14ac:dyDescent="0.35">
      <c r="A18" s="6" t="s">
        <v>4</v>
      </c>
      <c r="B18" s="6" t="str">
        <v>Sweep_w</v>
      </c>
      <c r="C18" s="7" t="s">
        <v>25</v>
      </c>
      <c r="D18" s="8" t="s">
        <v>26</v>
      </c>
    </row>
    <row r="19" spans="1:4" x14ac:dyDescent="0.35">
      <c r="A19" s="6" t="s">
        <v>4</v>
      </c>
      <c r="B19" s="6" t="str">
        <v>QuarterSweep_w</v>
      </c>
      <c r="C19" s="7" t="s">
        <v>25</v>
      </c>
      <c r="D19" s="8" t="s">
        <v>27</v>
      </c>
    </row>
    <row r="20" spans="1:4" ht="43.5" x14ac:dyDescent="0.35">
      <c r="A20" s="6" t="s">
        <v>4</v>
      </c>
      <c r="B20" s="6" t="str">
        <v>Q_w</v>
      </c>
      <c r="C20" s="7" t="s">
        <v>5</v>
      </c>
      <c r="D20" s="8" t="s">
        <v>28</v>
      </c>
    </row>
    <row r="21" spans="1:4" x14ac:dyDescent="0.35">
      <c r="A21" s="6" t="s">
        <v>4</v>
      </c>
      <c r="B21" s="6" t="str">
        <v>Wing_Mat</v>
      </c>
      <c r="C21" s="7" t="s">
        <v>5</v>
      </c>
      <c r="D21" s="8" t="s">
        <v>29</v>
      </c>
    </row>
    <row r="22" spans="1:4" ht="28.5" customHeight="1" x14ac:dyDescent="0.35">
      <c r="A22" s="6" t="s">
        <v>4</v>
      </c>
      <c r="B22" s="6" t="str">
        <v>Sref-h1</v>
      </c>
      <c r="C22" s="7" t="s">
        <v>15</v>
      </c>
      <c r="D22" s="8" t="s">
        <v>30</v>
      </c>
    </row>
    <row r="23" spans="1:4" ht="29" x14ac:dyDescent="0.35">
      <c r="A23" s="6" t="s">
        <v>4</v>
      </c>
      <c r="B23" s="6" t="str">
        <v>Swet_h1</v>
      </c>
      <c r="C23" s="7" t="s">
        <v>15</v>
      </c>
      <c r="D23" s="8" t="s">
        <v>31</v>
      </c>
    </row>
    <row r="24" spans="1:4" x14ac:dyDescent="0.35">
      <c r="A24" s="6" t="s">
        <v>4</v>
      </c>
      <c r="B24" s="6" t="str">
        <v>AR_h1</v>
      </c>
      <c r="C24" s="7" t="s">
        <v>5</v>
      </c>
      <c r="D24" s="8" t="s">
        <v>32</v>
      </c>
    </row>
    <row r="25" spans="1:4" ht="29" x14ac:dyDescent="0.35">
      <c r="A25" s="6" t="s">
        <v>4</v>
      </c>
      <c r="B25" s="6" t="str">
        <v>Taper_h1</v>
      </c>
      <c r="C25" s="7" t="s">
        <v>5</v>
      </c>
      <c r="D25" s="8" t="s">
        <v>33</v>
      </c>
    </row>
    <row r="26" spans="1:4" x14ac:dyDescent="0.35">
      <c r="A26" s="6" t="s">
        <v>4</v>
      </c>
      <c r="B26" s="6" t="str">
        <v>Sweep_h1</v>
      </c>
      <c r="C26" s="7" t="s">
        <v>25</v>
      </c>
      <c r="D26" s="8" t="s">
        <v>34</v>
      </c>
    </row>
    <row r="27" spans="1:4" ht="29" x14ac:dyDescent="0.35">
      <c r="A27" s="6" t="s">
        <v>4</v>
      </c>
      <c r="B27" s="6" t="str">
        <v>MAC_h1</v>
      </c>
      <c r="C27" s="7" t="s">
        <v>7</v>
      </c>
      <c r="D27" s="8" t="s">
        <v>35</v>
      </c>
    </row>
    <row r="28" spans="1:4" ht="43.5" x14ac:dyDescent="0.35">
      <c r="A28" s="6" t="s">
        <v>4</v>
      </c>
      <c r="B28" s="6" t="str">
        <v>Q_h1</v>
      </c>
      <c r="C28" s="7" t="s">
        <v>5</v>
      </c>
      <c r="D28" s="8" t="s">
        <v>36</v>
      </c>
    </row>
    <row r="29" spans="1:4" x14ac:dyDescent="0.35">
      <c r="A29" s="6" t="s">
        <v>4</v>
      </c>
      <c r="B29" s="6" t="str">
        <v>h1_Mat</v>
      </c>
      <c r="C29" s="1" t="s">
        <v>5</v>
      </c>
      <c r="D29" s="8" t="s">
        <v>37</v>
      </c>
    </row>
    <row r="30" spans="1:4" ht="29" x14ac:dyDescent="0.35">
      <c r="A30" s="6" t="s">
        <v>4</v>
      </c>
      <c r="B30" s="6" t="str">
        <v>Sref-h2</v>
      </c>
      <c r="C30" s="7" t="s">
        <v>15</v>
      </c>
      <c r="D30" s="8" t="s">
        <v>30</v>
      </c>
    </row>
    <row r="31" spans="1:4" ht="29" x14ac:dyDescent="0.35">
      <c r="A31" s="6" t="s">
        <v>4</v>
      </c>
      <c r="B31" s="6" t="str">
        <v>Swet_h2</v>
      </c>
      <c r="C31" s="7" t="s">
        <v>15</v>
      </c>
      <c r="D31" s="8" t="s">
        <v>31</v>
      </c>
    </row>
    <row r="32" spans="1:4" x14ac:dyDescent="0.35">
      <c r="A32" s="6" t="s">
        <v>4</v>
      </c>
      <c r="B32" s="6" t="str">
        <v>AR_h2</v>
      </c>
      <c r="C32" s="7" t="s">
        <v>5</v>
      </c>
      <c r="D32" s="8" t="s">
        <v>38</v>
      </c>
    </row>
    <row r="33" spans="1:4" ht="29" x14ac:dyDescent="0.35">
      <c r="A33" s="6" t="s">
        <v>4</v>
      </c>
      <c r="B33" s="6" t="str">
        <v>Taper_h2</v>
      </c>
      <c r="C33" s="7" t="s">
        <v>5</v>
      </c>
      <c r="D33" s="8" t="s">
        <v>39</v>
      </c>
    </row>
    <row r="34" spans="1:4" x14ac:dyDescent="0.35">
      <c r="A34" s="6" t="s">
        <v>4</v>
      </c>
      <c r="B34" s="6" t="str">
        <v>Sweep_h2</v>
      </c>
      <c r="C34" s="7" t="s">
        <v>25</v>
      </c>
      <c r="D34" s="8" t="s">
        <v>40</v>
      </c>
    </row>
    <row r="35" spans="1:4" ht="29" x14ac:dyDescent="0.35">
      <c r="A35" s="6" t="s">
        <v>4</v>
      </c>
      <c r="B35" s="6" t="str">
        <v>MAC_h2</v>
      </c>
      <c r="C35" s="7" t="s">
        <v>7</v>
      </c>
      <c r="D35" s="8" t="s">
        <v>41</v>
      </c>
    </row>
    <row r="36" spans="1:4" ht="43.5" x14ac:dyDescent="0.35">
      <c r="A36" s="6" t="s">
        <v>4</v>
      </c>
      <c r="B36" s="6" t="str">
        <v>Q_h2</v>
      </c>
      <c r="C36" s="7" t="s">
        <v>5</v>
      </c>
      <c r="D36" s="8" t="s">
        <v>42</v>
      </c>
    </row>
    <row r="37" spans="1:4" x14ac:dyDescent="0.35">
      <c r="A37" s="6" t="s">
        <v>4</v>
      </c>
      <c r="B37" s="6" t="str">
        <v>h2_Mat</v>
      </c>
      <c r="C37" s="1" t="s">
        <v>5</v>
      </c>
      <c r="D37" s="8" t="s">
        <v>43</v>
      </c>
    </row>
    <row r="38" spans="1:4" ht="29" x14ac:dyDescent="0.35">
      <c r="A38" s="6" t="s">
        <v>4</v>
      </c>
      <c r="B38" s="6" t="str">
        <v>Sref-v1</v>
      </c>
      <c r="C38" s="7" t="s">
        <v>15</v>
      </c>
      <c r="D38" s="8" t="s">
        <v>44</v>
      </c>
    </row>
    <row r="39" spans="1:4" ht="29" x14ac:dyDescent="0.35">
      <c r="A39" s="6" t="s">
        <v>4</v>
      </c>
      <c r="B39" s="6" t="str">
        <v>Swet_v1</v>
      </c>
      <c r="C39" s="7" t="s">
        <v>15</v>
      </c>
      <c r="D39" s="8" t="s">
        <v>45</v>
      </c>
    </row>
    <row r="40" spans="1:4" x14ac:dyDescent="0.35">
      <c r="A40" s="6" t="s">
        <v>4</v>
      </c>
      <c r="B40" s="6" t="str">
        <v>AR_v1</v>
      </c>
      <c r="C40" s="7" t="s">
        <v>5</v>
      </c>
      <c r="D40" s="8" t="s">
        <v>46</v>
      </c>
    </row>
    <row r="41" spans="1:4" ht="29" x14ac:dyDescent="0.35">
      <c r="A41" s="6" t="s">
        <v>4</v>
      </c>
      <c r="B41" s="6" t="str">
        <v>Taper_v1</v>
      </c>
      <c r="C41" s="7" t="s">
        <v>5</v>
      </c>
      <c r="D41" s="8" t="s">
        <v>47</v>
      </c>
    </row>
    <row r="42" spans="1:4" x14ac:dyDescent="0.35">
      <c r="A42" s="6" t="s">
        <v>4</v>
      </c>
      <c r="B42" s="6" t="str">
        <v>Sweep_v1</v>
      </c>
      <c r="C42" s="7" t="s">
        <v>25</v>
      </c>
      <c r="D42" s="8" t="s">
        <v>48</v>
      </c>
    </row>
    <row r="43" spans="1:4" ht="29" x14ac:dyDescent="0.35">
      <c r="A43" s="6" t="s">
        <v>4</v>
      </c>
      <c r="B43" s="6" t="str">
        <v>MAC_v1</v>
      </c>
      <c r="C43" s="7" t="s">
        <v>7</v>
      </c>
      <c r="D43" s="8" t="s">
        <v>49</v>
      </c>
    </row>
    <row r="44" spans="1:4" ht="43.5" x14ac:dyDescent="0.35">
      <c r="A44" s="6" t="s">
        <v>4</v>
      </c>
      <c r="B44" s="6" t="str">
        <v>Q_v1</v>
      </c>
      <c r="C44" s="7" t="s">
        <v>5</v>
      </c>
      <c r="D44" s="8" t="s">
        <v>50</v>
      </c>
    </row>
    <row r="45" spans="1:4" x14ac:dyDescent="0.35">
      <c r="A45" s="6" t="s">
        <v>4</v>
      </c>
      <c r="B45" s="6" t="str">
        <v>v1_Mat</v>
      </c>
      <c r="C45" s="1" t="s">
        <v>5</v>
      </c>
      <c r="D45" s="8" t="s">
        <v>51</v>
      </c>
    </row>
    <row r="46" spans="1:4" ht="29" x14ac:dyDescent="0.35">
      <c r="A46" s="6" t="s">
        <v>4</v>
      </c>
      <c r="B46" s="6" t="str">
        <v>Sref-v2</v>
      </c>
      <c r="C46" s="7" t="s">
        <v>15</v>
      </c>
      <c r="D46" s="8" t="s">
        <v>52</v>
      </c>
    </row>
    <row r="47" spans="1:4" ht="29" x14ac:dyDescent="0.35">
      <c r="A47" s="6" t="s">
        <v>4</v>
      </c>
      <c r="B47" s="6" t="str">
        <v>Swet_v2</v>
      </c>
      <c r="C47" s="7" t="s">
        <v>15</v>
      </c>
      <c r="D47" s="8" t="s">
        <v>53</v>
      </c>
    </row>
    <row r="48" spans="1:4" x14ac:dyDescent="0.35">
      <c r="A48" s="6" t="s">
        <v>4</v>
      </c>
      <c r="B48" s="6" t="str">
        <v>AR_v2</v>
      </c>
      <c r="C48" s="7" t="s">
        <v>5</v>
      </c>
      <c r="D48" s="8" t="s">
        <v>54</v>
      </c>
    </row>
    <row r="49" spans="1:4" ht="29" x14ac:dyDescent="0.35">
      <c r="A49" s="6" t="s">
        <v>4</v>
      </c>
      <c r="B49" s="6" t="str">
        <v>Taper_v2</v>
      </c>
      <c r="C49" s="7" t="s">
        <v>5</v>
      </c>
      <c r="D49" s="8" t="s">
        <v>55</v>
      </c>
    </row>
    <row r="50" spans="1:4" x14ac:dyDescent="0.35">
      <c r="A50" s="6" t="s">
        <v>4</v>
      </c>
      <c r="B50" s="6" t="str">
        <v>Sweep_v2</v>
      </c>
      <c r="C50" s="7" t="s">
        <v>25</v>
      </c>
      <c r="D50" s="8" t="s">
        <v>56</v>
      </c>
    </row>
    <row r="51" spans="1:4" ht="29" x14ac:dyDescent="0.35">
      <c r="A51" s="6" t="s">
        <v>4</v>
      </c>
      <c r="B51" s="6" t="str">
        <v>MAC_v2</v>
      </c>
      <c r="C51" s="7" t="s">
        <v>7</v>
      </c>
      <c r="D51" s="8" t="s">
        <v>57</v>
      </c>
    </row>
    <row r="52" spans="1:4" ht="43.5" x14ac:dyDescent="0.35">
      <c r="A52" s="6" t="s">
        <v>4</v>
      </c>
      <c r="B52" s="6" t="str">
        <v>Q_v2</v>
      </c>
      <c r="C52" s="7" t="s">
        <v>5</v>
      </c>
      <c r="D52" s="8" t="s">
        <v>58</v>
      </c>
    </row>
    <row r="53" spans="1:4" x14ac:dyDescent="0.35">
      <c r="A53" s="6" t="s">
        <v>4</v>
      </c>
      <c r="B53" s="6" t="str">
        <v>v2_Mat</v>
      </c>
      <c r="C53" s="1" t="s">
        <v>5</v>
      </c>
      <c r="D53" s="8" t="s">
        <v>59</v>
      </c>
    </row>
    <row r="54" spans="1:4" x14ac:dyDescent="0.35">
      <c r="A54" s="6" t="s">
        <v>4</v>
      </c>
      <c r="B54" s="6" t="str">
        <v>Bottle_Vol</v>
      </c>
      <c r="C54" s="7" t="s">
        <v>60</v>
      </c>
      <c r="D54" s="8" t="s">
        <v>61</v>
      </c>
    </row>
    <row r="55" spans="1:4" x14ac:dyDescent="0.35">
      <c r="A55" s="6" t="s">
        <v>4</v>
      </c>
      <c r="B55" s="6" t="str">
        <v>Water_Vol</v>
      </c>
      <c r="C55" s="7" t="s">
        <v>62</v>
      </c>
      <c r="D55" s="8" t="s">
        <v>63</v>
      </c>
    </row>
    <row r="56" spans="1:4" x14ac:dyDescent="0.35">
      <c r="A56" s="6" t="s">
        <v>4</v>
      </c>
      <c r="B56" s="6" t="str">
        <v>Launch_El</v>
      </c>
      <c r="C56" s="7" t="s">
        <v>25</v>
      </c>
      <c r="D56" s="8" t="s">
        <v>64</v>
      </c>
    </row>
    <row r="57" spans="1:4" x14ac:dyDescent="0.35">
      <c r="A57" s="6" t="s">
        <v>4</v>
      </c>
      <c r="B57" s="6" t="str">
        <v>Launch_Az</v>
      </c>
      <c r="C57" s="7" t="s">
        <v>25</v>
      </c>
      <c r="D57" s="8" t="s">
        <v>65</v>
      </c>
    </row>
    <row r="58" spans="1:4" ht="29" x14ac:dyDescent="0.35">
      <c r="A58" s="6" t="s">
        <v>4</v>
      </c>
      <c r="B58" s="6" t="str">
        <v>Wind_Az</v>
      </c>
      <c r="C58" s="7" t="s">
        <v>25</v>
      </c>
      <c r="D58" s="8" t="s">
        <v>66</v>
      </c>
    </row>
    <row r="59" spans="1:4" x14ac:dyDescent="0.35">
      <c r="A59" s="6" t="s">
        <v>4</v>
      </c>
      <c r="B59" s="6" t="str">
        <v>V_wind</v>
      </c>
      <c r="C59" s="7" t="s">
        <v>9</v>
      </c>
      <c r="D59" s="8" t="s">
        <v>67</v>
      </c>
    </row>
    <row r="60" spans="1:4" x14ac:dyDescent="0.35">
      <c r="A60" s="6" t="s">
        <v>68</v>
      </c>
      <c r="B60" s="6" t="s">
        <v>69</v>
      </c>
      <c r="C60" s="7" t="s">
        <v>5</v>
      </c>
      <c r="D60" s="8" t="s">
        <v>70</v>
      </c>
    </row>
    <row r="61" spans="1:4" x14ac:dyDescent="0.35">
      <c r="A61" s="6" t="s">
        <v>68</v>
      </c>
      <c r="B61" s="6" t="s">
        <v>71</v>
      </c>
      <c r="C61" s="7" t="s">
        <v>5</v>
      </c>
      <c r="D61" s="8" t="s">
        <v>72</v>
      </c>
    </row>
    <row r="62" spans="1:4" x14ac:dyDescent="0.35">
      <c r="A62" s="6" t="s">
        <v>68</v>
      </c>
      <c r="B62" s="6" t="s">
        <v>73</v>
      </c>
      <c r="C62" s="7" t="s">
        <v>5</v>
      </c>
      <c r="D62" s="8" t="s">
        <v>74</v>
      </c>
    </row>
    <row r="63" spans="1:4" x14ac:dyDescent="0.35">
      <c r="A63" s="6" t="s">
        <v>68</v>
      </c>
      <c r="B63" s="6" t="s">
        <v>75</v>
      </c>
      <c r="C63" s="7" t="s">
        <v>5</v>
      </c>
      <c r="D63" s="8" t="s">
        <v>76</v>
      </c>
    </row>
    <row r="64" spans="1:4" x14ac:dyDescent="0.35">
      <c r="A64" s="6" t="s">
        <v>68</v>
      </c>
      <c r="B64" s="6" t="s">
        <v>77</v>
      </c>
      <c r="C64" s="7" t="s">
        <v>5</v>
      </c>
      <c r="D64" s="8" t="s">
        <v>78</v>
      </c>
    </row>
    <row r="65" spans="1:4" x14ac:dyDescent="0.35">
      <c r="A65" s="6" t="s">
        <v>68</v>
      </c>
      <c r="B65" s="6" t="s">
        <v>79</v>
      </c>
      <c r="C65" s="7" t="s">
        <v>5</v>
      </c>
      <c r="D65" s="8" t="s">
        <v>80</v>
      </c>
    </row>
    <row r="66" spans="1:4" x14ac:dyDescent="0.35">
      <c r="A66" s="6" t="s">
        <v>68</v>
      </c>
      <c r="B66" s="6" t="s">
        <v>81</v>
      </c>
      <c r="C66" s="7" t="s">
        <v>5</v>
      </c>
      <c r="D66" s="8" t="s">
        <v>82</v>
      </c>
    </row>
    <row r="67" spans="1:4" x14ac:dyDescent="0.35">
      <c r="A67" s="6" t="s">
        <v>68</v>
      </c>
      <c r="B67" s="6" t="s">
        <v>83</v>
      </c>
      <c r="C67" s="7" t="s">
        <v>5</v>
      </c>
      <c r="D67" s="8" t="s">
        <v>84</v>
      </c>
    </row>
    <row r="68" spans="1:4" x14ac:dyDescent="0.35">
      <c r="A68" s="6" t="s">
        <v>68</v>
      </c>
      <c r="B68" s="6" t="s">
        <v>85</v>
      </c>
      <c r="C68" s="7" t="s">
        <v>5</v>
      </c>
      <c r="D68" s="8" t="s">
        <v>86</v>
      </c>
    </row>
    <row r="69" spans="1:4" x14ac:dyDescent="0.35">
      <c r="A69" s="6" t="s">
        <v>68</v>
      </c>
      <c r="B69" s="6" t="s">
        <v>87</v>
      </c>
      <c r="C69" s="7" t="s">
        <v>5</v>
      </c>
      <c r="D69" s="8" t="s">
        <v>88</v>
      </c>
    </row>
    <row r="70" spans="1:4" x14ac:dyDescent="0.35">
      <c r="A70" s="6" t="s">
        <v>68</v>
      </c>
      <c r="B70" s="6" t="s">
        <v>89</v>
      </c>
      <c r="C70" s="7" t="s">
        <v>5</v>
      </c>
      <c r="D70" s="8" t="s">
        <v>90</v>
      </c>
    </row>
    <row r="71" spans="1:4" x14ac:dyDescent="0.35">
      <c r="A71" s="6" t="s">
        <v>68</v>
      </c>
      <c r="B71" s="6" t="s">
        <v>91</v>
      </c>
      <c r="C71" s="7" t="s">
        <v>5</v>
      </c>
      <c r="D71" s="8" t="s">
        <v>92</v>
      </c>
    </row>
    <row r="72" spans="1:4" x14ac:dyDescent="0.35">
      <c r="A72" s="6" t="s">
        <v>68</v>
      </c>
      <c r="B72" s="6" t="s">
        <v>93</v>
      </c>
      <c r="C72" s="7" t="s">
        <v>5</v>
      </c>
      <c r="D72" s="8" t="s">
        <v>94</v>
      </c>
    </row>
    <row r="73" spans="1:4" x14ac:dyDescent="0.35">
      <c r="A73" s="6" t="s">
        <v>68</v>
      </c>
      <c r="B73" s="6" t="s">
        <v>95</v>
      </c>
      <c r="C73" s="7" t="s">
        <v>5</v>
      </c>
      <c r="D73" s="8" t="s">
        <v>96</v>
      </c>
    </row>
    <row r="74" spans="1:4" x14ac:dyDescent="0.35">
      <c r="A74" s="6" t="s">
        <v>68</v>
      </c>
      <c r="B74" s="6" t="s">
        <v>97</v>
      </c>
      <c r="C74" s="7" t="s">
        <v>5</v>
      </c>
      <c r="D74" s="8" t="s">
        <v>98</v>
      </c>
    </row>
    <row r="75" spans="1:4" x14ac:dyDescent="0.35">
      <c r="A75" s="6" t="s">
        <v>68</v>
      </c>
      <c r="B75" s="6" t="s">
        <v>99</v>
      </c>
      <c r="C75" s="7" t="s">
        <v>5</v>
      </c>
      <c r="D75" s="8" t="s">
        <v>100</v>
      </c>
    </row>
    <row r="76" spans="1:4" x14ac:dyDescent="0.35">
      <c r="A76" s="6" t="s">
        <v>68</v>
      </c>
      <c r="B76" s="6" t="s">
        <v>101</v>
      </c>
      <c r="C76" s="7" t="s">
        <v>5</v>
      </c>
      <c r="D76" s="8" t="s">
        <v>102</v>
      </c>
    </row>
    <row r="77" spans="1:4" x14ac:dyDescent="0.35">
      <c r="A77" s="6" t="s">
        <v>68</v>
      </c>
      <c r="B77" s="6" t="s">
        <v>103</v>
      </c>
      <c r="C77" s="7" t="s">
        <v>5</v>
      </c>
      <c r="D77" s="8" t="s">
        <v>104</v>
      </c>
    </row>
    <row r="78" spans="1:4" x14ac:dyDescent="0.35">
      <c r="A78" s="6" t="s">
        <v>105</v>
      </c>
      <c r="B78" s="6" t="str" cm="1">
        <f t="array" ref="B78:B103">TRANSPOSE(Component_Data!B1:AA1)</f>
        <v>m_nose</v>
      </c>
      <c r="C78" s="7" t="s">
        <v>106</v>
      </c>
      <c r="D78" s="8" t="s">
        <v>107</v>
      </c>
    </row>
    <row r="79" spans="1:4" x14ac:dyDescent="0.35">
      <c r="A79" s="6" t="s">
        <v>105</v>
      </c>
      <c r="B79" s="6" t="str">
        <v>Xcg_nose</v>
      </c>
      <c r="C79" s="7" t="s">
        <v>7</v>
      </c>
      <c r="D79" s="8" t="s">
        <v>108</v>
      </c>
    </row>
    <row r="80" spans="1:4" x14ac:dyDescent="0.35">
      <c r="A80" s="6" t="s">
        <v>105</v>
      </c>
      <c r="B80" s="6" t="str">
        <v>m_fuse</v>
      </c>
      <c r="C80" s="7" t="s">
        <v>106</v>
      </c>
      <c r="D80" s="8" t="s">
        <v>109</v>
      </c>
    </row>
    <row r="81" spans="1:4" x14ac:dyDescent="0.35">
      <c r="A81" s="6" t="s">
        <v>105</v>
      </c>
      <c r="B81" s="6" t="str">
        <v>Xcg_fuse</v>
      </c>
      <c r="C81" s="7" t="s">
        <v>7</v>
      </c>
      <c r="D81" s="8" t="s">
        <v>110</v>
      </c>
    </row>
    <row r="82" spans="1:4" x14ac:dyDescent="0.35">
      <c r="A82" s="6" t="s">
        <v>105</v>
      </c>
      <c r="B82" s="6" t="str">
        <v>m_wing</v>
      </c>
      <c r="C82" s="7" t="s">
        <v>106</v>
      </c>
      <c r="D82" s="8" t="s">
        <v>111</v>
      </c>
    </row>
    <row r="83" spans="1:4" x14ac:dyDescent="0.35">
      <c r="A83" s="6" t="s">
        <v>105</v>
      </c>
      <c r="B83" s="6" t="str">
        <v>X_LE_wing</v>
      </c>
      <c r="C83" s="7" t="s">
        <v>7</v>
      </c>
      <c r="D83" s="8" t="s">
        <v>112</v>
      </c>
    </row>
    <row r="84" spans="1:4" x14ac:dyDescent="0.35">
      <c r="A84" s="6" t="s">
        <v>105</v>
      </c>
      <c r="B84" s="6" t="str">
        <v>Xcg_wing</v>
      </c>
      <c r="C84" s="7" t="s">
        <v>7</v>
      </c>
      <c r="D84" s="8" t="s">
        <v>113</v>
      </c>
    </row>
    <row r="85" spans="1:4" x14ac:dyDescent="0.35">
      <c r="A85" s="6" t="s">
        <v>105</v>
      </c>
      <c r="B85" s="6" t="str">
        <v>m_h1</v>
      </c>
      <c r="C85" s="7" t="s">
        <v>106</v>
      </c>
      <c r="D85" s="8" t="s">
        <v>114</v>
      </c>
    </row>
    <row r="86" spans="1:4" ht="29" x14ac:dyDescent="0.35">
      <c r="A86" s="6" t="s">
        <v>105</v>
      </c>
      <c r="B86" s="6" t="str">
        <v>X_LE_h1</v>
      </c>
      <c r="C86" s="7" t="s">
        <v>7</v>
      </c>
      <c r="D86" s="8" t="s">
        <v>115</v>
      </c>
    </row>
    <row r="87" spans="1:4" x14ac:dyDescent="0.35">
      <c r="A87" s="6" t="s">
        <v>105</v>
      </c>
      <c r="B87" s="6" t="str">
        <v>Xcg_h1</v>
      </c>
      <c r="C87" s="7" t="s">
        <v>7</v>
      </c>
      <c r="D87" s="8" t="s">
        <v>116</v>
      </c>
    </row>
    <row r="88" spans="1:4" x14ac:dyDescent="0.35">
      <c r="A88" s="6" t="s">
        <v>105</v>
      </c>
      <c r="B88" s="6" t="str">
        <v>m_h2</v>
      </c>
      <c r="C88" s="7" t="s">
        <v>106</v>
      </c>
      <c r="D88" s="8" t="s">
        <v>117</v>
      </c>
    </row>
    <row r="89" spans="1:4" ht="29" x14ac:dyDescent="0.35">
      <c r="A89" s="6" t="s">
        <v>105</v>
      </c>
      <c r="B89" s="6" t="str">
        <v>X_LE_h2</v>
      </c>
      <c r="C89" s="7" t="s">
        <v>7</v>
      </c>
      <c r="D89" s="8" t="s">
        <v>118</v>
      </c>
    </row>
    <row r="90" spans="1:4" x14ac:dyDescent="0.35">
      <c r="A90" s="6" t="s">
        <v>105</v>
      </c>
      <c r="B90" s="6" t="str">
        <v>Xcg_h2</v>
      </c>
      <c r="C90" s="7" t="s">
        <v>7</v>
      </c>
      <c r="D90" s="8" t="s">
        <v>119</v>
      </c>
    </row>
    <row r="91" spans="1:4" x14ac:dyDescent="0.35">
      <c r="A91" s="6" t="s">
        <v>105</v>
      </c>
      <c r="B91" s="6" t="str">
        <v>m_v1</v>
      </c>
      <c r="C91" s="7" t="s">
        <v>106</v>
      </c>
      <c r="D91" s="8" t="s">
        <v>120</v>
      </c>
    </row>
    <row r="92" spans="1:4" ht="29" x14ac:dyDescent="0.35">
      <c r="A92" s="6" t="s">
        <v>105</v>
      </c>
      <c r="B92" s="6" t="str">
        <v>X_LE_v1</v>
      </c>
      <c r="C92" s="7" t="s">
        <v>7</v>
      </c>
      <c r="D92" s="8" t="s">
        <v>121</v>
      </c>
    </row>
    <row r="93" spans="1:4" x14ac:dyDescent="0.35">
      <c r="A93" s="6" t="s">
        <v>105</v>
      </c>
      <c r="B93" s="6" t="str">
        <v>Xcg_v1</v>
      </c>
      <c r="C93" s="7" t="s">
        <v>7</v>
      </c>
      <c r="D93" s="8" t="s">
        <v>122</v>
      </c>
    </row>
    <row r="94" spans="1:4" x14ac:dyDescent="0.35">
      <c r="A94" s="6" t="s">
        <v>105</v>
      </c>
      <c r="B94" s="6" t="str">
        <v>m_v2</v>
      </c>
      <c r="C94" s="7" t="s">
        <v>106</v>
      </c>
      <c r="D94" s="8" t="s">
        <v>123</v>
      </c>
    </row>
    <row r="95" spans="1:4" ht="29" x14ac:dyDescent="0.35">
      <c r="A95" s="6" t="s">
        <v>105</v>
      </c>
      <c r="B95" s="6" t="str">
        <v>X_LE_v2</v>
      </c>
      <c r="C95" s="7" t="s">
        <v>7</v>
      </c>
      <c r="D95" s="8" t="s">
        <v>124</v>
      </c>
    </row>
    <row r="96" spans="1:4" x14ac:dyDescent="0.35">
      <c r="A96" s="6" t="s">
        <v>105</v>
      </c>
      <c r="B96" s="6" t="str">
        <v>Xcg_v2</v>
      </c>
      <c r="C96" s="7" t="s">
        <v>7</v>
      </c>
      <c r="D96" s="8" t="s">
        <v>125</v>
      </c>
    </row>
    <row r="97" spans="1:4" x14ac:dyDescent="0.35">
      <c r="A97" s="6" t="s">
        <v>105</v>
      </c>
      <c r="B97" s="6" t="str">
        <v>m_bottle</v>
      </c>
      <c r="C97" s="7" t="s">
        <v>106</v>
      </c>
      <c r="D97" s="8" t="s">
        <v>126</v>
      </c>
    </row>
    <row r="98" spans="1:4" x14ac:dyDescent="0.35">
      <c r="A98" s="6" t="s">
        <v>105</v>
      </c>
      <c r="B98" s="6" t="str">
        <v>Xcg_bottle</v>
      </c>
      <c r="C98" s="7" t="s">
        <v>7</v>
      </c>
      <c r="D98" s="8" t="s">
        <v>127</v>
      </c>
    </row>
    <row r="99" spans="1:4" x14ac:dyDescent="0.35">
      <c r="A99" s="6" t="s">
        <v>105</v>
      </c>
      <c r="B99" s="6" t="str">
        <v>m_pay</v>
      </c>
      <c r="C99" s="7" t="s">
        <v>106</v>
      </c>
      <c r="D99" s="8" t="s">
        <v>128</v>
      </c>
    </row>
    <row r="100" spans="1:4" x14ac:dyDescent="0.35">
      <c r="A100" s="6" t="s">
        <v>105</v>
      </c>
      <c r="B100" s="6" t="str">
        <v>Xcg_pay</v>
      </c>
      <c r="C100" s="7" t="s">
        <v>7</v>
      </c>
      <c r="D100" s="8" t="s">
        <v>129</v>
      </c>
    </row>
    <row r="101" spans="1:4" x14ac:dyDescent="0.35">
      <c r="A101" s="6" t="s">
        <v>105</v>
      </c>
      <c r="B101" s="6" t="str">
        <v>m_ballast</v>
      </c>
      <c r="C101" s="7" t="s">
        <v>106</v>
      </c>
      <c r="D101" s="8" t="s">
        <v>130</v>
      </c>
    </row>
    <row r="102" spans="1:4" x14ac:dyDescent="0.35">
      <c r="A102" s="6" t="s">
        <v>105</v>
      </c>
      <c r="B102" s="6" t="str">
        <v>Xcg_ballast</v>
      </c>
      <c r="C102" s="7" t="s">
        <v>7</v>
      </c>
      <c r="D102" s="8" t="s">
        <v>131</v>
      </c>
    </row>
    <row r="103" spans="1:4" ht="43.5" x14ac:dyDescent="0.35">
      <c r="A103" s="6" t="s">
        <v>105</v>
      </c>
      <c r="B103" s="6" t="str">
        <v>Xcg_water</v>
      </c>
      <c r="C103" s="7" t="s">
        <v>7</v>
      </c>
      <c r="D103" s="8" t="s">
        <v>132</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DD393-55AB-49FB-9382-D2896E9EB980}">
  <dimension ref="A1:BF52"/>
  <sheetViews>
    <sheetView workbookViewId="0">
      <selection activeCell="A2" sqref="A2:XFD2"/>
    </sheetView>
  </sheetViews>
  <sheetFormatPr defaultColWidth="8.81640625" defaultRowHeight="14.5" x14ac:dyDescent="0.35"/>
  <cols>
    <col min="1" max="1" width="8.81640625" style="7"/>
    <col min="2" max="2" width="10.54296875" style="7" customWidth="1"/>
    <col min="3" max="11" width="8.81640625" style="7"/>
    <col min="12" max="12" width="15.54296875" style="7" bestFit="1" customWidth="1"/>
    <col min="13" max="13" width="6.81640625" style="7" customWidth="1"/>
    <col min="14" max="14" width="8.81640625" style="7"/>
    <col min="15" max="15" width="12" style="7" bestFit="1" customWidth="1"/>
    <col min="16" max="17" width="8.81640625" style="7"/>
    <col min="18" max="18" width="16.1796875" style="7" bestFit="1" customWidth="1"/>
    <col min="19" max="19" width="8.81640625" style="7"/>
    <col min="20" max="20" width="15.54296875" style="7" bestFit="1" customWidth="1"/>
    <col min="21" max="27" width="8.81640625" style="7"/>
    <col min="28" max="28" width="15.54296875" style="7" bestFit="1" customWidth="1"/>
    <col min="29" max="38" width="8.81640625" style="7"/>
    <col min="39" max="39" width="12" style="7" bestFit="1" customWidth="1"/>
    <col min="40" max="43" width="8.81640625" style="7"/>
    <col min="44" max="44" width="16.54296875" style="7" customWidth="1"/>
    <col min="45" max="52" width="8.81640625" style="7"/>
    <col min="53" max="54" width="9.81640625" style="7" bestFit="1" customWidth="1"/>
    <col min="55" max="55" width="9.1796875" style="7" bestFit="1" customWidth="1"/>
    <col min="56" max="56" width="9.81640625" style="7" bestFit="1" customWidth="1"/>
    <col min="57" max="16384" width="8.81640625" style="7"/>
  </cols>
  <sheetData>
    <row r="1" spans="1:58" x14ac:dyDescent="0.35">
      <c r="A1" s="20" t="s">
        <v>133</v>
      </c>
      <c r="B1" s="20" t="s">
        <v>134</v>
      </c>
      <c r="C1" s="20" t="s">
        <v>135</v>
      </c>
      <c r="D1" s="20" t="s">
        <v>136</v>
      </c>
      <c r="E1" s="20" t="s">
        <v>137</v>
      </c>
      <c r="F1" s="20" t="s">
        <v>138</v>
      </c>
      <c r="G1" s="20" t="s">
        <v>139</v>
      </c>
      <c r="H1" s="20" t="s">
        <v>140</v>
      </c>
      <c r="I1" s="20" t="s">
        <v>141</v>
      </c>
      <c r="J1" s="20" t="s">
        <v>142</v>
      </c>
      <c r="K1" s="20" t="s">
        <v>143</v>
      </c>
      <c r="L1" s="20" t="s">
        <v>144</v>
      </c>
      <c r="M1" s="21" t="s">
        <v>145</v>
      </c>
      <c r="N1" s="21" t="s">
        <v>146</v>
      </c>
      <c r="O1" s="21" t="s">
        <v>147</v>
      </c>
      <c r="P1" s="21" t="s">
        <v>148</v>
      </c>
      <c r="Q1" s="21" t="s">
        <v>149</v>
      </c>
      <c r="R1" s="21" t="s">
        <v>150</v>
      </c>
      <c r="S1" s="21" t="s">
        <v>151</v>
      </c>
      <c r="T1" s="21" t="s">
        <v>152</v>
      </c>
      <c r="U1" s="22" t="s">
        <v>153</v>
      </c>
      <c r="V1" s="22" t="s">
        <v>154</v>
      </c>
      <c r="W1" s="22" t="s">
        <v>155</v>
      </c>
      <c r="X1" s="22" t="s">
        <v>156</v>
      </c>
      <c r="Y1" s="22" t="s">
        <v>157</v>
      </c>
      <c r="Z1" s="22" t="s">
        <v>158</v>
      </c>
      <c r="AA1" s="22" t="s">
        <v>159</v>
      </c>
      <c r="AB1" s="22" t="s">
        <v>160</v>
      </c>
      <c r="AC1" s="23" t="s">
        <v>161</v>
      </c>
      <c r="AD1" s="23" t="s">
        <v>162</v>
      </c>
      <c r="AE1" s="23" t="s">
        <v>163</v>
      </c>
      <c r="AF1" s="23" t="s">
        <v>164</v>
      </c>
      <c r="AG1" s="23" t="s">
        <v>165</v>
      </c>
      <c r="AH1" s="23" t="s">
        <v>166</v>
      </c>
      <c r="AI1" s="23" t="s">
        <v>167</v>
      </c>
      <c r="AJ1" s="23" t="s">
        <v>168</v>
      </c>
      <c r="AK1" s="24" t="s">
        <v>169</v>
      </c>
      <c r="AL1" s="24" t="s">
        <v>170</v>
      </c>
      <c r="AM1" s="24" t="s">
        <v>171</v>
      </c>
      <c r="AN1" s="24" t="s">
        <v>172</v>
      </c>
      <c r="AO1" s="24" t="s">
        <v>173</v>
      </c>
      <c r="AP1" s="24" t="s">
        <v>174</v>
      </c>
      <c r="AQ1" s="24" t="s">
        <v>175</v>
      </c>
      <c r="AR1" s="24" t="s">
        <v>176</v>
      </c>
      <c r="AS1" s="25" t="s">
        <v>177</v>
      </c>
      <c r="AT1" s="25" t="s">
        <v>178</v>
      </c>
      <c r="AU1" s="25" t="s">
        <v>179</v>
      </c>
      <c r="AV1" s="25" t="s">
        <v>180</v>
      </c>
      <c r="AW1" s="25" t="s">
        <v>181</v>
      </c>
      <c r="AX1" s="25" t="s">
        <v>182</v>
      </c>
      <c r="AY1" s="25" t="s">
        <v>183</v>
      </c>
      <c r="AZ1" s="25" t="s">
        <v>184</v>
      </c>
      <c r="BA1" s="26" t="s">
        <v>185</v>
      </c>
      <c r="BB1" s="26" t="s">
        <v>186</v>
      </c>
      <c r="BC1" s="26" t="s">
        <v>187</v>
      </c>
      <c r="BD1" s="26" t="s">
        <v>188</v>
      </c>
      <c r="BE1" s="26" t="s">
        <v>189</v>
      </c>
      <c r="BF1" s="26" t="s">
        <v>190</v>
      </c>
    </row>
    <row r="2" spans="1:58" x14ac:dyDescent="0.35">
      <c r="A2" s="7" t="s">
        <v>268</v>
      </c>
      <c r="B2" s="7">
        <v>1655</v>
      </c>
      <c r="C2" s="26">
        <v>15</v>
      </c>
      <c r="D2" s="7">
        <v>0.4</v>
      </c>
      <c r="E2" s="7">
        <v>0.11</v>
      </c>
      <c r="F2" s="7">
        <f>D2/E2</f>
        <v>3.6363636363636367</v>
      </c>
      <c r="G2" s="7">
        <v>1.5E-3</v>
      </c>
      <c r="H2" s="26">
        <f>3.14*(E2/2)^2</f>
        <v>9.4985E-3</v>
      </c>
      <c r="I2" s="26">
        <f>H2/3</f>
        <v>3.1661666666666665E-3</v>
      </c>
      <c r="J2" s="26">
        <f>H2*2 + (2*PI()*D2*(E2/2))</f>
        <v>0.15722707675795089</v>
      </c>
      <c r="K2" s="26">
        <v>1</v>
      </c>
      <c r="L2" s="7" t="s">
        <v>254</v>
      </c>
      <c r="M2" s="7">
        <f>(0.7/2)*0.18*(1+P2)</f>
        <v>9.0999999999999998E-2</v>
      </c>
      <c r="N2" s="7">
        <f>2*M2</f>
        <v>0.182</v>
      </c>
      <c r="O2" s="7">
        <f>(0.7*0.7)/M2</f>
        <v>5.3846153846153841</v>
      </c>
      <c r="P2" s="7">
        <f>0.08/0.18</f>
        <v>0.44444444444444448</v>
      </c>
      <c r="Q2" s="7">
        <v>16</v>
      </c>
      <c r="R2" s="7">
        <v>12.1</v>
      </c>
      <c r="S2" s="26">
        <v>1.1000000000000001</v>
      </c>
      <c r="T2" s="7" t="s">
        <v>255</v>
      </c>
      <c r="U2" s="7">
        <f>0.23*0.04</f>
        <v>9.1999999999999998E-3</v>
      </c>
      <c r="V2" s="32">
        <f>2*U2</f>
        <v>1.84E-2</v>
      </c>
      <c r="W2" s="7">
        <f>(0.2^2)/U2</f>
        <v>4.3478260869565224</v>
      </c>
      <c r="X2" s="7">
        <v>1</v>
      </c>
      <c r="Y2" s="7">
        <v>0</v>
      </c>
      <c r="Z2" s="7">
        <v>0.04</v>
      </c>
      <c r="AA2" s="26">
        <v>1.1000000000000001</v>
      </c>
      <c r="AB2" s="7" t="s">
        <v>254</v>
      </c>
      <c r="AC2" s="7">
        <v>0</v>
      </c>
      <c r="AD2" s="34">
        <v>0</v>
      </c>
      <c r="AE2" s="7">
        <v>0</v>
      </c>
      <c r="AF2" s="7">
        <v>0</v>
      </c>
      <c r="AG2" s="7">
        <v>0</v>
      </c>
      <c r="AH2" s="7">
        <v>0</v>
      </c>
      <c r="AI2" s="26">
        <v>0</v>
      </c>
      <c r="AJ2" s="7" t="s">
        <v>261</v>
      </c>
      <c r="AK2" s="7">
        <f>(0.08/2)*0.08*(1+AN2)</f>
        <v>5.333333333333334E-3</v>
      </c>
      <c r="AL2" s="7">
        <f>2*AK2</f>
        <v>1.0666666666666668E-2</v>
      </c>
      <c r="AM2" s="7">
        <f>(0.15*0.15)/AK2</f>
        <v>4.2187499999999991</v>
      </c>
      <c r="AN2" s="7">
        <f>0.04/0.06</f>
        <v>0.66666666666666674</v>
      </c>
      <c r="AO2" s="7">
        <v>14</v>
      </c>
      <c r="AP2" s="7">
        <f>0.25*0.08</f>
        <v>0.02</v>
      </c>
      <c r="AQ2" s="7">
        <v>1.05</v>
      </c>
      <c r="AR2" s="7" t="s">
        <v>255</v>
      </c>
      <c r="AS2" s="7">
        <v>0</v>
      </c>
      <c r="AT2" s="7">
        <v>0</v>
      </c>
      <c r="AU2" s="7">
        <v>0</v>
      </c>
      <c r="AV2" s="7">
        <v>0</v>
      </c>
      <c r="AW2" s="7">
        <v>0</v>
      </c>
      <c r="AX2" s="7">
        <v>0</v>
      </c>
      <c r="AY2" s="7">
        <v>0</v>
      </c>
      <c r="AZ2" s="7" t="s">
        <v>261</v>
      </c>
      <c r="BA2" s="7">
        <v>2</v>
      </c>
      <c r="BB2" s="7">
        <v>1000</v>
      </c>
      <c r="BC2" s="7">
        <v>60</v>
      </c>
      <c r="BD2" s="7">
        <v>0</v>
      </c>
      <c r="BE2" s="7">
        <v>0</v>
      </c>
      <c r="BF2" s="7">
        <v>0</v>
      </c>
    </row>
    <row r="3" spans="1:58" x14ac:dyDescent="0.35">
      <c r="D3"/>
      <c r="E3"/>
      <c r="F3"/>
    </row>
    <row r="21" s="29" customFormat="1" x14ac:dyDescent="0.35"/>
    <row r="52" s="7" customFormat="1" x14ac:dyDescent="0.35"/>
  </sheetData>
  <dataValidations count="1">
    <dataValidation type="list" allowBlank="1" showInputMessage="1" showErrorMessage="1" sqref="AR2:AR51 L2:L51 T2:T51 AB2:AB51 AZ2:AZ51 AJ2:AJ51" xr:uid="{F18DD44F-5AC9-42F9-970E-83AFBD39DB9D}">
      <formula1>MATERIALS</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960B4-04F0-4DA1-BF31-3569558CC234}">
  <dimension ref="A1:BB52"/>
  <sheetViews>
    <sheetView workbookViewId="0">
      <selection activeCell="A2" sqref="A2:XFD2"/>
    </sheetView>
  </sheetViews>
  <sheetFormatPr defaultColWidth="8.81640625" defaultRowHeight="14.5" x14ac:dyDescent="0.35"/>
  <cols>
    <col min="1" max="1" width="8.81640625" style="18"/>
    <col min="2" max="2" width="11.81640625" style="18" bestFit="1" customWidth="1"/>
    <col min="3" max="42" width="8.81640625" style="18"/>
    <col min="43" max="43" width="11.81640625" style="18" bestFit="1" customWidth="1"/>
    <col min="44" max="44" width="8.81640625" style="18"/>
    <col min="45" max="45" width="9.81640625" style="18" bestFit="1" customWidth="1"/>
    <col min="46" max="46" width="11.81640625" style="18" bestFit="1" customWidth="1"/>
    <col min="47" max="47" width="8.81640625" style="18"/>
    <col min="48" max="48" width="10.453125" style="18" bestFit="1" customWidth="1"/>
    <col min="49" max="49" width="10.1796875" style="18" bestFit="1" customWidth="1"/>
    <col min="50" max="50" width="8.81640625" style="18"/>
    <col min="51" max="51" width="10.1796875" style="18" bestFit="1" customWidth="1"/>
    <col min="52" max="52" width="11.81640625" style="18" bestFit="1" customWidth="1"/>
    <col min="53" max="16384" width="8.81640625" style="18"/>
  </cols>
  <sheetData>
    <row r="1" spans="1:54" x14ac:dyDescent="0.35">
      <c r="A1" s="17" t="s">
        <v>133</v>
      </c>
      <c r="B1" s="17" t="s">
        <v>69</v>
      </c>
      <c r="C1" s="17" t="s">
        <v>71</v>
      </c>
      <c r="D1" s="17" t="s">
        <v>73</v>
      </c>
      <c r="E1" s="17" t="s">
        <v>191</v>
      </c>
      <c r="F1" s="17" t="s">
        <v>192</v>
      </c>
      <c r="G1" s="17" t="s">
        <v>193</v>
      </c>
      <c r="H1" s="17" t="s">
        <v>194</v>
      </c>
      <c r="I1" s="17" t="s">
        <v>195</v>
      </c>
      <c r="J1" s="17" t="s">
        <v>196</v>
      </c>
      <c r="K1" s="17" t="s">
        <v>197</v>
      </c>
      <c r="L1" s="17" t="s">
        <v>198</v>
      </c>
      <c r="M1" s="17" t="s">
        <v>199</v>
      </c>
      <c r="N1" s="17" t="s">
        <v>200</v>
      </c>
      <c r="O1" s="17" t="s">
        <v>201</v>
      </c>
      <c r="P1" s="17" t="s">
        <v>202</v>
      </c>
      <c r="Q1" s="17" t="s">
        <v>203</v>
      </c>
      <c r="R1" s="17" t="s">
        <v>204</v>
      </c>
      <c r="S1" s="17" t="s">
        <v>205</v>
      </c>
      <c r="T1" s="17" t="s">
        <v>206</v>
      </c>
      <c r="U1" s="17" t="s">
        <v>207</v>
      </c>
      <c r="V1" s="17" t="s">
        <v>208</v>
      </c>
      <c r="W1" s="17" t="s">
        <v>209</v>
      </c>
      <c r="X1" s="17" t="s">
        <v>210</v>
      </c>
      <c r="Y1" s="17" t="s">
        <v>211</v>
      </c>
      <c r="Z1" s="17" t="s">
        <v>212</v>
      </c>
      <c r="AA1" s="17" t="s">
        <v>213</v>
      </c>
      <c r="AB1" s="17" t="s">
        <v>214</v>
      </c>
      <c r="AC1" s="17" t="s">
        <v>215</v>
      </c>
      <c r="AD1" s="17" t="s">
        <v>216</v>
      </c>
      <c r="AE1" s="17" t="s">
        <v>217</v>
      </c>
      <c r="AF1" s="17" t="s">
        <v>218</v>
      </c>
      <c r="AG1" s="17" t="s">
        <v>219</v>
      </c>
      <c r="AH1" s="17" t="s">
        <v>220</v>
      </c>
      <c r="AI1" s="17" t="s">
        <v>221</v>
      </c>
      <c r="AJ1" s="17" t="s">
        <v>222</v>
      </c>
      <c r="AK1" s="17" t="s">
        <v>223</v>
      </c>
      <c r="AL1" s="17" t="s">
        <v>224</v>
      </c>
      <c r="AM1" s="17" t="s">
        <v>225</v>
      </c>
      <c r="AN1" s="17" t="s">
        <v>226</v>
      </c>
      <c r="AO1" s="17" t="s">
        <v>227</v>
      </c>
      <c r="AP1" s="17" t="s">
        <v>79</v>
      </c>
      <c r="AQ1" s="17" t="s">
        <v>81</v>
      </c>
      <c r="AR1" s="17" t="s">
        <v>83</v>
      </c>
      <c r="AS1" s="17" t="s">
        <v>85</v>
      </c>
      <c r="AT1" s="17" t="s">
        <v>87</v>
      </c>
      <c r="AU1" s="17" t="s">
        <v>89</v>
      </c>
      <c r="AV1" s="17" t="s">
        <v>91</v>
      </c>
      <c r="AW1" s="17" t="s">
        <v>93</v>
      </c>
      <c r="AX1" s="17" t="s">
        <v>95</v>
      </c>
      <c r="AY1" s="17" t="s">
        <v>97</v>
      </c>
      <c r="AZ1" s="17" t="s">
        <v>99</v>
      </c>
      <c r="BA1" s="17" t="s">
        <v>101</v>
      </c>
      <c r="BB1" s="17" t="s">
        <v>103</v>
      </c>
    </row>
    <row r="2" spans="1:54" x14ac:dyDescent="0.35">
      <c r="A2" s="18" t="s">
        <v>268</v>
      </c>
      <c r="B2" s="18" t="s">
        <v>267</v>
      </c>
      <c r="C2" s="18">
        <v>0.06</v>
      </c>
      <c r="D2" s="18">
        <v>0.3</v>
      </c>
      <c r="E2" s="33">
        <v>-0.53639999999999999</v>
      </c>
      <c r="F2" s="33">
        <v>-0.4385</v>
      </c>
      <c r="G2" s="33">
        <v>-0.34660000000000002</v>
      </c>
      <c r="H2" s="33">
        <v>-0.25719999999999998</v>
      </c>
      <c r="I2" s="33">
        <v>-8.5199999999999998E-2</v>
      </c>
      <c r="J2" s="18">
        <v>0</v>
      </c>
      <c r="K2" s="33">
        <v>8.5199999999999998E-2</v>
      </c>
      <c r="L2" s="33">
        <v>0.2571</v>
      </c>
      <c r="M2" s="33">
        <v>0.34649999999999997</v>
      </c>
      <c r="N2" s="33">
        <v>0.4385</v>
      </c>
      <c r="O2" s="33">
        <v>0.53639999999999999</v>
      </c>
      <c r="P2" s="33">
        <v>0.63119999999999998</v>
      </c>
      <c r="Q2" s="33">
        <v>0.68989999999999996</v>
      </c>
      <c r="R2" s="33">
        <v>0.70750000000000002</v>
      </c>
      <c r="W2" s="18">
        <f>MAX(E2:S2)</f>
        <v>0.70750000000000002</v>
      </c>
      <c r="X2" s="33">
        <v>2.0539999999999999E-2</v>
      </c>
      <c r="Y2" s="33">
        <v>1.388E-2</v>
      </c>
      <c r="Z2" s="33">
        <v>9.2999999999999992E-3</v>
      </c>
      <c r="AA2" s="33">
        <v>7.4799999999999997E-3</v>
      </c>
      <c r="AB2" s="33">
        <v>7.43E-3</v>
      </c>
      <c r="AC2" s="33">
        <v>7.28E-3</v>
      </c>
      <c r="AD2" s="33">
        <v>7.43E-3</v>
      </c>
      <c r="AE2" s="33">
        <v>7.4799999999999997E-3</v>
      </c>
      <c r="AF2" s="33">
        <v>9.2999999999999992E-3</v>
      </c>
      <c r="AG2" s="33">
        <v>1.388E-2</v>
      </c>
      <c r="AH2" s="33">
        <v>2.0500000000000001E-2</v>
      </c>
      <c r="AI2" s="33">
        <v>3.9260000000000003E-2</v>
      </c>
      <c r="AJ2" s="33">
        <v>5.4980000000000001E-2</v>
      </c>
      <c r="AK2" s="33">
        <v>7.6359999999999997E-2</v>
      </c>
      <c r="AL2" s="19"/>
      <c r="AM2" s="19"/>
      <c r="AN2" s="19"/>
      <c r="AO2" s="19"/>
      <c r="AP2" s="18">
        <f>MIN(X2:AK2)</f>
        <v>7.28E-3</v>
      </c>
      <c r="AQ2" s="18" t="s">
        <v>266</v>
      </c>
      <c r="AR2" s="18">
        <v>0.1</v>
      </c>
      <c r="AS2" s="18">
        <v>30</v>
      </c>
      <c r="AT2" s="18" t="s">
        <v>5</v>
      </c>
      <c r="AU2" s="18">
        <v>0.1</v>
      </c>
      <c r="AV2" s="18">
        <v>30</v>
      </c>
      <c r="AW2" s="18" t="s">
        <v>266</v>
      </c>
      <c r="AX2" s="18">
        <v>0.1</v>
      </c>
      <c r="AY2" s="18">
        <v>30</v>
      </c>
      <c r="AZ2" s="18" t="s">
        <v>5</v>
      </c>
      <c r="BA2" s="18">
        <v>0</v>
      </c>
      <c r="BB2" s="18">
        <v>0</v>
      </c>
    </row>
    <row r="3" spans="1:54" x14ac:dyDescent="0.35">
      <c r="X3" s="19"/>
      <c r="Y3" s="19"/>
      <c r="Z3" s="19"/>
      <c r="AA3" s="19"/>
      <c r="AB3" s="19"/>
      <c r="AC3" s="19"/>
      <c r="AD3" s="19"/>
      <c r="AE3" s="19"/>
      <c r="AF3" s="19"/>
      <c r="AG3" s="19"/>
      <c r="AH3" s="19"/>
      <c r="AI3" s="19"/>
      <c r="AJ3" s="19"/>
      <c r="AK3" s="19"/>
      <c r="AL3" s="19"/>
      <c r="AM3" s="19"/>
      <c r="AN3" s="19"/>
      <c r="AO3" s="19"/>
    </row>
    <row r="4" spans="1:54" x14ac:dyDescent="0.35">
      <c r="X4" s="19"/>
      <c r="Y4" s="19"/>
      <c r="Z4" s="19"/>
      <c r="AA4" s="19"/>
      <c r="AB4" s="19"/>
      <c r="AC4" s="19"/>
      <c r="AD4" s="19"/>
      <c r="AE4" s="19"/>
      <c r="AF4" s="19"/>
      <c r="AG4" s="19"/>
      <c r="AH4" s="19"/>
      <c r="AI4" s="19"/>
      <c r="AJ4" s="19"/>
      <c r="AK4" s="19"/>
      <c r="AL4" s="19"/>
      <c r="AM4" s="19"/>
      <c r="AN4" s="19"/>
      <c r="AO4" s="19"/>
    </row>
    <row r="21" s="30" customFormat="1" x14ac:dyDescent="0.35"/>
    <row r="52" s="18" customFormat="1" x14ac:dyDescent="0.35"/>
  </sheetData>
  <phoneticPr fontId="2" type="noConversion"/>
  <pageMargins left="0.7" right="0.7" top="0.75" bottom="0.75" header="0.3" footer="0.3"/>
  <pageSetup orientation="portrait" horizontalDpi="300" verticalDpi="300" r:id="rId1"/>
  <ignoredErrors>
    <ignoredError sqref="W2 AP2" formulaRange="1"/>
  </ignoredError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81E0C-C3D7-4E6E-9445-AF10F5AA801D}">
  <dimension ref="A1:AA21"/>
  <sheetViews>
    <sheetView tabSelected="1" workbookViewId="0">
      <selection activeCell="A2" sqref="A2:XFD2"/>
    </sheetView>
  </sheetViews>
  <sheetFormatPr defaultColWidth="8.81640625" defaultRowHeight="14.5" x14ac:dyDescent="0.35"/>
  <cols>
    <col min="1" max="6" width="8.81640625" style="1"/>
    <col min="7" max="7" width="10" style="1" bestFit="1" customWidth="1"/>
    <col min="8" max="21" width="8.81640625" style="1"/>
    <col min="22" max="22" width="10.1796875" style="1" bestFit="1" customWidth="1"/>
    <col min="23" max="23" width="10.1796875" style="1" customWidth="1"/>
    <col min="24" max="25" width="8.81640625" style="1"/>
    <col min="26" max="26" width="10.54296875" style="1" bestFit="1" customWidth="1"/>
    <col min="27" max="27" width="9.81640625" style="1" bestFit="1" customWidth="1"/>
    <col min="28" max="16384" width="8.81640625" style="1"/>
  </cols>
  <sheetData>
    <row r="1" spans="1:27" x14ac:dyDescent="0.35">
      <c r="A1" s="27" t="s">
        <v>133</v>
      </c>
      <c r="B1" s="27" t="s">
        <v>228</v>
      </c>
      <c r="C1" s="27" t="s">
        <v>229</v>
      </c>
      <c r="D1" s="27" t="s">
        <v>230</v>
      </c>
      <c r="E1" s="27" t="s">
        <v>231</v>
      </c>
      <c r="F1" s="27" t="s">
        <v>232</v>
      </c>
      <c r="G1" s="28" t="s">
        <v>233</v>
      </c>
      <c r="H1" s="27" t="s">
        <v>234</v>
      </c>
      <c r="I1" s="27" t="s">
        <v>235</v>
      </c>
      <c r="J1" s="28" t="s">
        <v>236</v>
      </c>
      <c r="K1" s="27" t="s">
        <v>237</v>
      </c>
      <c r="L1" s="27" t="s">
        <v>238</v>
      </c>
      <c r="M1" s="28" t="s">
        <v>239</v>
      </c>
      <c r="N1" s="27" t="s">
        <v>240</v>
      </c>
      <c r="O1" s="27" t="s">
        <v>241</v>
      </c>
      <c r="P1" s="28" t="s">
        <v>242</v>
      </c>
      <c r="Q1" s="27" t="s">
        <v>243</v>
      </c>
      <c r="R1" s="27" t="s">
        <v>244</v>
      </c>
      <c r="S1" s="28" t="s">
        <v>245</v>
      </c>
      <c r="T1" s="27" t="s">
        <v>246</v>
      </c>
      <c r="U1" s="27" t="s">
        <v>247</v>
      </c>
      <c r="V1" s="27" t="s">
        <v>248</v>
      </c>
      <c r="W1" s="27" t="s">
        <v>249</v>
      </c>
      <c r="X1" s="27" t="s">
        <v>250</v>
      </c>
      <c r="Y1" s="27" t="s">
        <v>251</v>
      </c>
      <c r="Z1" s="27" t="s">
        <v>252</v>
      </c>
      <c r="AA1" s="27" t="s">
        <v>253</v>
      </c>
    </row>
    <row r="2" spans="1:27" x14ac:dyDescent="0.35">
      <c r="A2" s="7" t="str">
        <f>Main_Input!A2</f>
        <v>Victor</v>
      </c>
      <c r="B2" s="7">
        <v>0</v>
      </c>
      <c r="C2" s="7">
        <v>0</v>
      </c>
      <c r="D2" s="7">
        <v>0</v>
      </c>
      <c r="E2" s="7">
        <f>0.4/2</f>
        <v>0.2</v>
      </c>
      <c r="F2" s="7">
        <v>0</v>
      </c>
      <c r="G2" s="7">
        <v>0.22</v>
      </c>
      <c r="H2" s="7">
        <v>0</v>
      </c>
      <c r="I2" s="7">
        <v>0</v>
      </c>
      <c r="J2" s="7">
        <v>0.1</v>
      </c>
      <c r="K2" s="7">
        <v>0</v>
      </c>
      <c r="L2" s="7">
        <v>0</v>
      </c>
      <c r="M2" s="7">
        <v>0</v>
      </c>
      <c r="N2" s="7">
        <v>0</v>
      </c>
      <c r="O2" s="7">
        <v>0</v>
      </c>
      <c r="P2" s="7">
        <v>0.34</v>
      </c>
      <c r="Q2" s="7">
        <v>0</v>
      </c>
      <c r="R2" s="7">
        <v>0</v>
      </c>
      <c r="S2" s="7">
        <v>0</v>
      </c>
      <c r="T2" s="7">
        <v>0</v>
      </c>
      <c r="U2" s="7">
        <v>54</v>
      </c>
      <c r="V2" s="7">
        <v>0.3</v>
      </c>
      <c r="W2" s="7">
        <v>80</v>
      </c>
      <c r="X2" s="7">
        <v>0.22</v>
      </c>
      <c r="Y2" s="7">
        <v>0</v>
      </c>
      <c r="Z2" s="7">
        <v>0</v>
      </c>
      <c r="AA2" s="7">
        <v>0</v>
      </c>
    </row>
    <row r="3" spans="1:27" x14ac:dyDescent="0.35">
      <c r="A3" s="7"/>
      <c r="B3" s="7"/>
      <c r="C3" s="7"/>
      <c r="D3" s="7"/>
      <c r="E3" s="7"/>
      <c r="F3" s="7"/>
      <c r="G3" s="7"/>
      <c r="H3" s="7"/>
      <c r="I3" s="7"/>
      <c r="J3" s="7"/>
      <c r="K3" s="7"/>
      <c r="L3" s="7"/>
      <c r="M3" s="7"/>
      <c r="N3" s="7"/>
      <c r="O3" s="7"/>
      <c r="P3" s="7"/>
      <c r="Q3" s="7"/>
      <c r="R3" s="7"/>
      <c r="S3" s="7"/>
      <c r="T3" s="7"/>
      <c r="U3" s="7"/>
      <c r="V3" s="7"/>
      <c r="W3" s="7"/>
      <c r="X3" s="7"/>
      <c r="Y3" s="7"/>
      <c r="Z3" s="7"/>
      <c r="AA3" s="7"/>
    </row>
    <row r="4" spans="1:27" x14ac:dyDescent="0.35">
      <c r="A4" s="7"/>
      <c r="B4" s="7"/>
      <c r="C4" s="7"/>
      <c r="D4" s="7"/>
      <c r="E4" s="7"/>
      <c r="F4" s="7"/>
      <c r="G4" s="7"/>
      <c r="H4" s="7"/>
      <c r="I4" s="7"/>
      <c r="J4" s="7"/>
      <c r="K4" s="7"/>
      <c r="L4" s="7"/>
      <c r="M4" s="7"/>
      <c r="N4" s="7"/>
      <c r="O4" s="7"/>
      <c r="P4" s="7"/>
      <c r="Q4" s="7"/>
      <c r="R4" s="7"/>
      <c r="S4" s="7"/>
      <c r="T4" s="7"/>
      <c r="U4" s="7"/>
      <c r="V4" s="7"/>
      <c r="W4" s="7"/>
      <c r="X4" s="7"/>
      <c r="Y4" s="7"/>
      <c r="Z4" s="7"/>
      <c r="AA4" s="7"/>
    </row>
    <row r="5" spans="1:27" x14ac:dyDescent="0.35">
      <c r="A5" s="7"/>
      <c r="B5" s="7"/>
      <c r="C5" s="7"/>
      <c r="D5" s="7"/>
      <c r="E5" s="7"/>
      <c r="F5" s="7"/>
      <c r="G5" s="7"/>
      <c r="H5" s="7"/>
      <c r="I5" s="7"/>
      <c r="J5" s="7"/>
      <c r="K5" s="7"/>
      <c r="L5" s="7"/>
      <c r="M5" s="7"/>
      <c r="N5" s="7"/>
      <c r="O5" s="7"/>
      <c r="P5" s="7"/>
      <c r="Q5" s="7"/>
      <c r="R5" s="7"/>
      <c r="S5" s="7"/>
      <c r="T5" s="7"/>
      <c r="U5" s="7"/>
      <c r="V5" s="7"/>
      <c r="W5" s="7"/>
      <c r="X5" s="7"/>
      <c r="Y5" s="7"/>
      <c r="Z5" s="7"/>
      <c r="AA5" s="7"/>
    </row>
    <row r="6" spans="1:27" x14ac:dyDescent="0.35">
      <c r="A6" s="7"/>
      <c r="B6" s="7"/>
      <c r="C6" s="7"/>
      <c r="D6" s="7"/>
      <c r="E6" s="7"/>
      <c r="F6" s="7"/>
      <c r="G6" s="7"/>
      <c r="H6" s="7"/>
      <c r="I6" s="7"/>
      <c r="J6" s="7"/>
      <c r="K6" s="7"/>
      <c r="L6" s="7"/>
      <c r="M6" s="7"/>
      <c r="N6" s="7"/>
      <c r="O6" s="7"/>
      <c r="P6" s="7"/>
      <c r="Q6" s="7"/>
      <c r="R6" s="7"/>
      <c r="S6" s="7"/>
      <c r="T6" s="7"/>
      <c r="U6" s="7"/>
      <c r="V6" s="7"/>
      <c r="W6" s="7"/>
      <c r="X6" s="7"/>
      <c r="Y6" s="7"/>
      <c r="Z6" s="7"/>
      <c r="AA6" s="7"/>
    </row>
    <row r="7" spans="1:27" x14ac:dyDescent="0.35">
      <c r="A7" s="7"/>
      <c r="B7" s="7"/>
      <c r="C7" s="7"/>
      <c r="D7" s="7"/>
      <c r="E7" s="7"/>
      <c r="F7" s="7"/>
      <c r="G7" s="7"/>
      <c r="H7" s="7"/>
      <c r="I7" s="7"/>
      <c r="J7" s="7"/>
      <c r="K7" s="7"/>
      <c r="L7" s="7"/>
      <c r="M7" s="7"/>
      <c r="N7" s="7"/>
      <c r="O7" s="7"/>
      <c r="P7" s="7"/>
      <c r="Q7" s="7"/>
      <c r="R7" s="7"/>
      <c r="S7" s="7"/>
      <c r="T7" s="7"/>
      <c r="U7" s="7"/>
      <c r="V7" s="7"/>
      <c r="W7" s="7"/>
      <c r="X7" s="7"/>
      <c r="Y7" s="7"/>
      <c r="Z7" s="7"/>
      <c r="AA7" s="7"/>
    </row>
    <row r="8" spans="1:27" x14ac:dyDescent="0.35">
      <c r="A8" s="7"/>
      <c r="B8" s="7"/>
      <c r="C8" s="7"/>
      <c r="D8" s="7"/>
      <c r="E8" s="7"/>
      <c r="F8" s="7"/>
      <c r="G8" s="7"/>
      <c r="H8" s="7"/>
      <c r="I8" s="7"/>
      <c r="J8" s="7"/>
      <c r="K8" s="7"/>
      <c r="L8" s="7"/>
      <c r="M8" s="7"/>
      <c r="N8" s="7"/>
      <c r="O8" s="7"/>
      <c r="P8" s="7"/>
      <c r="Q8" s="7"/>
      <c r="R8" s="7"/>
      <c r="S8" s="7"/>
      <c r="T8" s="7"/>
      <c r="U8" s="7"/>
      <c r="V8" s="7"/>
      <c r="W8" s="7"/>
      <c r="X8" s="7"/>
      <c r="Y8" s="7"/>
      <c r="Z8" s="7"/>
      <c r="AA8" s="7"/>
    </row>
    <row r="9" spans="1:27" x14ac:dyDescent="0.35">
      <c r="A9" s="7"/>
      <c r="B9" s="7"/>
      <c r="C9" s="7"/>
      <c r="D9" s="7"/>
      <c r="E9" s="7"/>
      <c r="F9" s="7"/>
      <c r="G9" s="7"/>
      <c r="H9" s="7"/>
      <c r="I9" s="7"/>
      <c r="J9" s="7"/>
      <c r="K9" s="7"/>
      <c r="L9" s="7"/>
      <c r="M9" s="7"/>
      <c r="N9" s="7"/>
      <c r="O9" s="7"/>
      <c r="P9" s="7"/>
      <c r="Q9" s="7"/>
      <c r="R9" s="7"/>
      <c r="S9" s="7"/>
      <c r="T9" s="7"/>
      <c r="U9" s="7"/>
      <c r="V9" s="7"/>
      <c r="W9" s="7"/>
      <c r="X9" s="7"/>
      <c r="Y9" s="7"/>
      <c r="Z9" s="7"/>
      <c r="AA9" s="7"/>
    </row>
    <row r="10" spans="1:27" x14ac:dyDescent="0.35">
      <c r="A10" s="7"/>
      <c r="B10" s="7"/>
      <c r="C10" s="7"/>
      <c r="D10" s="7"/>
      <c r="E10" s="7"/>
      <c r="F10" s="7"/>
      <c r="G10" s="7"/>
      <c r="H10" s="7"/>
      <c r="I10" s="7"/>
      <c r="J10" s="7"/>
      <c r="K10" s="7"/>
      <c r="L10" s="7"/>
      <c r="M10" s="7"/>
      <c r="N10" s="7"/>
      <c r="O10" s="7"/>
      <c r="P10" s="7"/>
      <c r="Q10" s="7"/>
      <c r="R10" s="7"/>
      <c r="S10" s="7"/>
      <c r="T10" s="7"/>
      <c r="U10" s="7"/>
      <c r="V10" s="7"/>
      <c r="W10" s="7"/>
      <c r="X10" s="7"/>
      <c r="Y10" s="7"/>
      <c r="Z10" s="7"/>
      <c r="AA10" s="7"/>
    </row>
    <row r="11" spans="1:27" x14ac:dyDescent="0.35">
      <c r="A11" s="7"/>
      <c r="B11" s="7"/>
      <c r="C11" s="7"/>
      <c r="D11" s="7"/>
      <c r="E11" s="7"/>
      <c r="F11" s="7"/>
      <c r="G11" s="7"/>
      <c r="H11" s="7"/>
      <c r="I11" s="7"/>
      <c r="J11" s="7"/>
      <c r="K11" s="7"/>
      <c r="L11" s="7"/>
      <c r="M11" s="7"/>
      <c r="N11" s="7"/>
      <c r="O11" s="7"/>
      <c r="P11" s="7"/>
      <c r="Q11" s="7"/>
      <c r="R11" s="7"/>
      <c r="S11" s="7"/>
      <c r="T11" s="7"/>
      <c r="U11" s="7"/>
      <c r="V11" s="7"/>
      <c r="W11" s="7"/>
      <c r="X11" s="7"/>
      <c r="Y11" s="7"/>
      <c r="Z11" s="7"/>
      <c r="AA11" s="7"/>
    </row>
    <row r="12" spans="1:27" x14ac:dyDescent="0.35">
      <c r="A12" s="7"/>
      <c r="B12" s="7"/>
      <c r="C12" s="7"/>
      <c r="D12" s="7"/>
      <c r="E12" s="7"/>
      <c r="F12" s="7"/>
      <c r="G12" s="7"/>
      <c r="H12" s="7"/>
      <c r="I12" s="7"/>
      <c r="J12" s="7"/>
      <c r="K12" s="7"/>
      <c r="L12" s="7"/>
      <c r="M12" s="7"/>
      <c r="N12" s="7"/>
      <c r="O12" s="7"/>
      <c r="P12" s="7"/>
      <c r="Q12" s="7"/>
      <c r="R12" s="7"/>
      <c r="S12" s="7"/>
      <c r="T12" s="7"/>
      <c r="U12" s="7"/>
      <c r="V12" s="7"/>
      <c r="W12" s="7"/>
      <c r="X12" s="7"/>
      <c r="Y12" s="7"/>
      <c r="Z12" s="7"/>
      <c r="AA12" s="7"/>
    </row>
    <row r="13" spans="1:27" x14ac:dyDescent="0.35">
      <c r="A13" s="7"/>
      <c r="B13" s="7"/>
      <c r="C13" s="7"/>
      <c r="D13" s="7"/>
      <c r="E13" s="7"/>
      <c r="F13" s="7"/>
      <c r="G13" s="7"/>
      <c r="H13" s="7"/>
      <c r="I13" s="7"/>
      <c r="J13" s="7"/>
      <c r="K13" s="7"/>
      <c r="L13" s="7"/>
      <c r="M13" s="7"/>
      <c r="N13" s="7"/>
      <c r="O13" s="7"/>
      <c r="P13" s="7"/>
      <c r="Q13" s="7"/>
      <c r="R13" s="7"/>
      <c r="S13" s="7"/>
      <c r="T13" s="7"/>
      <c r="U13" s="7"/>
      <c r="V13" s="7"/>
      <c r="W13" s="7"/>
      <c r="X13" s="7"/>
      <c r="Y13" s="7"/>
      <c r="Z13" s="7"/>
      <c r="AA13" s="7"/>
    </row>
    <row r="14" spans="1:27" x14ac:dyDescent="0.35">
      <c r="A14" s="7"/>
      <c r="B14" s="7"/>
      <c r="C14" s="7"/>
      <c r="D14" s="7"/>
      <c r="E14" s="7"/>
      <c r="F14" s="7"/>
      <c r="G14" s="7"/>
      <c r="H14" s="7"/>
      <c r="I14" s="7"/>
      <c r="J14" s="7"/>
      <c r="K14" s="7"/>
      <c r="L14" s="7"/>
      <c r="M14" s="7"/>
      <c r="N14" s="7"/>
      <c r="O14" s="7"/>
      <c r="P14" s="7"/>
      <c r="Q14" s="7"/>
      <c r="R14" s="7"/>
      <c r="S14" s="7"/>
      <c r="T14" s="7"/>
      <c r="U14" s="7"/>
      <c r="V14" s="7"/>
      <c r="W14" s="7"/>
      <c r="X14" s="7"/>
      <c r="Y14" s="7"/>
      <c r="Z14" s="7"/>
      <c r="AA14" s="7"/>
    </row>
    <row r="15" spans="1:27" x14ac:dyDescent="0.35">
      <c r="A15" s="7"/>
      <c r="B15" s="7"/>
      <c r="C15" s="7"/>
      <c r="D15" s="7"/>
      <c r="E15" s="7"/>
      <c r="F15" s="7"/>
      <c r="G15" s="7"/>
      <c r="H15" s="7"/>
      <c r="I15" s="7"/>
      <c r="J15" s="7"/>
      <c r="K15" s="7"/>
      <c r="L15" s="7"/>
      <c r="M15" s="7"/>
      <c r="N15" s="7"/>
      <c r="O15" s="7"/>
      <c r="P15" s="7"/>
      <c r="Q15" s="7"/>
      <c r="R15" s="7"/>
      <c r="S15" s="7"/>
      <c r="T15" s="7"/>
      <c r="U15" s="7"/>
      <c r="V15" s="7"/>
      <c r="W15" s="7"/>
      <c r="X15" s="7"/>
      <c r="Y15" s="7"/>
      <c r="Z15" s="7"/>
      <c r="AA15" s="7"/>
    </row>
    <row r="16" spans="1:27" x14ac:dyDescent="0.35">
      <c r="A16" s="7"/>
      <c r="B16" s="7"/>
      <c r="C16" s="7"/>
      <c r="D16" s="7"/>
      <c r="E16" s="7"/>
      <c r="F16" s="7"/>
      <c r="G16" s="7"/>
      <c r="H16" s="7"/>
      <c r="I16" s="7"/>
      <c r="J16" s="7"/>
      <c r="K16" s="7"/>
      <c r="L16" s="7"/>
      <c r="M16" s="7"/>
      <c r="N16" s="7"/>
      <c r="O16" s="7"/>
      <c r="P16" s="7"/>
      <c r="Q16" s="7"/>
      <c r="R16" s="7"/>
      <c r="S16" s="7"/>
      <c r="T16" s="7"/>
      <c r="U16" s="7"/>
      <c r="V16" s="7"/>
      <c r="W16" s="7"/>
      <c r="X16" s="7"/>
      <c r="Y16" s="7"/>
      <c r="Z16" s="7"/>
      <c r="AA16" s="7"/>
    </row>
    <row r="17" spans="1:27" x14ac:dyDescent="0.35">
      <c r="A17" s="7"/>
      <c r="B17" s="7"/>
      <c r="C17" s="7"/>
      <c r="D17" s="7"/>
      <c r="E17" s="7"/>
      <c r="F17" s="7"/>
      <c r="G17" s="7"/>
      <c r="H17" s="7"/>
      <c r="I17" s="7"/>
      <c r="J17" s="7"/>
      <c r="K17" s="7"/>
      <c r="L17" s="7"/>
      <c r="M17" s="7"/>
      <c r="N17" s="7"/>
      <c r="O17" s="7"/>
      <c r="P17" s="7"/>
      <c r="Q17" s="7"/>
      <c r="R17" s="7"/>
      <c r="S17" s="7"/>
      <c r="T17" s="7"/>
      <c r="U17" s="7"/>
      <c r="V17" s="7"/>
      <c r="W17" s="7"/>
      <c r="X17" s="7"/>
      <c r="Y17" s="7"/>
      <c r="Z17" s="7"/>
      <c r="AA17" s="7"/>
    </row>
    <row r="18" spans="1:27" x14ac:dyDescent="0.35">
      <c r="A18" s="7"/>
      <c r="B18" s="7"/>
      <c r="C18" s="7"/>
      <c r="D18" s="7"/>
      <c r="E18" s="7"/>
      <c r="F18" s="7"/>
      <c r="G18" s="7"/>
      <c r="H18" s="7"/>
      <c r="I18" s="7"/>
      <c r="J18" s="7"/>
      <c r="K18" s="7"/>
      <c r="L18" s="7"/>
      <c r="M18" s="7"/>
      <c r="N18" s="7"/>
      <c r="O18" s="7"/>
      <c r="P18" s="7"/>
      <c r="Q18" s="7"/>
      <c r="R18" s="7"/>
      <c r="S18" s="7"/>
      <c r="T18" s="7"/>
      <c r="U18" s="7"/>
      <c r="V18" s="7"/>
      <c r="W18" s="7"/>
      <c r="X18" s="7"/>
      <c r="Y18" s="7"/>
      <c r="Z18" s="7"/>
      <c r="AA18" s="7"/>
    </row>
    <row r="19" spans="1:27" x14ac:dyDescent="0.35">
      <c r="A19" s="7"/>
      <c r="B19" s="7"/>
      <c r="C19" s="7"/>
      <c r="D19" s="7"/>
      <c r="E19" s="7"/>
      <c r="F19" s="7"/>
      <c r="G19" s="7"/>
      <c r="H19" s="7"/>
      <c r="I19" s="7"/>
      <c r="J19" s="7"/>
      <c r="K19" s="7"/>
      <c r="L19" s="7"/>
      <c r="M19" s="7"/>
      <c r="N19" s="7"/>
      <c r="O19" s="7"/>
      <c r="P19" s="7"/>
      <c r="Q19" s="7"/>
      <c r="R19" s="7"/>
      <c r="S19" s="7"/>
      <c r="T19" s="7"/>
      <c r="U19" s="7"/>
      <c r="V19" s="7"/>
      <c r="W19" s="7"/>
      <c r="X19" s="7"/>
      <c r="Y19" s="7"/>
      <c r="Z19" s="7"/>
      <c r="AA19" s="7"/>
    </row>
    <row r="20" spans="1:27" x14ac:dyDescent="0.35">
      <c r="A20" s="7"/>
      <c r="B20" s="7"/>
      <c r="C20" s="7"/>
      <c r="D20" s="7"/>
      <c r="E20" s="7"/>
      <c r="F20" s="7"/>
      <c r="G20" s="7"/>
      <c r="H20" s="7"/>
      <c r="I20" s="7"/>
      <c r="J20" s="7"/>
      <c r="K20" s="7"/>
      <c r="L20" s="7"/>
      <c r="M20" s="7"/>
      <c r="N20" s="7"/>
      <c r="O20" s="7"/>
      <c r="P20" s="7"/>
      <c r="Q20" s="7"/>
      <c r="R20" s="7"/>
      <c r="S20" s="7"/>
      <c r="T20" s="7"/>
      <c r="U20" s="7"/>
      <c r="V20" s="7"/>
      <c r="W20" s="7"/>
      <c r="X20" s="7"/>
      <c r="Y20" s="7"/>
      <c r="Z20" s="7"/>
      <c r="AA20" s="7"/>
    </row>
    <row r="21" spans="1:27" s="31" customFormat="1" x14ac:dyDescent="0.35"/>
  </sheetData>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8F1BF-02F4-4EE1-B48A-F04EDABB7E7E}">
  <dimension ref="A1:H3"/>
  <sheetViews>
    <sheetView workbookViewId="0">
      <selection activeCell="F11" sqref="F11"/>
    </sheetView>
  </sheetViews>
  <sheetFormatPr defaultColWidth="8.7265625" defaultRowHeight="14.5" x14ac:dyDescent="0.35"/>
  <cols>
    <col min="1" max="1" width="13.1796875" bestFit="1" customWidth="1"/>
    <col min="2" max="2" width="15.54296875" bestFit="1" customWidth="1"/>
    <col min="3" max="3" width="8.1796875" bestFit="1" customWidth="1"/>
    <col min="4" max="4" width="10.81640625" bestFit="1" customWidth="1"/>
    <col min="5" max="5" width="9.453125" bestFit="1" customWidth="1"/>
    <col min="6" max="6" width="14.1796875" customWidth="1"/>
    <col min="7" max="8" width="14.1796875" bestFit="1" customWidth="1"/>
  </cols>
  <sheetData>
    <row r="1" spans="1:8" x14ac:dyDescent="0.35">
      <c r="A1" s="11" t="s">
        <v>254</v>
      </c>
      <c r="B1" s="11" t="s">
        <v>255</v>
      </c>
      <c r="C1" s="11" t="s">
        <v>256</v>
      </c>
      <c r="D1" s="11" t="s">
        <v>257</v>
      </c>
      <c r="E1" s="11" t="s">
        <v>258</v>
      </c>
      <c r="F1" s="15" t="s">
        <v>259</v>
      </c>
      <c r="G1" s="15" t="s">
        <v>260</v>
      </c>
      <c r="H1" s="16" t="s">
        <v>261</v>
      </c>
    </row>
    <row r="2" spans="1:8" x14ac:dyDescent="0.35">
      <c r="A2" s="7">
        <v>20.8</v>
      </c>
      <c r="B2" s="7">
        <v>60</v>
      </c>
      <c r="C2" s="7">
        <v>1240</v>
      </c>
      <c r="D2" s="7">
        <v>800</v>
      </c>
      <c r="E2" s="7">
        <v>96.1</v>
      </c>
      <c r="F2" s="26">
        <v>0</v>
      </c>
      <c r="G2" s="26">
        <v>0</v>
      </c>
      <c r="H2" s="7">
        <v>0</v>
      </c>
    </row>
    <row r="3" spans="1:8" x14ac:dyDescent="0.35">
      <c r="A3" s="7" t="s">
        <v>262</v>
      </c>
      <c r="B3" s="7" t="s">
        <v>262</v>
      </c>
      <c r="C3" s="7" t="s">
        <v>262</v>
      </c>
      <c r="D3" s="7" t="s">
        <v>262</v>
      </c>
      <c r="E3" s="7" t="s">
        <v>262</v>
      </c>
      <c r="F3" s="7" t="s">
        <v>262</v>
      </c>
      <c r="G3" s="7" t="s">
        <v>262</v>
      </c>
      <c r="H3" s="7" t="s">
        <v>262</v>
      </c>
    </row>
  </sheetData>
  <phoneticPr fontId="2" type="noConversion"/>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7039A-DE36-48A7-B09A-20ABDB8A0C39}">
  <dimension ref="A1:F21"/>
  <sheetViews>
    <sheetView topLeftCell="C1" workbookViewId="0">
      <selection activeCell="C2" sqref="C2"/>
    </sheetView>
  </sheetViews>
  <sheetFormatPr defaultColWidth="8.7265625" defaultRowHeight="14.5" x14ac:dyDescent="0.35"/>
  <sheetData>
    <row r="1" spans="1:3" ht="15" thickBot="1" x14ac:dyDescent="0.4">
      <c r="A1" s="12" t="s">
        <v>263</v>
      </c>
      <c r="B1" s="13" t="s">
        <v>264</v>
      </c>
      <c r="C1" s="13" t="s">
        <v>265</v>
      </c>
    </row>
    <row r="2" spans="1:3" ht="15" thickBot="1" x14ac:dyDescent="0.4">
      <c r="A2" s="2">
        <v>-5</v>
      </c>
      <c r="B2" s="3">
        <v>-0.32438</v>
      </c>
      <c r="C2" s="3">
        <v>4.4250999999999999E-2</v>
      </c>
    </row>
    <row r="3" spans="1:3" ht="15" thickBot="1" x14ac:dyDescent="0.4">
      <c r="A3" s="2">
        <v>-4</v>
      </c>
      <c r="B3" s="3">
        <v>-0.21503</v>
      </c>
      <c r="C3" s="3">
        <v>3.3783000000000001E-2</v>
      </c>
    </row>
    <row r="4" spans="1:3" ht="15" thickBot="1" x14ac:dyDescent="0.4">
      <c r="A4" s="2">
        <v>-3</v>
      </c>
      <c r="B4" s="3">
        <v>-0.10081</v>
      </c>
      <c r="C4" s="3">
        <v>2.8627E-2</v>
      </c>
    </row>
    <row r="5" spans="1:3" ht="15" thickBot="1" x14ac:dyDescent="0.4">
      <c r="A5" s="2">
        <v>-2</v>
      </c>
      <c r="B5" s="3">
        <v>1.0503E-2</v>
      </c>
      <c r="C5" s="3">
        <v>2.5864000000000002E-2</v>
      </c>
    </row>
    <row r="6" spans="1:3" ht="15" thickBot="1" x14ac:dyDescent="0.4">
      <c r="A6" s="2">
        <v>-1</v>
      </c>
      <c r="B6" s="3">
        <v>0.12155000000000001</v>
      </c>
      <c r="C6" s="3">
        <v>2.4643000000000002E-2</v>
      </c>
    </row>
    <row r="7" spans="1:3" ht="15" thickBot="1" x14ac:dyDescent="0.4">
      <c r="A7" s="2">
        <v>0</v>
      </c>
      <c r="B7" s="3">
        <v>0.24163000000000001</v>
      </c>
      <c r="C7" s="3">
        <v>2.5099E-2</v>
      </c>
    </row>
    <row r="8" spans="1:3" ht="15" thickBot="1" x14ac:dyDescent="0.4">
      <c r="A8" s="2">
        <v>1</v>
      </c>
      <c r="B8" s="3">
        <v>0.34336</v>
      </c>
      <c r="C8" s="3">
        <v>2.5635000000000002E-2</v>
      </c>
    </row>
    <row r="9" spans="1:3" ht="15" thickBot="1" x14ac:dyDescent="0.4">
      <c r="A9" s="2">
        <v>2</v>
      </c>
      <c r="B9" s="3">
        <v>0.45256000000000002</v>
      </c>
      <c r="C9" s="3">
        <v>2.7660000000000001E-2</v>
      </c>
    </row>
    <row r="10" spans="1:3" ht="15" thickBot="1" x14ac:dyDescent="0.4">
      <c r="A10" s="2">
        <v>3</v>
      </c>
      <c r="B10" s="3">
        <v>0.56037000000000003</v>
      </c>
      <c r="C10" s="3">
        <v>3.0676999999999999E-2</v>
      </c>
    </row>
    <row r="11" spans="1:3" ht="15" thickBot="1" x14ac:dyDescent="0.4">
      <c r="A11" s="2">
        <v>4</v>
      </c>
      <c r="B11" s="3">
        <v>0.66625000000000001</v>
      </c>
      <c r="C11" s="3">
        <v>3.4854999999999997E-2</v>
      </c>
    </row>
    <row r="12" spans="1:3" ht="15" thickBot="1" x14ac:dyDescent="0.4">
      <c r="A12" s="2">
        <v>5</v>
      </c>
      <c r="B12" s="3">
        <v>0.76941999999999999</v>
      </c>
      <c r="C12" s="3">
        <v>4.0403000000000001E-2</v>
      </c>
    </row>
    <row r="13" spans="1:3" ht="15" thickBot="1" x14ac:dyDescent="0.4">
      <c r="A13" s="2">
        <v>6</v>
      </c>
      <c r="B13" s="3">
        <v>0.86922999999999995</v>
      </c>
      <c r="C13" s="3">
        <v>4.759E-2</v>
      </c>
    </row>
    <row r="14" spans="1:3" ht="15" thickBot="1" x14ac:dyDescent="0.4">
      <c r="A14" s="2">
        <v>7</v>
      </c>
      <c r="B14" s="3">
        <v>0.96386000000000005</v>
      </c>
      <c r="C14" s="3">
        <v>5.7107999999999999E-2</v>
      </c>
    </row>
    <row r="15" spans="1:3" ht="15" thickBot="1" x14ac:dyDescent="0.4">
      <c r="A15" s="2">
        <v>8</v>
      </c>
      <c r="B15" s="3">
        <v>1.0441</v>
      </c>
      <c r="C15" s="3">
        <v>7.0132E-2</v>
      </c>
    </row>
    <row r="16" spans="1:3" ht="15" thickBot="1" x14ac:dyDescent="0.4">
      <c r="A16" s="2">
        <v>9</v>
      </c>
      <c r="B16" s="3">
        <v>1.0743</v>
      </c>
      <c r="C16" s="3">
        <v>9.0921000000000002E-2</v>
      </c>
    </row>
    <row r="17" spans="1:6" ht="15" thickBot="1" x14ac:dyDescent="0.4">
      <c r="A17" s="2">
        <v>10</v>
      </c>
      <c r="B17" s="3">
        <v>1.0807</v>
      </c>
      <c r="C17" s="3">
        <v>0.11193</v>
      </c>
    </row>
    <row r="18" spans="1:6" ht="15" thickBot="1" x14ac:dyDescent="0.4">
      <c r="A18" s="2">
        <v>11</v>
      </c>
      <c r="B18" s="3">
        <v>1.0379</v>
      </c>
      <c r="C18" s="3">
        <v>0.13253999999999999</v>
      </c>
    </row>
    <row r="19" spans="1:6" ht="15" thickBot="1" x14ac:dyDescent="0.4">
      <c r="A19" s="2">
        <v>12</v>
      </c>
      <c r="B19" s="3">
        <v>1.034</v>
      </c>
      <c r="C19" s="3">
        <v>0.15645000000000001</v>
      </c>
    </row>
    <row r="21" spans="1:6" x14ac:dyDescent="0.35">
      <c r="E21" s="4"/>
      <c r="F21" s="14"/>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49278-C885-4626-918F-22B9EA08CAD8}">
  <dimension ref="A1"/>
  <sheetViews>
    <sheetView workbookViewId="0">
      <selection activeCell="U1" sqref="U1"/>
    </sheetView>
  </sheetViews>
  <sheetFormatPr defaultColWidth="8.7265625"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Variable Reference</vt:lpstr>
      <vt:lpstr>Main_Input</vt:lpstr>
      <vt:lpstr>Airfoil_Data</vt:lpstr>
      <vt:lpstr>Component_Data</vt:lpstr>
      <vt:lpstr>Materials</vt:lpstr>
      <vt:lpstr>Benchmark_Truth</vt:lpstr>
      <vt:lpstr>Geometry Reference</vt:lpstr>
      <vt:lpstr>MATERIALS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K Mah</dc:creator>
  <cp:keywords/>
  <dc:description/>
  <cp:lastModifiedBy>Evan Karen</cp:lastModifiedBy>
  <cp:revision/>
  <dcterms:created xsi:type="dcterms:W3CDTF">2023-12-05T19:03:00Z</dcterms:created>
  <dcterms:modified xsi:type="dcterms:W3CDTF">2025-03-06T01:58:02Z</dcterms:modified>
  <cp:category/>
  <cp:contentStatus/>
</cp:coreProperties>
</file>