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W Coordinate Definitions" sheetId="1" r:id="rId4"/>
    <sheet state="visible" name="RW Sector Definitions" sheetId="2" r:id="rId5"/>
  </sheets>
  <definedNames>
    <definedName name="CoordinateDefinitions">'RW Coordinate Definitions'!$A$2:$H$389</definedName>
    <definedName hidden="1" localSheetId="1" name="_xlnm._FilterDatabase">'RW Sector Definitions'!$A$1:$M$1007</definedName>
  </definedNames>
  <calcPr/>
</workbook>
</file>

<file path=xl/sharedStrings.xml><?xml version="1.0" encoding="utf-8"?>
<sst xmlns="http://schemas.openxmlformats.org/spreadsheetml/2006/main" count="2390" uniqueCount="97">
  <si>
    <t xml:space="preserve"> </t>
  </si>
  <si>
    <t>#</t>
  </si>
  <si>
    <t>D</t>
  </si>
  <si>
    <t>M</t>
  </si>
  <si>
    <t>S</t>
  </si>
  <si>
    <t>1</t>
  </si>
  <si>
    <t>2</t>
  </si>
  <si>
    <t>Source Data: "ZSE 7210.2H CHG 1", eff. date 9/12/2019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</si>
  <si>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</si>
  <si>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</si>
  <si>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</si>
  <si>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</si>
  <si>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</si>
  <si>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</si>
  <si>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</si>
  <si>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</si>
  <si>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</si>
  <si>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</si>
  <si>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</si>
  <si>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</si>
  <si>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</si>
  <si>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</si>
  <si>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</si>
  <si>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</si>
  <si>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</si>
  <si>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</si>
  <si>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</si>
  <si>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</si>
  <si>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</si>
  <si>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</si>
  <si>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</si>
  <si>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</si>
  <si>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</si>
  <si>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</si>
  <si>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</si>
  <si>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</si>
  <si>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</si>
  <si>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</si>
  <si>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</si>
  <si>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</si>
  <si>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</si>
  <si>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</si>
  <si>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</si>
  <si>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</si>
  <si>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</si>
  <si>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</si>
  <si>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</si>
  <si>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</si>
  <si>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EQ2</t>
  </si>
  <si>
    <t>POSITION UNLABELED IN DOCUMENT. THIS COORDINATE VISUALLY ESTIMATED FROM THE DIAGRAM. JUST NORTH OF P4#56, SOUTHEAST CORNER OF "B"</t>
  </si>
  <si>
    <t>AB</t>
  </si>
  <si>
    <t>BC</t>
  </si>
  <si>
    <t>CD</t>
  </si>
  <si>
    <t>DEG</t>
  </si>
  <si>
    <t>DOCUMENT STATES 46-50-00/123-50-00, DETERMINED ERRONEOUS. REPLACED WITH P6#5, WHICH MATCHES VISUAL AND SECTOR 04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</si>
  <si>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</si>
  <si>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</si>
  <si>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</si>
  <si>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</si>
  <si>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</si>
  <si>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</si>
  <si>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</si>
  <si>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</si>
  <si>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</si>
  <si>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</si>
  <si>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</si>
  <si>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</si>
  <si>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</si>
  <si>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</si>
  <si>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</si>
  <si>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NOT IN DOCUMENT. USING VALUE FROM SECTOR FILE (WHICH MAY HAVE BEEN AN ESTIMATE)</t>
  </si>
  <si>
    <t>DOCUMENT HAS 18/19 COORDINATES REVERSED. USING "19" COORDINATES AT POSITION 18.</t>
  </si>
  <si>
    <t>DOCUMENT HAS 18/19 COORDINATES REVERSED. USING "18" COORDINATES AT POSITION 19.</t>
  </si>
  <si>
    <t>EQ1</t>
  </si>
  <si>
    <t>POSITION UNLABELED ON PG 6 (BETWEEN P6$#10 AND P6#11). USING SAME POSITION FROM A AREA: P4#25.</t>
  </si>
  <si>
    <t>DOCUMENT STATES 45-38-00/122-58-24, DETERMINED ERRONEOUS. REPLACED WITH COORDINATE WHICH MATCHES VISUAL</t>
  </si>
  <si>
    <t>##</t>
  </si>
  <si>
    <t>DOCUMENT STATES 46-00-00/126-18-31, DETERMINED ERRONEOUS. REPLACED WITH COORDINATE WHICH MATCHES VISUAL</t>
  </si>
  <si>
    <t>DOCUMENT STATES 47-25-10/120-14-00, DETERMINED ERRONEOUS. REPLACED WITH COORDINATE WHICH MATCHES VISUAL</t>
  </si>
  <si>
    <t>DOCUMENT STATES 43-44-00/119-17-00, DETERMINED ERRONEOUS. MISALIGNMENT LEFT SMALL SLIVER OWNED BY NEITHER 16 NOR 13. EXTENDING 13 BDRY TO REACH 16 BDRY. P8#18</t>
  </si>
  <si>
    <t>SECTOR #</t>
  </si>
  <si>
    <t>P</t>
  </si>
  <si>
    <t>SCT2</t>
  </si>
  <si>
    <t>DECIMAL</t>
  </si>
  <si>
    <t>SCT2 LINE</t>
  </si>
  <si>
    <t>AUTOCAD LINE CMD</t>
  </si>
  <si>
    <t>ZSE</t>
  </si>
  <si>
    <t>03</t>
  </si>
  <si>
    <t>02</t>
  </si>
  <si>
    <t>01</t>
  </si>
  <si>
    <t>04</t>
  </si>
  <si>
    <t>06</t>
  </si>
  <si>
    <t>LINE BREAK</t>
  </si>
  <si>
    <t>05</t>
  </si>
  <si>
    <t>09</t>
  </si>
  <si>
    <t>08</t>
  </si>
  <si>
    <t>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</si>
</sst>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00.000000000"/>
  </numFmts>
  <fonts count="12">
    <font>
      <sz val="10.0"/>
      <color rgb="FF000000"/>
      <name val="Arial"/>
    </font>
    <font>
      <b/>
      <u/>
    </font>
    <font>
      <b/>
      <u/>
      <color theme="1"/>
      <name val="Arial"/>
    </font>
    <font>
      <b/>
      <u/>
      <color theme="1"/>
      <name val="Arial"/>
    </font>
    <font>
      <b/>
      <color rgb="FFF6B26B"/>
      <name val="Arial"/>
    </font>
    <font>
      <color theme="1"/>
      <name val="Arial"/>
    </font>
    <font>
      <sz val="11.0"/>
      <color rgb="FF000000"/>
      <name val="Calibri"/>
    </font>
    <font>
      <color rgb="FFB7B7B7"/>
      <name val="Arial"/>
    </font>
    <font>
      <b/>
      <u/>
      <sz val="14.0"/>
      <color theme="1"/>
      <name val="Arial"/>
    </font>
    <font>
      <b/>
      <u/>
      <sz val="14.0"/>
      <color theme="1"/>
      <name val="Arial"/>
    </font>
    <font>
      <sz val="14.0"/>
      <color theme="1"/>
      <name val="Arial"/>
    </font>
    <font>
      <sz val="5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3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49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49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Font="1"/>
    <xf borderId="0" fillId="0" fontId="5" numFmtId="49" xfId="0" applyFont="1" applyNumberFormat="1"/>
    <xf borderId="0" fillId="0" fontId="5" numFmtId="164" xfId="0" applyFont="1" applyNumberFormat="1"/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 vertical="center"/>
    </xf>
    <xf borderId="0" fillId="0" fontId="5" numFmtId="164" xfId="0" applyAlignment="1" applyFont="1" applyNumberForma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165" xfId="0" applyAlignment="1" applyFont="1" applyNumberFormat="1">
      <alignment horizontal="left" shrinkToFit="0" vertical="center" wrapText="0"/>
    </xf>
    <xf borderId="0" fillId="2" fontId="4" numFmtId="49" xfId="0" applyAlignment="1" applyFill="1" applyFont="1" applyNumberFormat="1">
      <alignment horizontal="center" readingOrder="0" vertical="center"/>
    </xf>
    <xf borderId="0" fillId="2" fontId="4" numFmtId="49" xfId="0" applyAlignment="1" applyFont="1" applyNumberFormat="1">
      <alignment horizontal="center"/>
    </xf>
    <xf borderId="0" fillId="2" fontId="5" numFmtId="0" xfId="0" applyAlignment="1" applyFont="1">
      <alignment horizontal="center" vertical="center"/>
    </xf>
    <xf borderId="0" fillId="2" fontId="11" numFmtId="0" xfId="0" applyAlignment="1" applyFont="1">
      <alignment horizontal="left" vertical="center"/>
    </xf>
    <xf borderId="0" fillId="2" fontId="11" numFmtId="165" xfId="0" applyAlignment="1" applyFont="1" applyNumberFormat="1">
      <alignment horizontal="left" shrinkToFit="0" vertical="center" wrapText="0"/>
    </xf>
    <xf borderId="0" fillId="0" fontId="4" numFmtId="49" xfId="0" applyAlignment="1" applyFont="1" applyNumberForma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4" numFmtId="49" xfId="0" applyAlignment="1" applyFont="1" applyNumberFormat="1">
      <alignment horizontal="center"/>
    </xf>
    <xf borderId="0" fillId="0" fontId="5" numFmtId="49" xfId="0" applyAlignment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5.29"/>
    <col customWidth="1" min="3" max="5" width="3.29"/>
    <col customWidth="1" min="6" max="6" width="4.29"/>
    <col customWidth="1" min="7" max="8" width="3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3" t="s">
        <v>4</v>
      </c>
    </row>
    <row r="2">
      <c r="A2" s="4">
        <v>2.0</v>
      </c>
      <c r="B2" s="5" t="s">
        <v>5</v>
      </c>
      <c r="C2" s="6">
        <v>48.0</v>
      </c>
      <c r="D2" s="6">
        <v>20.0</v>
      </c>
      <c r="E2" s="6">
        <v>0.0</v>
      </c>
      <c r="F2" s="6">
        <v>128.0</v>
      </c>
      <c r="G2" s="6">
        <v>0.0</v>
      </c>
      <c r="H2" s="6">
        <v>0.0</v>
      </c>
    </row>
    <row r="3">
      <c r="A3" s="4">
        <v>2.0</v>
      </c>
      <c r="B3" s="5" t="s">
        <v>6</v>
      </c>
      <c r="C3" s="6">
        <v>48.0</v>
      </c>
      <c r="D3" s="6">
        <v>30.0</v>
      </c>
      <c r="E3" s="6">
        <v>0.0</v>
      </c>
      <c r="F3" s="6">
        <v>125.0</v>
      </c>
      <c r="G3" s="6">
        <v>0.0</v>
      </c>
      <c r="H3" s="6">
        <v>0.0</v>
      </c>
      <c r="J3" s="7" t="s">
        <v>7</v>
      </c>
    </row>
    <row r="4">
      <c r="A4" s="4">
        <v>2.0</v>
      </c>
      <c r="B4" s="5" t="s">
        <v>8</v>
      </c>
      <c r="C4" s="6">
        <v>48.0</v>
      </c>
      <c r="D4" s="6">
        <v>30.0</v>
      </c>
      <c r="E4" s="6">
        <v>0.0</v>
      </c>
      <c r="F4" s="6">
        <v>124.0</v>
      </c>
      <c r="G4" s="6">
        <v>45.0</v>
      </c>
      <c r="H4" s="6">
        <v>0.0</v>
      </c>
    </row>
    <row r="5">
      <c r="A5" s="4">
        <v>2.0</v>
      </c>
      <c r="B5" s="5" t="s">
        <v>9</v>
      </c>
      <c r="C5" s="6">
        <v>48.0</v>
      </c>
      <c r="D5" s="6">
        <v>17.0</v>
      </c>
      <c r="E5" s="6">
        <v>50.0</v>
      </c>
      <c r="F5" s="6">
        <v>124.0</v>
      </c>
      <c r="G5" s="6">
        <v>0.0</v>
      </c>
      <c r="H5" s="6">
        <v>40.0</v>
      </c>
    </row>
    <row r="6">
      <c r="A6" s="4">
        <v>2.0</v>
      </c>
      <c r="B6" s="5" t="s">
        <v>10</v>
      </c>
      <c r="C6" s="6">
        <v>48.0</v>
      </c>
      <c r="D6" s="6">
        <v>14.0</v>
      </c>
      <c r="E6" s="6">
        <v>26.0</v>
      </c>
      <c r="F6" s="6">
        <v>123.0</v>
      </c>
      <c r="G6" s="6">
        <v>40.0</v>
      </c>
      <c r="H6" s="6">
        <v>41.0</v>
      </c>
    </row>
    <row r="7">
      <c r="A7" s="4">
        <v>2.0</v>
      </c>
      <c r="B7" s="5" t="s">
        <v>11</v>
      </c>
      <c r="C7" s="6">
        <v>48.0</v>
      </c>
      <c r="D7" s="6">
        <v>13.0</v>
      </c>
      <c r="E7" s="6">
        <v>30.0</v>
      </c>
      <c r="F7" s="6">
        <v>123.0</v>
      </c>
      <c r="G7" s="6">
        <v>32.0</v>
      </c>
      <c r="H7" s="6">
        <v>25.0</v>
      </c>
    </row>
    <row r="8">
      <c r="A8" s="4">
        <v>2.0</v>
      </c>
      <c r="B8" s="5" t="s">
        <v>12</v>
      </c>
      <c r="C8" s="6">
        <v>48.0</v>
      </c>
      <c r="D8" s="6">
        <v>17.0</v>
      </c>
      <c r="E8" s="6">
        <v>4.0</v>
      </c>
      <c r="F8" s="6">
        <v>123.0</v>
      </c>
      <c r="G8" s="6">
        <v>14.0</v>
      </c>
      <c r="H8" s="6">
        <v>51.0</v>
      </c>
    </row>
    <row r="9">
      <c r="A9" s="4">
        <v>2.0</v>
      </c>
      <c r="B9" s="5" t="s">
        <v>13</v>
      </c>
      <c r="C9" s="6">
        <v>49.0</v>
      </c>
      <c r="D9" s="6">
        <v>0.0</v>
      </c>
      <c r="E9" s="6">
        <v>0.0</v>
      </c>
      <c r="F9" s="6">
        <v>114.0</v>
      </c>
      <c r="G9" s="6">
        <v>40.0</v>
      </c>
      <c r="H9" s="6">
        <v>0.0</v>
      </c>
    </row>
    <row r="10">
      <c r="A10" s="4">
        <v>2.0</v>
      </c>
      <c r="B10" s="5" t="s">
        <v>14</v>
      </c>
      <c r="C10" s="6">
        <v>48.0</v>
      </c>
      <c r="D10" s="6">
        <v>25.0</v>
      </c>
      <c r="E10" s="6">
        <v>0.0</v>
      </c>
      <c r="F10" s="6">
        <v>115.0</v>
      </c>
      <c r="G10" s="6">
        <v>0.0</v>
      </c>
      <c r="H10" s="6">
        <v>0.0</v>
      </c>
    </row>
    <row r="11">
      <c r="A11" s="4">
        <v>2.0</v>
      </c>
      <c r="B11" s="5" t="s">
        <v>15</v>
      </c>
      <c r="C11" s="6">
        <v>45.0</v>
      </c>
      <c r="D11" s="6">
        <v>20.0</v>
      </c>
      <c r="E11" s="6">
        <v>0.0</v>
      </c>
      <c r="F11" s="6">
        <v>115.0</v>
      </c>
      <c r="G11" s="6">
        <v>0.0</v>
      </c>
      <c r="H11" s="6">
        <v>0.0</v>
      </c>
    </row>
    <row r="12">
      <c r="A12" s="4">
        <v>2.0</v>
      </c>
      <c r="B12" s="5" t="s">
        <v>16</v>
      </c>
      <c r="C12" s="6">
        <v>45.0</v>
      </c>
      <c r="D12" s="6">
        <v>20.0</v>
      </c>
      <c r="E12" s="6">
        <v>0.0</v>
      </c>
      <c r="F12" s="6">
        <v>117.0</v>
      </c>
      <c r="G12" s="6">
        <v>45.0</v>
      </c>
      <c r="H12" s="6">
        <v>0.0</v>
      </c>
    </row>
    <row r="13">
      <c r="A13" s="4">
        <v>2.0</v>
      </c>
      <c r="B13" s="5" t="s">
        <v>17</v>
      </c>
      <c r="C13" s="6">
        <v>45.0</v>
      </c>
      <c r="D13" s="6">
        <v>14.0</v>
      </c>
      <c r="E13" s="6">
        <v>0.0</v>
      </c>
      <c r="F13" s="6">
        <v>117.0</v>
      </c>
      <c r="G13" s="6">
        <v>55.0</v>
      </c>
      <c r="H13" s="6">
        <v>0.0</v>
      </c>
    </row>
    <row r="14">
      <c r="A14" s="4">
        <v>2.0</v>
      </c>
      <c r="B14" s="5" t="s">
        <v>18</v>
      </c>
      <c r="C14" s="6">
        <v>45.0</v>
      </c>
      <c r="D14" s="6">
        <v>7.0</v>
      </c>
      <c r="E14" s="6">
        <v>48.0</v>
      </c>
      <c r="F14" s="6">
        <v>118.0</v>
      </c>
      <c r="G14" s="6">
        <v>3.0</v>
      </c>
      <c r="H14" s="6">
        <v>42.0</v>
      </c>
    </row>
    <row r="15">
      <c r="A15" s="4">
        <v>2.0</v>
      </c>
      <c r="B15" s="5" t="s">
        <v>19</v>
      </c>
      <c r="C15" s="6">
        <v>44.0</v>
      </c>
      <c r="D15" s="6">
        <v>51.0</v>
      </c>
      <c r="E15" s="6">
        <v>0.0</v>
      </c>
      <c r="F15" s="6">
        <v>118.0</v>
      </c>
      <c r="G15" s="6">
        <v>27.0</v>
      </c>
      <c r="H15" s="6">
        <v>0.0</v>
      </c>
    </row>
    <row r="16">
      <c r="A16" s="4">
        <v>2.0</v>
      </c>
      <c r="B16" s="5" t="s">
        <v>20</v>
      </c>
      <c r="C16" s="6">
        <v>44.0</v>
      </c>
      <c r="D16" s="6">
        <v>42.0</v>
      </c>
      <c r="E16" s="6">
        <v>0.0</v>
      </c>
      <c r="F16" s="6">
        <v>118.0</v>
      </c>
      <c r="G16" s="6">
        <v>32.0</v>
      </c>
      <c r="H16" s="6">
        <v>30.0</v>
      </c>
    </row>
    <row r="17">
      <c r="A17" s="4">
        <v>2.0</v>
      </c>
      <c r="B17" s="5" t="s">
        <v>21</v>
      </c>
      <c r="C17" s="6">
        <v>43.0</v>
      </c>
      <c r="D17" s="6">
        <v>44.0</v>
      </c>
      <c r="E17" s="6">
        <v>0.0</v>
      </c>
      <c r="F17" s="6">
        <v>119.0</v>
      </c>
      <c r="G17" s="6">
        <v>13.0</v>
      </c>
      <c r="H17" s="6">
        <v>0.0</v>
      </c>
    </row>
    <row r="18">
      <c r="A18" s="4">
        <v>2.0</v>
      </c>
      <c r="B18" s="5" t="s">
        <v>22</v>
      </c>
      <c r="C18" s="6">
        <v>43.0</v>
      </c>
      <c r="D18" s="6">
        <v>38.0</v>
      </c>
      <c r="E18" s="6">
        <v>0.0</v>
      </c>
      <c r="F18" s="6">
        <v>119.0</v>
      </c>
      <c r="G18" s="6">
        <v>17.0</v>
      </c>
      <c r="H18" s="6">
        <v>0.0</v>
      </c>
    </row>
    <row r="19">
      <c r="A19" s="4">
        <v>2.0</v>
      </c>
      <c r="B19" s="5" t="s">
        <v>23</v>
      </c>
      <c r="C19" s="6">
        <v>43.0</v>
      </c>
      <c r="D19" s="6">
        <v>32.0</v>
      </c>
      <c r="E19" s="6">
        <v>0.0</v>
      </c>
      <c r="F19" s="6">
        <v>119.0</v>
      </c>
      <c r="G19" s="6">
        <v>15.0</v>
      </c>
      <c r="H19" s="6">
        <v>0.0</v>
      </c>
    </row>
    <row r="20">
      <c r="A20" s="4">
        <v>2.0</v>
      </c>
      <c r="B20" s="5" t="s">
        <v>24</v>
      </c>
      <c r="C20" s="6">
        <v>42.0</v>
      </c>
      <c r="D20" s="6">
        <v>40.0</v>
      </c>
      <c r="E20" s="6">
        <v>0.0</v>
      </c>
      <c r="F20" s="6">
        <v>119.0</v>
      </c>
      <c r="G20" s="6">
        <v>0.0</v>
      </c>
      <c r="H20" s="6">
        <v>0.0</v>
      </c>
    </row>
    <row r="21">
      <c r="A21" s="4">
        <v>2.0</v>
      </c>
      <c r="B21" s="5" t="s">
        <v>25</v>
      </c>
      <c r="C21" s="6">
        <v>42.0</v>
      </c>
      <c r="D21" s="6">
        <v>20.0</v>
      </c>
      <c r="E21" s="6">
        <v>0.0</v>
      </c>
      <c r="F21" s="6">
        <v>119.0</v>
      </c>
      <c r="G21" s="6">
        <v>6.0</v>
      </c>
      <c r="H21" s="6">
        <v>0.0</v>
      </c>
    </row>
    <row r="22">
      <c r="A22" s="4">
        <v>2.0</v>
      </c>
      <c r="B22" s="5" t="s">
        <v>26</v>
      </c>
      <c r="C22" s="6">
        <v>41.0</v>
      </c>
      <c r="D22" s="6">
        <v>0.0</v>
      </c>
      <c r="E22" s="6">
        <v>0.0</v>
      </c>
      <c r="F22" s="6">
        <v>119.0</v>
      </c>
      <c r="G22" s="6">
        <v>30.0</v>
      </c>
      <c r="H22" s="6">
        <v>0.0</v>
      </c>
    </row>
    <row r="23">
      <c r="A23" s="4">
        <v>2.0</v>
      </c>
      <c r="B23" s="5" t="s">
        <v>27</v>
      </c>
      <c r="C23" s="6">
        <v>41.0</v>
      </c>
      <c r="D23" s="6">
        <v>0.0</v>
      </c>
      <c r="E23" s="6">
        <v>1.0</v>
      </c>
      <c r="F23" s="6">
        <v>120.0</v>
      </c>
      <c r="G23" s="6">
        <v>49.0</v>
      </c>
      <c r="H23" s="6">
        <v>47.0</v>
      </c>
    </row>
    <row r="24">
      <c r="A24" s="4">
        <v>2.0</v>
      </c>
      <c r="B24" s="5" t="s">
        <v>28</v>
      </c>
      <c r="C24" s="6">
        <v>41.0</v>
      </c>
      <c r="D24" s="6">
        <v>0.0</v>
      </c>
      <c r="E24" s="6">
        <v>0.0</v>
      </c>
      <c r="F24" s="6">
        <v>121.0</v>
      </c>
      <c r="G24" s="6">
        <v>1.0</v>
      </c>
      <c r="H24" s="6">
        <v>25.0</v>
      </c>
    </row>
    <row r="25">
      <c r="A25" s="4">
        <v>2.0</v>
      </c>
      <c r="B25" s="5" t="s">
        <v>29</v>
      </c>
      <c r="C25" s="6">
        <v>41.0</v>
      </c>
      <c r="D25" s="6">
        <v>0.0</v>
      </c>
      <c r="E25" s="6">
        <v>0.0</v>
      </c>
      <c r="F25" s="6">
        <v>121.0</v>
      </c>
      <c r="G25" s="6">
        <v>15.0</v>
      </c>
      <c r="H25" s="6">
        <v>0.0</v>
      </c>
    </row>
    <row r="26">
      <c r="A26" s="4">
        <v>2.0</v>
      </c>
      <c r="B26" s="5" t="s">
        <v>30</v>
      </c>
      <c r="C26" s="6">
        <v>41.0</v>
      </c>
      <c r="D26" s="6">
        <v>10.0</v>
      </c>
      <c r="E26" s="6">
        <v>58.0</v>
      </c>
      <c r="F26" s="6">
        <v>121.0</v>
      </c>
      <c r="G26" s="6">
        <v>53.0</v>
      </c>
      <c r="H26" s="6">
        <v>0.0</v>
      </c>
    </row>
    <row r="27">
      <c r="A27" s="4">
        <v>2.0</v>
      </c>
      <c r="B27" s="5" t="s">
        <v>31</v>
      </c>
      <c r="C27" s="6">
        <v>41.0</v>
      </c>
      <c r="D27" s="6">
        <v>13.0</v>
      </c>
      <c r="E27" s="6">
        <v>0.0</v>
      </c>
      <c r="F27" s="6">
        <v>122.0</v>
      </c>
      <c r="G27" s="6">
        <v>0.0</v>
      </c>
      <c r="H27" s="6">
        <v>0.0</v>
      </c>
    </row>
    <row r="28">
      <c r="A28" s="4">
        <v>2.0</v>
      </c>
      <c r="B28" s="5" t="s">
        <v>32</v>
      </c>
      <c r="C28" s="6">
        <v>41.0</v>
      </c>
      <c r="D28" s="6">
        <v>17.0</v>
      </c>
      <c r="E28" s="6">
        <v>30.0</v>
      </c>
      <c r="F28" s="6">
        <v>122.0</v>
      </c>
      <c r="G28" s="6">
        <v>16.0</v>
      </c>
      <c r="H28" s="6">
        <v>30.0</v>
      </c>
    </row>
    <row r="29">
      <c r="A29" s="4">
        <v>2.0</v>
      </c>
      <c r="B29" s="5" t="s">
        <v>33</v>
      </c>
      <c r="C29" s="6">
        <v>41.0</v>
      </c>
      <c r="D29" s="6">
        <v>20.0</v>
      </c>
      <c r="E29" s="6">
        <v>0.0</v>
      </c>
      <c r="F29" s="6">
        <v>122.0</v>
      </c>
      <c r="G29" s="6">
        <v>25.0</v>
      </c>
      <c r="H29" s="6">
        <v>0.0</v>
      </c>
    </row>
    <row r="30">
      <c r="A30" s="4">
        <v>2.0</v>
      </c>
      <c r="B30" s="5" t="s">
        <v>34</v>
      </c>
      <c r="C30" s="6">
        <v>41.0</v>
      </c>
      <c r="D30" s="6">
        <v>20.0</v>
      </c>
      <c r="E30" s="6">
        <v>0.0</v>
      </c>
      <c r="F30" s="6">
        <v>123.0</v>
      </c>
      <c r="G30" s="6">
        <v>32.0</v>
      </c>
      <c r="H30" s="6">
        <v>0.0</v>
      </c>
    </row>
    <row r="31">
      <c r="A31" s="4">
        <v>2.0</v>
      </c>
      <c r="B31" s="5" t="s">
        <v>35</v>
      </c>
      <c r="C31" s="6">
        <v>40.0</v>
      </c>
      <c r="D31" s="6">
        <v>23.0</v>
      </c>
      <c r="E31" s="6">
        <v>15.0</v>
      </c>
      <c r="F31" s="6">
        <v>123.0</v>
      </c>
      <c r="G31" s="6">
        <v>32.0</v>
      </c>
      <c r="H31" s="6">
        <v>0.0</v>
      </c>
    </row>
    <row r="32">
      <c r="A32" s="4">
        <v>2.0</v>
      </c>
      <c r="B32" s="5" t="s">
        <v>36</v>
      </c>
      <c r="C32" s="6">
        <v>40.0</v>
      </c>
      <c r="D32" s="6">
        <v>13.0</v>
      </c>
      <c r="E32" s="6">
        <v>0.0</v>
      </c>
      <c r="F32" s="6">
        <v>123.0</v>
      </c>
      <c r="G32" s="6">
        <v>50.0</v>
      </c>
      <c r="H32" s="6">
        <v>0.0</v>
      </c>
    </row>
    <row r="33">
      <c r="A33" s="4">
        <v>2.0</v>
      </c>
      <c r="B33" s="5" t="s">
        <v>37</v>
      </c>
      <c r="C33" s="6">
        <v>40.0</v>
      </c>
      <c r="D33" s="6">
        <v>13.0</v>
      </c>
      <c r="E33" s="6">
        <v>0.0</v>
      </c>
      <c r="F33" s="6">
        <v>125.0</v>
      </c>
      <c r="G33" s="6">
        <v>20.0</v>
      </c>
      <c r="H33" s="6">
        <v>0.0</v>
      </c>
    </row>
    <row r="34">
      <c r="A34" s="4">
        <v>2.0</v>
      </c>
      <c r="B34" s="5" t="s">
        <v>38</v>
      </c>
      <c r="C34" s="6">
        <v>40.0</v>
      </c>
      <c r="D34" s="6">
        <v>28.0</v>
      </c>
      <c r="E34" s="6">
        <v>0.0</v>
      </c>
      <c r="F34" s="6">
        <v>125.0</v>
      </c>
      <c r="G34" s="6">
        <v>50.0</v>
      </c>
      <c r="H34" s="6">
        <v>0.0</v>
      </c>
    </row>
    <row r="35">
      <c r="A35" s="4">
        <v>2.0</v>
      </c>
      <c r="B35" s="5" t="s">
        <v>39</v>
      </c>
      <c r="C35" s="6">
        <v>40.0</v>
      </c>
      <c r="D35" s="6">
        <v>59.0</v>
      </c>
      <c r="E35" s="6">
        <v>0.0</v>
      </c>
      <c r="F35" s="6">
        <v>126.0</v>
      </c>
      <c r="G35" s="6">
        <v>54.0</v>
      </c>
      <c r="H35" s="6">
        <v>0.0</v>
      </c>
    </row>
    <row r="36">
      <c r="A36" s="4">
        <v>2.0</v>
      </c>
      <c r="B36" s="5" t="s">
        <v>40</v>
      </c>
      <c r="C36" s="6">
        <v>42.0</v>
      </c>
      <c r="D36" s="6">
        <v>0.0</v>
      </c>
      <c r="E36" s="6">
        <v>0.0</v>
      </c>
      <c r="F36" s="6">
        <v>126.0</v>
      </c>
      <c r="G36" s="6">
        <v>49.0</v>
      </c>
      <c r="H36" s="6">
        <v>0.0</v>
      </c>
    </row>
    <row r="37">
      <c r="A37" s="4">
        <v>2.0</v>
      </c>
      <c r="B37" s="5" t="s">
        <v>41</v>
      </c>
      <c r="C37" s="6">
        <v>42.0</v>
      </c>
      <c r="D37" s="6">
        <v>25.0</v>
      </c>
      <c r="E37" s="6">
        <v>0.0</v>
      </c>
      <c r="F37" s="6">
        <v>126.0</v>
      </c>
      <c r="G37" s="6">
        <v>47.0</v>
      </c>
      <c r="H37" s="6">
        <v>0.0</v>
      </c>
    </row>
    <row r="38">
      <c r="A38" s="4">
        <v>2.0</v>
      </c>
      <c r="B38" s="5" t="s">
        <v>42</v>
      </c>
      <c r="C38" s="6">
        <v>43.0</v>
      </c>
      <c r="D38" s="6">
        <v>32.0</v>
      </c>
      <c r="E38" s="6">
        <v>0.0</v>
      </c>
      <c r="F38" s="6">
        <v>126.0</v>
      </c>
      <c r="G38" s="6">
        <v>40.0</v>
      </c>
      <c r="H38" s="6">
        <v>0.0</v>
      </c>
    </row>
    <row r="39">
      <c r="A39" s="4">
        <v>2.0</v>
      </c>
      <c r="B39" s="5" t="s">
        <v>43</v>
      </c>
      <c r="C39" s="6">
        <v>44.0</v>
      </c>
      <c r="D39" s="6">
        <v>4.0</v>
      </c>
      <c r="E39" s="6">
        <v>0.0</v>
      </c>
      <c r="F39" s="6">
        <v>126.0</v>
      </c>
      <c r="G39" s="6">
        <v>36.0</v>
      </c>
      <c r="H39" s="6">
        <v>0.0</v>
      </c>
    </row>
    <row r="40">
      <c r="A40" s="4">
        <v>2.0</v>
      </c>
      <c r="B40" s="5" t="s">
        <v>44</v>
      </c>
      <c r="C40" s="6">
        <v>44.0</v>
      </c>
      <c r="D40" s="6">
        <v>30.0</v>
      </c>
      <c r="E40" s="6">
        <v>0.0</v>
      </c>
      <c r="F40" s="6">
        <v>126.0</v>
      </c>
      <c r="G40" s="6">
        <v>33.0</v>
      </c>
      <c r="H40" s="6">
        <v>30.0</v>
      </c>
    </row>
    <row r="41">
      <c r="A41" s="4">
        <v>2.0</v>
      </c>
      <c r="B41" s="5" t="s">
        <v>45</v>
      </c>
      <c r="C41" s="6">
        <v>45.0</v>
      </c>
      <c r="D41" s="6">
        <v>0.0</v>
      </c>
      <c r="E41" s="6">
        <v>0.0</v>
      </c>
      <c r="F41" s="6">
        <v>126.0</v>
      </c>
      <c r="G41" s="6">
        <v>30.0</v>
      </c>
      <c r="H41" s="6">
        <v>0.0</v>
      </c>
    </row>
    <row r="42">
      <c r="A42" s="4">
        <v>2.0</v>
      </c>
      <c r="B42" s="5" t="s">
        <v>46</v>
      </c>
      <c r="C42" s="6">
        <v>45.0</v>
      </c>
      <c r="D42" s="6">
        <v>48.0</v>
      </c>
      <c r="E42" s="6">
        <v>35.0</v>
      </c>
      <c r="F42" s="6">
        <v>126.0</v>
      </c>
      <c r="G42" s="6">
        <v>50.0</v>
      </c>
      <c r="H42" s="6">
        <v>49.0</v>
      </c>
    </row>
    <row r="43">
      <c r="A43" s="4">
        <v>2.0</v>
      </c>
      <c r="B43" s="5" t="s">
        <v>47</v>
      </c>
      <c r="C43" s="6">
        <v>48.0</v>
      </c>
      <c r="D43" s="6">
        <v>10.0</v>
      </c>
      <c r="E43" s="6">
        <v>0.0</v>
      </c>
      <c r="F43" s="6">
        <v>127.0</v>
      </c>
      <c r="G43" s="6">
        <v>55.0</v>
      </c>
      <c r="H43" s="6">
        <v>30.0</v>
      </c>
    </row>
    <row r="44">
      <c r="A44" s="8">
        <v>3.0</v>
      </c>
      <c r="B44" s="9" t="s">
        <v>5</v>
      </c>
      <c r="C44" s="10">
        <v>48.0</v>
      </c>
      <c r="D44" s="10">
        <v>25.0</v>
      </c>
      <c r="E44" s="10">
        <v>24.0</v>
      </c>
      <c r="F44" s="10">
        <v>123.0</v>
      </c>
      <c r="G44" s="10">
        <v>6.0</v>
      </c>
      <c r="H44" s="10">
        <v>51.0</v>
      </c>
    </row>
    <row r="45">
      <c r="A45" s="8">
        <v>3.0</v>
      </c>
      <c r="B45" s="9" t="s">
        <v>6</v>
      </c>
      <c r="C45" s="10">
        <v>48.0</v>
      </c>
      <c r="D45" s="10">
        <v>27.0</v>
      </c>
      <c r="E45" s="10">
        <v>14.0</v>
      </c>
      <c r="F45" s="10">
        <v>123.0</v>
      </c>
      <c r="G45" s="10">
        <v>9.0</v>
      </c>
      <c r="H45" s="10">
        <v>32.0</v>
      </c>
    </row>
    <row r="46">
      <c r="A46" s="8">
        <v>3.0</v>
      </c>
      <c r="B46" s="9" t="s">
        <v>8</v>
      </c>
      <c r="C46" s="10">
        <v>48.0</v>
      </c>
      <c r="D46" s="10">
        <v>32.0</v>
      </c>
      <c r="E46" s="10">
        <v>57.0</v>
      </c>
      <c r="F46" s="10">
        <v>123.0</v>
      </c>
      <c r="G46" s="10">
        <v>13.0</v>
      </c>
      <c r="H46" s="10">
        <v>5.0</v>
      </c>
    </row>
    <row r="47">
      <c r="A47" s="8">
        <v>3.0</v>
      </c>
      <c r="B47" s="9" t="s">
        <v>9</v>
      </c>
      <c r="C47" s="10">
        <v>48.0</v>
      </c>
      <c r="D47" s="10">
        <v>41.0</v>
      </c>
      <c r="E47" s="10">
        <v>40.0</v>
      </c>
      <c r="F47" s="10">
        <v>123.0</v>
      </c>
      <c r="G47" s="10">
        <v>16.0</v>
      </c>
      <c r="H47" s="10">
        <v>2.0</v>
      </c>
    </row>
    <row r="48">
      <c r="A48" s="8">
        <v>3.0</v>
      </c>
      <c r="B48" s="9" t="s">
        <v>10</v>
      </c>
      <c r="C48" s="10">
        <v>48.0</v>
      </c>
      <c r="D48" s="10">
        <v>46.0</v>
      </c>
      <c r="E48" s="10">
        <v>3.0</v>
      </c>
      <c r="F48" s="10">
        <v>123.0</v>
      </c>
      <c r="G48" s="10">
        <v>0.0</v>
      </c>
      <c r="H48" s="10">
        <v>27.0</v>
      </c>
    </row>
    <row r="49">
      <c r="A49" s="8">
        <v>3.0</v>
      </c>
      <c r="B49" s="9" t="s">
        <v>11</v>
      </c>
      <c r="C49" s="10">
        <v>48.0</v>
      </c>
      <c r="D49" s="10">
        <v>49.0</v>
      </c>
      <c r="E49" s="10">
        <v>54.0</v>
      </c>
      <c r="F49" s="10">
        <v>123.0</v>
      </c>
      <c r="G49" s="10">
        <v>0.0</v>
      </c>
      <c r="H49" s="10">
        <v>27.0</v>
      </c>
    </row>
    <row r="50">
      <c r="A50" s="8">
        <v>3.0</v>
      </c>
      <c r="B50" s="9" t="s">
        <v>12</v>
      </c>
      <c r="C50" s="10">
        <v>49.0</v>
      </c>
      <c r="D50" s="10">
        <v>0.0</v>
      </c>
      <c r="E50" s="10">
        <v>0.0</v>
      </c>
      <c r="F50" s="10">
        <v>123.0</v>
      </c>
      <c r="G50" s="10">
        <v>19.0</v>
      </c>
      <c r="H50" s="10">
        <v>17.0</v>
      </c>
    </row>
    <row r="51">
      <c r="A51" s="8">
        <v>3.0</v>
      </c>
      <c r="B51" s="9" t="s">
        <v>13</v>
      </c>
      <c r="C51" s="10">
        <v>49.0</v>
      </c>
      <c r="D51" s="10">
        <v>0.0</v>
      </c>
      <c r="E51" s="10">
        <v>0.0</v>
      </c>
      <c r="F51" s="10">
        <v>120.0</v>
      </c>
      <c r="G51" s="10">
        <v>0.0</v>
      </c>
      <c r="H51" s="10">
        <v>0.0</v>
      </c>
    </row>
    <row r="52">
      <c r="A52" s="8">
        <v>3.0</v>
      </c>
      <c r="B52" s="9" t="s">
        <v>14</v>
      </c>
      <c r="C52" s="10">
        <v>48.0</v>
      </c>
      <c r="D52" s="10">
        <v>49.0</v>
      </c>
      <c r="E52" s="10">
        <v>51.0</v>
      </c>
      <c r="F52" s="10">
        <v>120.0</v>
      </c>
      <c r="G52" s="10">
        <v>5.0</v>
      </c>
      <c r="H52" s="10">
        <v>7.0</v>
      </c>
    </row>
    <row r="53">
      <c r="A53" s="8">
        <v>3.0</v>
      </c>
      <c r="B53" s="9" t="s">
        <v>15</v>
      </c>
      <c r="C53" s="10">
        <v>48.0</v>
      </c>
      <c r="D53" s="10">
        <v>51.0</v>
      </c>
      <c r="E53" s="10">
        <v>42.0</v>
      </c>
      <c r="F53" s="10">
        <v>122.0</v>
      </c>
      <c r="G53" s="10">
        <v>17.0</v>
      </c>
      <c r="H53" s="10">
        <v>0.0</v>
      </c>
    </row>
    <row r="54">
      <c r="A54" s="8">
        <v>3.0</v>
      </c>
      <c r="B54" s="9" t="s">
        <v>16</v>
      </c>
      <c r="C54" s="10">
        <v>48.0</v>
      </c>
      <c r="D54" s="10">
        <v>47.0</v>
      </c>
      <c r="E54" s="10">
        <v>25.0</v>
      </c>
      <c r="F54" s="10">
        <v>122.0</v>
      </c>
      <c r="G54" s="10">
        <v>17.0</v>
      </c>
      <c r="H54" s="10">
        <v>0.0</v>
      </c>
    </row>
    <row r="55">
      <c r="A55" s="8">
        <v>3.0</v>
      </c>
      <c r="B55" s="9" t="s">
        <v>17</v>
      </c>
      <c r="C55" s="10">
        <v>48.0</v>
      </c>
      <c r="D55" s="10">
        <v>47.0</v>
      </c>
      <c r="E55" s="10">
        <v>25.0</v>
      </c>
      <c r="F55" s="10">
        <v>122.0</v>
      </c>
      <c r="G55" s="10">
        <v>46.0</v>
      </c>
      <c r="H55" s="10">
        <v>13.0</v>
      </c>
    </row>
    <row r="56">
      <c r="A56" s="8">
        <v>3.0</v>
      </c>
      <c r="B56" s="9" t="s">
        <v>48</v>
      </c>
      <c r="C56" s="10">
        <v>48.0</v>
      </c>
      <c r="D56" s="10">
        <v>38.0</v>
      </c>
      <c r="E56" s="10">
        <v>30.0</v>
      </c>
      <c r="F56" s="10">
        <v>122.0</v>
      </c>
      <c r="G56" s="10">
        <v>45.0</v>
      </c>
      <c r="H56" s="10">
        <v>0.0</v>
      </c>
      <c r="I56" s="7" t="s">
        <v>49</v>
      </c>
    </row>
    <row r="57">
      <c r="A57" s="8">
        <v>3.0</v>
      </c>
      <c r="B57" s="9" t="s">
        <v>18</v>
      </c>
      <c r="C57" s="10">
        <v>48.0</v>
      </c>
      <c r="D57" s="10">
        <v>43.0</v>
      </c>
      <c r="E57" s="10">
        <v>25.0</v>
      </c>
      <c r="F57" s="10">
        <v>122.0</v>
      </c>
      <c r="G57" s="10">
        <v>52.0</v>
      </c>
      <c r="H57" s="10">
        <v>0.0</v>
      </c>
    </row>
    <row r="58">
      <c r="A58" s="8">
        <v>3.0</v>
      </c>
      <c r="B58" s="9" t="s">
        <v>19</v>
      </c>
      <c r="C58" s="10">
        <v>48.0</v>
      </c>
      <c r="D58" s="10">
        <v>38.0</v>
      </c>
      <c r="E58" s="10">
        <v>30.0</v>
      </c>
      <c r="F58" s="10">
        <v>123.0</v>
      </c>
      <c r="G58" s="10">
        <v>1.0</v>
      </c>
      <c r="H58" s="10">
        <v>30.0</v>
      </c>
    </row>
    <row r="59">
      <c r="A59" s="8">
        <v>3.0</v>
      </c>
      <c r="B59" s="9" t="s">
        <v>20</v>
      </c>
      <c r="C59" s="10">
        <v>48.0</v>
      </c>
      <c r="D59" s="10">
        <v>28.0</v>
      </c>
      <c r="E59" s="10">
        <v>18.0</v>
      </c>
      <c r="F59" s="10">
        <v>123.0</v>
      </c>
      <c r="G59" s="10">
        <v>5.0</v>
      </c>
      <c r="H59" s="10">
        <v>37.0</v>
      </c>
    </row>
    <row r="60">
      <c r="A60" s="8">
        <v>3.0</v>
      </c>
      <c r="B60" s="9" t="s">
        <v>21</v>
      </c>
      <c r="C60" s="10">
        <v>48.0</v>
      </c>
      <c r="D60" s="10">
        <v>52.0</v>
      </c>
      <c r="E60" s="10">
        <v>10.0</v>
      </c>
      <c r="F60" s="10">
        <v>123.0</v>
      </c>
      <c r="G60" s="10">
        <v>22.0</v>
      </c>
      <c r="H60" s="10">
        <v>28.0</v>
      </c>
    </row>
    <row r="61">
      <c r="A61" s="8">
        <v>3.0</v>
      </c>
      <c r="B61" s="9" t="s">
        <v>22</v>
      </c>
      <c r="C61" s="10">
        <v>48.0</v>
      </c>
      <c r="D61" s="10">
        <v>54.0</v>
      </c>
      <c r="E61" s="10">
        <v>52.0</v>
      </c>
      <c r="F61" s="10">
        <v>122.0</v>
      </c>
      <c r="G61" s="10">
        <v>54.0</v>
      </c>
      <c r="H61" s="10">
        <v>27.0</v>
      </c>
    </row>
    <row r="62">
      <c r="A62" s="8">
        <v>3.0</v>
      </c>
      <c r="B62" s="9" t="s">
        <v>23</v>
      </c>
      <c r="C62" s="10">
        <v>48.0</v>
      </c>
      <c r="D62" s="10">
        <v>56.0</v>
      </c>
      <c r="E62" s="10">
        <v>16.0</v>
      </c>
      <c r="F62" s="10">
        <v>122.0</v>
      </c>
      <c r="G62" s="10">
        <v>53.0</v>
      </c>
      <c r="H62" s="10">
        <v>59.0</v>
      </c>
    </row>
    <row r="63">
      <c r="A63" s="8">
        <v>3.0</v>
      </c>
      <c r="B63" s="9" t="s">
        <v>24</v>
      </c>
      <c r="C63" s="10">
        <v>49.0</v>
      </c>
      <c r="D63" s="10">
        <v>1.0</v>
      </c>
      <c r="E63" s="10">
        <v>29.0</v>
      </c>
      <c r="F63" s="10">
        <v>122.0</v>
      </c>
      <c r="G63" s="10">
        <v>46.0</v>
      </c>
      <c r="H63" s="10">
        <v>46.0</v>
      </c>
    </row>
    <row r="64">
      <c r="A64" s="8">
        <v>3.0</v>
      </c>
      <c r="B64" s="9" t="s">
        <v>25</v>
      </c>
      <c r="C64" s="10">
        <v>49.0</v>
      </c>
      <c r="D64" s="10">
        <v>2.0</v>
      </c>
      <c r="E64" s="10">
        <v>45.0</v>
      </c>
      <c r="F64" s="10">
        <v>122.0</v>
      </c>
      <c r="G64" s="10">
        <v>19.0</v>
      </c>
      <c r="H64" s="10">
        <v>34.0</v>
      </c>
    </row>
    <row r="65">
      <c r="A65" s="8">
        <v>3.0</v>
      </c>
      <c r="B65" s="9" t="s">
        <v>26</v>
      </c>
      <c r="C65" s="10">
        <v>48.0</v>
      </c>
      <c r="D65" s="10">
        <v>57.0</v>
      </c>
      <c r="E65" s="10">
        <v>5.0</v>
      </c>
      <c r="F65" s="10">
        <v>122.0</v>
      </c>
      <c r="G65" s="10">
        <v>20.0</v>
      </c>
      <c r="H65" s="10">
        <v>44.0</v>
      </c>
    </row>
    <row r="66">
      <c r="A66" s="8">
        <v>3.0</v>
      </c>
      <c r="B66" s="9" t="s">
        <v>27</v>
      </c>
      <c r="C66" s="10">
        <v>48.0</v>
      </c>
      <c r="D66" s="10">
        <v>51.0</v>
      </c>
      <c r="E66" s="10">
        <v>37.0</v>
      </c>
      <c r="F66" s="10">
        <v>121.0</v>
      </c>
      <c r="G66" s="10">
        <v>59.0</v>
      </c>
      <c r="H66" s="10">
        <v>22.0</v>
      </c>
    </row>
    <row r="67">
      <c r="A67" s="8">
        <v>3.0</v>
      </c>
      <c r="B67" s="9" t="s">
        <v>28</v>
      </c>
      <c r="C67" s="10">
        <v>48.0</v>
      </c>
      <c r="D67" s="10">
        <v>38.0</v>
      </c>
      <c r="E67" s="10">
        <v>30.0</v>
      </c>
      <c r="F67" s="10">
        <v>121.0</v>
      </c>
      <c r="G67" s="10">
        <v>58.0</v>
      </c>
      <c r="H67" s="10">
        <v>0.0</v>
      </c>
    </row>
    <row r="68">
      <c r="A68" s="8">
        <v>3.0</v>
      </c>
      <c r="B68" s="9" t="s">
        <v>50</v>
      </c>
      <c r="C68" s="10">
        <v>48.0</v>
      </c>
      <c r="D68" s="10">
        <v>41.0</v>
      </c>
      <c r="E68" s="10">
        <v>54.0</v>
      </c>
      <c r="F68" s="10">
        <v>123.0</v>
      </c>
      <c r="G68" s="10">
        <v>15.0</v>
      </c>
      <c r="H68" s="10">
        <v>11.0</v>
      </c>
    </row>
    <row r="69">
      <c r="A69" s="8">
        <v>3.0</v>
      </c>
      <c r="B69" s="9" t="s">
        <v>51</v>
      </c>
      <c r="C69" s="10">
        <v>48.0</v>
      </c>
      <c r="D69" s="10">
        <v>53.0</v>
      </c>
      <c r="E69" s="10">
        <v>38.0</v>
      </c>
      <c r="F69" s="10">
        <v>123.0</v>
      </c>
      <c r="G69" s="10">
        <v>7.0</v>
      </c>
      <c r="H69" s="10">
        <v>23.0</v>
      </c>
    </row>
    <row r="70">
      <c r="A70" s="8">
        <v>3.0</v>
      </c>
      <c r="B70" s="9" t="s">
        <v>52</v>
      </c>
      <c r="C70" s="10">
        <v>49.0</v>
      </c>
      <c r="D70" s="10">
        <v>0.0</v>
      </c>
      <c r="E70" s="10">
        <v>0.0</v>
      </c>
      <c r="F70" s="10">
        <v>122.0</v>
      </c>
      <c r="G70" s="10">
        <v>48.0</v>
      </c>
      <c r="H70" s="10">
        <v>49.0</v>
      </c>
    </row>
    <row r="71">
      <c r="A71" s="8">
        <v>3.0</v>
      </c>
      <c r="B71" s="9" t="s">
        <v>53</v>
      </c>
      <c r="C71" s="10">
        <v>49.0</v>
      </c>
      <c r="D71" s="10">
        <v>0.0</v>
      </c>
      <c r="E71" s="10">
        <v>0.0</v>
      </c>
      <c r="F71" s="10">
        <v>122.0</v>
      </c>
      <c r="G71" s="10">
        <v>20.0</v>
      </c>
      <c r="H71" s="10">
        <v>8.0</v>
      </c>
    </row>
    <row r="72">
      <c r="A72" s="8">
        <v>4.0</v>
      </c>
      <c r="B72" s="9" t="s">
        <v>5</v>
      </c>
      <c r="C72" s="10">
        <v>48.0</v>
      </c>
      <c r="D72" s="10">
        <v>20.0</v>
      </c>
      <c r="E72" s="10">
        <v>0.0</v>
      </c>
      <c r="F72" s="10">
        <v>128.0</v>
      </c>
      <c r="G72" s="10">
        <v>0.0</v>
      </c>
      <c r="H72" s="10">
        <v>0.0</v>
      </c>
    </row>
    <row r="73">
      <c r="A73" s="8">
        <v>4.0</v>
      </c>
      <c r="B73" s="9" t="s">
        <v>6</v>
      </c>
      <c r="C73" s="10">
        <v>48.0</v>
      </c>
      <c r="D73" s="10">
        <v>30.0</v>
      </c>
      <c r="E73" s="10">
        <v>0.0</v>
      </c>
      <c r="F73" s="10">
        <v>125.0</v>
      </c>
      <c r="G73" s="10">
        <v>0.0</v>
      </c>
      <c r="H73" s="10">
        <v>0.0</v>
      </c>
    </row>
    <row r="74">
      <c r="A74" s="8">
        <v>4.0</v>
      </c>
      <c r="B74" s="9" t="s">
        <v>8</v>
      </c>
      <c r="C74" s="10">
        <v>48.0</v>
      </c>
      <c r="D74" s="10">
        <v>30.0</v>
      </c>
      <c r="E74" s="10">
        <v>0.0</v>
      </c>
      <c r="F74" s="10">
        <v>124.0</v>
      </c>
      <c r="G74" s="10">
        <v>45.0</v>
      </c>
      <c r="H74" s="10">
        <v>0.0</v>
      </c>
    </row>
    <row r="75">
      <c r="A75" s="8">
        <v>4.0</v>
      </c>
      <c r="B75" s="9" t="s">
        <v>9</v>
      </c>
      <c r="C75" s="10">
        <v>48.0</v>
      </c>
      <c r="D75" s="10">
        <v>17.0</v>
      </c>
      <c r="E75" s="10">
        <v>50.0</v>
      </c>
      <c r="F75" s="10">
        <v>124.0</v>
      </c>
      <c r="G75" s="10">
        <v>0.0</v>
      </c>
      <c r="H75" s="10">
        <v>40.0</v>
      </c>
    </row>
    <row r="76">
      <c r="A76" s="8">
        <v>4.0</v>
      </c>
      <c r="B76" s="9" t="s">
        <v>10</v>
      </c>
      <c r="C76" s="10">
        <v>48.0</v>
      </c>
      <c r="D76" s="10">
        <v>14.0</v>
      </c>
      <c r="E76" s="10">
        <v>26.0</v>
      </c>
      <c r="F76" s="10">
        <v>123.0</v>
      </c>
      <c r="G76" s="10">
        <v>40.0</v>
      </c>
      <c r="H76" s="10">
        <v>41.0</v>
      </c>
    </row>
    <row r="77">
      <c r="A77" s="8">
        <v>4.0</v>
      </c>
      <c r="B77" s="9" t="s">
        <v>11</v>
      </c>
      <c r="C77" s="10">
        <v>48.0</v>
      </c>
      <c r="D77" s="10">
        <v>13.0</v>
      </c>
      <c r="E77" s="10">
        <v>30.0</v>
      </c>
      <c r="F77" s="10">
        <v>123.0</v>
      </c>
      <c r="G77" s="10">
        <v>32.0</v>
      </c>
      <c r="H77" s="10">
        <v>25.0</v>
      </c>
    </row>
    <row r="78">
      <c r="A78" s="8">
        <v>4.0</v>
      </c>
      <c r="B78" s="9" t="s">
        <v>12</v>
      </c>
      <c r="C78" s="10">
        <v>48.0</v>
      </c>
      <c r="D78" s="10">
        <v>17.0</v>
      </c>
      <c r="E78" s="10">
        <v>4.0</v>
      </c>
      <c r="F78" s="10">
        <v>123.0</v>
      </c>
      <c r="G78" s="10">
        <v>14.0</v>
      </c>
      <c r="H78" s="10">
        <v>51.0</v>
      </c>
    </row>
    <row r="79">
      <c r="A79" s="8">
        <v>4.0</v>
      </c>
      <c r="B79" s="9" t="s">
        <v>13</v>
      </c>
      <c r="C79" s="10">
        <v>48.0</v>
      </c>
      <c r="D79" s="10">
        <v>25.0</v>
      </c>
      <c r="E79" s="10">
        <v>24.0</v>
      </c>
      <c r="F79" s="10">
        <v>123.0</v>
      </c>
      <c r="G79" s="10">
        <v>6.0</v>
      </c>
      <c r="H79" s="10">
        <v>51.0</v>
      </c>
    </row>
    <row r="80">
      <c r="A80" s="8">
        <v>4.0</v>
      </c>
      <c r="B80" s="9" t="s">
        <v>14</v>
      </c>
      <c r="C80" s="10">
        <v>48.0</v>
      </c>
      <c r="D80" s="10">
        <v>51.0</v>
      </c>
      <c r="E80" s="10">
        <v>0.0</v>
      </c>
      <c r="F80" s="10">
        <v>121.0</v>
      </c>
      <c r="G80" s="10">
        <v>2.0</v>
      </c>
      <c r="H80" s="10">
        <v>25.0</v>
      </c>
    </row>
    <row r="81">
      <c r="A81" s="8">
        <v>4.0</v>
      </c>
      <c r="B81" s="9" t="s">
        <v>15</v>
      </c>
      <c r="C81" s="10">
        <v>48.0</v>
      </c>
      <c r="D81" s="10">
        <v>49.0</v>
      </c>
      <c r="E81" s="10">
        <v>51.0</v>
      </c>
      <c r="F81" s="10">
        <v>120.0</v>
      </c>
      <c r="G81" s="10">
        <v>5.0</v>
      </c>
      <c r="H81" s="10">
        <v>7.0</v>
      </c>
    </row>
    <row r="82">
      <c r="A82" s="8">
        <v>4.0</v>
      </c>
      <c r="B82" s="9" t="s">
        <v>16</v>
      </c>
      <c r="C82" s="10">
        <v>48.0</v>
      </c>
      <c r="D82" s="10">
        <v>16.0</v>
      </c>
      <c r="E82" s="10">
        <v>30.0</v>
      </c>
      <c r="F82" s="10">
        <v>120.0</v>
      </c>
      <c r="G82" s="10">
        <v>23.0</v>
      </c>
      <c r="H82" s="10">
        <v>30.0</v>
      </c>
    </row>
    <row r="83">
      <c r="A83" s="8">
        <v>4.0</v>
      </c>
      <c r="B83" s="9" t="s">
        <v>17</v>
      </c>
      <c r="C83" s="10">
        <v>48.0</v>
      </c>
      <c r="D83" s="10">
        <v>6.0</v>
      </c>
      <c r="E83" s="10">
        <v>30.0</v>
      </c>
      <c r="F83" s="10">
        <v>120.0</v>
      </c>
      <c r="G83" s="10">
        <v>28.0</v>
      </c>
      <c r="H83" s="10">
        <v>40.0</v>
      </c>
    </row>
    <row r="84">
      <c r="A84" s="8">
        <v>4.0</v>
      </c>
      <c r="B84" s="9" t="s">
        <v>18</v>
      </c>
      <c r="C84" s="10">
        <v>47.0</v>
      </c>
      <c r="D84" s="10">
        <v>52.0</v>
      </c>
      <c r="E84" s="10">
        <v>10.0</v>
      </c>
      <c r="F84" s="10">
        <v>120.0</v>
      </c>
      <c r="G84" s="10">
        <v>14.0</v>
      </c>
      <c r="H84" s="10">
        <v>0.0</v>
      </c>
    </row>
    <row r="85">
      <c r="A85" s="8">
        <v>4.0</v>
      </c>
      <c r="B85" s="9" t="s">
        <v>19</v>
      </c>
      <c r="C85" s="10">
        <v>47.0</v>
      </c>
      <c r="D85" s="10">
        <v>36.0</v>
      </c>
      <c r="E85" s="10">
        <v>17.0</v>
      </c>
      <c r="F85" s="10">
        <v>120.0</v>
      </c>
      <c r="G85" s="10">
        <v>6.0</v>
      </c>
      <c r="H85" s="10">
        <v>8.0</v>
      </c>
    </row>
    <row r="86">
      <c r="A86" s="8">
        <v>4.0</v>
      </c>
      <c r="B86" s="9" t="s">
        <v>20</v>
      </c>
      <c r="C86" s="10">
        <v>47.0</v>
      </c>
      <c r="D86" s="10">
        <v>17.0</v>
      </c>
      <c r="E86" s="10">
        <v>54.0</v>
      </c>
      <c r="F86" s="10">
        <v>120.0</v>
      </c>
      <c r="G86" s="10">
        <v>8.0</v>
      </c>
      <c r="H86" s="10">
        <v>3.0</v>
      </c>
    </row>
    <row r="87">
      <c r="A87" s="8">
        <v>4.0</v>
      </c>
      <c r="B87" s="9" t="s">
        <v>21</v>
      </c>
      <c r="C87" s="10">
        <v>47.0</v>
      </c>
      <c r="D87" s="10">
        <v>8.0</v>
      </c>
      <c r="E87" s="10">
        <v>0.0</v>
      </c>
      <c r="F87" s="10">
        <v>120.0</v>
      </c>
      <c r="G87" s="10">
        <v>22.0</v>
      </c>
      <c r="H87" s="10">
        <v>0.0</v>
      </c>
    </row>
    <row r="88">
      <c r="A88" s="8">
        <v>4.0</v>
      </c>
      <c r="B88" s="9" t="s">
        <v>22</v>
      </c>
      <c r="C88" s="10">
        <v>46.0</v>
      </c>
      <c r="D88" s="10">
        <v>55.0</v>
      </c>
      <c r="E88" s="10">
        <v>20.0</v>
      </c>
      <c r="F88" s="10">
        <v>120.0</v>
      </c>
      <c r="G88" s="10">
        <v>28.0</v>
      </c>
      <c r="H88" s="10">
        <v>58.0</v>
      </c>
    </row>
    <row r="89">
      <c r="A89" s="8">
        <v>4.0</v>
      </c>
      <c r="B89" s="9" t="s">
        <v>23</v>
      </c>
      <c r="C89" s="10">
        <v>46.0</v>
      </c>
      <c r="D89" s="10">
        <v>49.0</v>
      </c>
      <c r="E89" s="10">
        <v>24.0</v>
      </c>
      <c r="F89" s="10">
        <v>120.0</v>
      </c>
      <c r="G89" s="10">
        <v>32.0</v>
      </c>
      <c r="H89" s="10">
        <v>17.0</v>
      </c>
    </row>
    <row r="90">
      <c r="A90" s="8">
        <v>4.0</v>
      </c>
      <c r="B90" s="9" t="s">
        <v>24</v>
      </c>
      <c r="C90" s="10">
        <v>46.0</v>
      </c>
      <c r="D90" s="10">
        <v>35.0</v>
      </c>
      <c r="E90" s="10">
        <v>0.0</v>
      </c>
      <c r="F90" s="10">
        <v>120.0</v>
      </c>
      <c r="G90" s="10">
        <v>40.0</v>
      </c>
      <c r="H90" s="10">
        <v>0.0</v>
      </c>
    </row>
    <row r="91">
      <c r="A91" s="8">
        <v>4.0</v>
      </c>
      <c r="B91" s="9" t="s">
        <v>25</v>
      </c>
      <c r="C91" s="10">
        <v>46.0</v>
      </c>
      <c r="D91" s="10">
        <v>27.0</v>
      </c>
      <c r="E91" s="10">
        <v>38.0</v>
      </c>
      <c r="F91" s="10">
        <v>120.0</v>
      </c>
      <c r="G91" s="10">
        <v>57.0</v>
      </c>
      <c r="H91" s="10">
        <v>19.0</v>
      </c>
    </row>
    <row r="92">
      <c r="A92" s="8">
        <v>4.0</v>
      </c>
      <c r="B92" s="9" t="s">
        <v>26</v>
      </c>
      <c r="C92" s="10">
        <v>46.0</v>
      </c>
      <c r="D92" s="10">
        <v>23.0</v>
      </c>
      <c r="E92" s="10">
        <v>20.0</v>
      </c>
      <c r="F92" s="10">
        <v>121.0</v>
      </c>
      <c r="G92" s="10">
        <v>7.0</v>
      </c>
      <c r="H92" s="10">
        <v>34.0</v>
      </c>
    </row>
    <row r="93">
      <c r="A93" s="8">
        <v>4.0</v>
      </c>
      <c r="B93" s="9" t="s">
        <v>27</v>
      </c>
      <c r="C93" s="10">
        <v>46.0</v>
      </c>
      <c r="D93" s="10">
        <v>16.0</v>
      </c>
      <c r="E93" s="10">
        <v>49.0</v>
      </c>
      <c r="F93" s="10">
        <v>121.0</v>
      </c>
      <c r="G93" s="10">
        <v>23.0</v>
      </c>
      <c r="H93" s="10">
        <v>53.0</v>
      </c>
    </row>
    <row r="94">
      <c r="A94" s="8">
        <v>4.0</v>
      </c>
      <c r="B94" s="9" t="s">
        <v>28</v>
      </c>
      <c r="C94" s="10">
        <v>46.0</v>
      </c>
      <c r="D94" s="10">
        <v>4.0</v>
      </c>
      <c r="E94" s="10">
        <v>3.0</v>
      </c>
      <c r="F94" s="10">
        <v>121.0</v>
      </c>
      <c r="G94" s="10">
        <v>57.0</v>
      </c>
      <c r="H94" s="10">
        <v>15.0</v>
      </c>
    </row>
    <row r="95">
      <c r="A95" s="8">
        <v>4.0</v>
      </c>
      <c r="B95" s="9" t="s">
        <v>29</v>
      </c>
      <c r="C95" s="10">
        <v>46.0</v>
      </c>
      <c r="D95" s="10">
        <v>0.0</v>
      </c>
      <c r="E95" s="10">
        <v>0.0</v>
      </c>
      <c r="F95" s="10">
        <v>122.0</v>
      </c>
      <c r="G95" s="10">
        <v>10.0</v>
      </c>
      <c r="H95" s="10">
        <v>0.0</v>
      </c>
    </row>
    <row r="96">
      <c r="A96" s="8">
        <v>4.0</v>
      </c>
      <c r="B96" s="9" t="s">
        <v>30</v>
      </c>
      <c r="C96" s="10">
        <v>46.0</v>
      </c>
      <c r="D96" s="10">
        <v>0.0</v>
      </c>
      <c r="E96" s="10">
        <v>0.0</v>
      </c>
      <c r="F96" s="10">
        <v>122.0</v>
      </c>
      <c r="G96" s="10">
        <v>24.0</v>
      </c>
      <c r="H96" s="10">
        <v>0.0</v>
      </c>
    </row>
    <row r="97">
      <c r="A97" s="8">
        <v>4.0</v>
      </c>
      <c r="B97" s="9" t="s">
        <v>31</v>
      </c>
      <c r="C97" s="10">
        <v>45.0</v>
      </c>
      <c r="D97" s="10">
        <v>56.0</v>
      </c>
      <c r="E97" s="10">
        <v>0.0</v>
      </c>
      <c r="F97" s="10">
        <v>122.0</v>
      </c>
      <c r="G97" s="10">
        <v>25.0</v>
      </c>
      <c r="H97" s="10">
        <v>0.0</v>
      </c>
    </row>
    <row r="98">
      <c r="A98" s="8">
        <v>4.0</v>
      </c>
      <c r="B98" s="9" t="s">
        <v>32</v>
      </c>
      <c r="C98" s="10">
        <v>45.0</v>
      </c>
      <c r="D98" s="10">
        <v>47.0</v>
      </c>
      <c r="E98" s="10">
        <v>0.0</v>
      </c>
      <c r="F98" s="10">
        <v>122.0</v>
      </c>
      <c r="G98" s="10">
        <v>45.0</v>
      </c>
      <c r="H98" s="10">
        <v>0.0</v>
      </c>
    </row>
    <row r="99">
      <c r="A99" s="8">
        <v>4.0</v>
      </c>
      <c r="B99" s="9" t="s">
        <v>33</v>
      </c>
      <c r="C99" s="10">
        <v>45.0</v>
      </c>
      <c r="D99" s="10">
        <v>55.0</v>
      </c>
      <c r="E99" s="10">
        <v>55.0</v>
      </c>
      <c r="F99" s="10">
        <v>123.0</v>
      </c>
      <c r="G99" s="10">
        <v>11.0</v>
      </c>
      <c r="H99" s="10">
        <v>48.0</v>
      </c>
    </row>
    <row r="100">
      <c r="A100" s="8">
        <v>4.0</v>
      </c>
      <c r="B100" s="9" t="s">
        <v>34</v>
      </c>
      <c r="C100" s="10">
        <v>45.0</v>
      </c>
      <c r="D100" s="10">
        <v>55.0</v>
      </c>
      <c r="E100" s="10">
        <v>55.0</v>
      </c>
      <c r="F100" s="10">
        <v>123.0</v>
      </c>
      <c r="G100" s="10">
        <v>11.0</v>
      </c>
      <c r="H100" s="10">
        <v>48.0</v>
      </c>
    </row>
    <row r="101">
      <c r="A101" s="8">
        <v>4.0</v>
      </c>
      <c r="B101" s="9" t="s">
        <v>35</v>
      </c>
      <c r="C101" s="10">
        <v>46.0</v>
      </c>
      <c r="D101" s="10">
        <v>0.0</v>
      </c>
      <c r="E101" s="10">
        <v>0.0</v>
      </c>
      <c r="F101" s="10">
        <v>123.0</v>
      </c>
      <c r="G101" s="10">
        <v>18.0</v>
      </c>
      <c r="H101" s="10">
        <v>31.0</v>
      </c>
    </row>
    <row r="102">
      <c r="A102" s="8">
        <v>4.0</v>
      </c>
      <c r="B102" s="9" t="s">
        <v>36</v>
      </c>
      <c r="C102" s="10">
        <v>46.0</v>
      </c>
      <c r="D102" s="10">
        <v>20.0</v>
      </c>
      <c r="E102" s="10">
        <v>0.0</v>
      </c>
      <c r="F102" s="10">
        <v>123.0</v>
      </c>
      <c r="G102" s="10">
        <v>50.0</v>
      </c>
      <c r="H102" s="10">
        <v>0.0</v>
      </c>
      <c r="I102" s="7" t="s">
        <v>54</v>
      </c>
    </row>
    <row r="103">
      <c r="A103" s="8">
        <v>4.0</v>
      </c>
      <c r="B103" s="9" t="s">
        <v>37</v>
      </c>
      <c r="C103" s="10">
        <v>46.0</v>
      </c>
      <c r="D103" s="10">
        <v>20.0</v>
      </c>
      <c r="E103" s="10">
        <v>0.0</v>
      </c>
      <c r="F103" s="10">
        <v>124.0</v>
      </c>
      <c r="G103" s="10">
        <v>46.0</v>
      </c>
      <c r="H103" s="10">
        <v>0.0</v>
      </c>
    </row>
    <row r="104">
      <c r="A104" s="8">
        <v>4.0</v>
      </c>
      <c r="B104" s="9" t="s">
        <v>38</v>
      </c>
      <c r="C104" s="10">
        <v>46.0</v>
      </c>
      <c r="D104" s="10">
        <v>20.0</v>
      </c>
      <c r="E104" s="10">
        <v>25.0</v>
      </c>
      <c r="F104" s="10">
        <v>125.0</v>
      </c>
      <c r="G104" s="10">
        <v>43.0</v>
      </c>
      <c r="H104" s="10">
        <v>37.0</v>
      </c>
    </row>
    <row r="105">
      <c r="A105" s="8">
        <v>4.0</v>
      </c>
      <c r="B105" s="9" t="s">
        <v>39</v>
      </c>
      <c r="C105" s="10">
        <v>46.0</v>
      </c>
      <c r="D105" s="10">
        <v>6.0</v>
      </c>
      <c r="E105" s="10">
        <v>0.0</v>
      </c>
      <c r="F105" s="10">
        <v>126.0</v>
      </c>
      <c r="G105" s="10">
        <v>15.0</v>
      </c>
      <c r="H105" s="10">
        <v>0.0</v>
      </c>
    </row>
    <row r="106">
      <c r="A106" s="8">
        <v>4.0</v>
      </c>
      <c r="B106" s="9" t="s">
        <v>40</v>
      </c>
      <c r="C106" s="10">
        <v>45.0</v>
      </c>
      <c r="D106" s="10">
        <v>49.0</v>
      </c>
      <c r="E106" s="10">
        <v>23.0</v>
      </c>
      <c r="F106" s="10">
        <v>126.0</v>
      </c>
      <c r="G106" s="10">
        <v>49.0</v>
      </c>
      <c r="H106" s="10">
        <v>11.0</v>
      </c>
    </row>
    <row r="107">
      <c r="A107" s="8">
        <v>4.0</v>
      </c>
      <c r="B107" s="9" t="s">
        <v>41</v>
      </c>
      <c r="C107" s="10">
        <v>48.0</v>
      </c>
      <c r="D107" s="10">
        <v>10.0</v>
      </c>
      <c r="E107" s="10">
        <v>0.0</v>
      </c>
      <c r="F107" s="10">
        <v>127.0</v>
      </c>
      <c r="G107" s="10">
        <v>55.0</v>
      </c>
      <c r="H107" s="10">
        <v>30.0</v>
      </c>
    </row>
    <row r="108">
      <c r="A108" s="8">
        <v>4.0</v>
      </c>
      <c r="B108" s="9" t="s">
        <v>42</v>
      </c>
      <c r="C108" s="10">
        <v>46.0</v>
      </c>
      <c r="D108" s="10">
        <v>32.0</v>
      </c>
      <c r="E108" s="10">
        <v>0.0</v>
      </c>
      <c r="F108" s="10">
        <v>125.0</v>
      </c>
      <c r="G108" s="10">
        <v>18.0</v>
      </c>
      <c r="H108" s="10">
        <v>0.0</v>
      </c>
    </row>
    <row r="109">
      <c r="A109" s="8">
        <v>4.0</v>
      </c>
      <c r="B109" s="9" t="s">
        <v>43</v>
      </c>
      <c r="C109" s="10">
        <v>46.0</v>
      </c>
      <c r="D109" s="10">
        <v>53.0</v>
      </c>
      <c r="E109" s="10">
        <v>24.0</v>
      </c>
      <c r="F109" s="10">
        <v>125.0</v>
      </c>
      <c r="G109" s="10">
        <v>6.0</v>
      </c>
      <c r="H109" s="10">
        <v>47.0</v>
      </c>
    </row>
    <row r="110">
      <c r="A110" s="8">
        <v>4.0</v>
      </c>
      <c r="B110" s="9" t="s">
        <v>44</v>
      </c>
      <c r="C110" s="10">
        <v>47.0</v>
      </c>
      <c r="D110" s="10">
        <v>0.0</v>
      </c>
      <c r="E110" s="10">
        <v>29.0</v>
      </c>
      <c r="F110" s="10">
        <v>124.0</v>
      </c>
      <c r="G110" s="10">
        <v>30.0</v>
      </c>
      <c r="H110" s="10">
        <v>5.0</v>
      </c>
    </row>
    <row r="111">
      <c r="A111" s="8">
        <v>4.0</v>
      </c>
      <c r="B111" s="9" t="s">
        <v>45</v>
      </c>
      <c r="C111" s="10">
        <v>47.0</v>
      </c>
      <c r="D111" s="10">
        <v>5.0</v>
      </c>
      <c r="E111" s="10">
        <v>59.0</v>
      </c>
      <c r="F111" s="10">
        <v>124.0</v>
      </c>
      <c r="G111" s="10">
        <v>14.0</v>
      </c>
      <c r="H111" s="10">
        <v>53.0</v>
      </c>
    </row>
    <row r="112">
      <c r="A112" s="8">
        <v>4.0</v>
      </c>
      <c r="B112" s="9" t="s">
        <v>46</v>
      </c>
      <c r="C112" s="10">
        <v>47.0</v>
      </c>
      <c r="D112" s="10">
        <v>14.0</v>
      </c>
      <c r="E112" s="10">
        <v>59.0</v>
      </c>
      <c r="F112" s="10">
        <v>123.0</v>
      </c>
      <c r="G112" s="10">
        <v>40.0</v>
      </c>
      <c r="H112" s="10">
        <v>5.0</v>
      </c>
    </row>
    <row r="113">
      <c r="A113" s="8">
        <v>4.0</v>
      </c>
      <c r="B113" s="9" t="s">
        <v>47</v>
      </c>
      <c r="C113" s="10">
        <v>46.0</v>
      </c>
      <c r="D113" s="10">
        <v>50.0</v>
      </c>
      <c r="E113" s="10">
        <v>0.0</v>
      </c>
      <c r="F113" s="10">
        <v>123.0</v>
      </c>
      <c r="G113" s="10">
        <v>14.0</v>
      </c>
      <c r="H113" s="10">
        <v>0.0</v>
      </c>
    </row>
    <row r="114">
      <c r="A114" s="8">
        <v>4.0</v>
      </c>
      <c r="B114" s="9" t="s">
        <v>55</v>
      </c>
      <c r="C114" s="10">
        <v>46.0</v>
      </c>
      <c r="D114" s="10">
        <v>42.0</v>
      </c>
      <c r="E114" s="10">
        <v>30.0</v>
      </c>
      <c r="F114" s="10">
        <v>122.0</v>
      </c>
      <c r="G114" s="10">
        <v>31.0</v>
      </c>
      <c r="H114" s="10">
        <v>30.0</v>
      </c>
    </row>
    <row r="115">
      <c r="A115" s="8">
        <v>4.0</v>
      </c>
      <c r="B115" s="9" t="s">
        <v>56</v>
      </c>
      <c r="C115" s="10">
        <v>46.0</v>
      </c>
      <c r="D115" s="10">
        <v>20.0</v>
      </c>
      <c r="E115" s="10">
        <v>0.0</v>
      </c>
      <c r="F115" s="10">
        <v>122.0</v>
      </c>
      <c r="G115" s="10">
        <v>35.0</v>
      </c>
      <c r="H115" s="10">
        <v>0.0</v>
      </c>
    </row>
    <row r="116">
      <c r="A116" s="8">
        <v>4.0</v>
      </c>
      <c r="B116" s="9" t="s">
        <v>57</v>
      </c>
      <c r="C116" s="10">
        <v>46.0</v>
      </c>
      <c r="D116" s="10">
        <v>5.0</v>
      </c>
      <c r="E116" s="10">
        <v>42.0</v>
      </c>
      <c r="F116" s="10">
        <v>122.0</v>
      </c>
      <c r="G116" s="10">
        <v>32.0</v>
      </c>
      <c r="H116" s="10">
        <v>17.0</v>
      </c>
    </row>
    <row r="117">
      <c r="A117" s="8">
        <v>4.0</v>
      </c>
      <c r="B117" s="9" t="s">
        <v>58</v>
      </c>
      <c r="C117" s="10">
        <v>46.0</v>
      </c>
      <c r="D117" s="10">
        <v>0.0</v>
      </c>
      <c r="E117" s="10">
        <v>0.0</v>
      </c>
      <c r="F117" s="10">
        <v>122.0</v>
      </c>
      <c r="G117" s="10">
        <v>30.0</v>
      </c>
      <c r="H117" s="10">
        <v>0.0</v>
      </c>
    </row>
    <row r="118">
      <c r="A118" s="8">
        <v>4.0</v>
      </c>
      <c r="B118" s="9" t="s">
        <v>59</v>
      </c>
      <c r="C118" s="10">
        <v>46.0</v>
      </c>
      <c r="D118" s="10">
        <v>56.0</v>
      </c>
      <c r="E118" s="10">
        <v>10.0</v>
      </c>
      <c r="F118" s="10">
        <v>122.0</v>
      </c>
      <c r="G118" s="10">
        <v>29.0</v>
      </c>
      <c r="H118" s="10">
        <v>12.0</v>
      </c>
    </row>
    <row r="119">
      <c r="A119" s="8">
        <v>4.0</v>
      </c>
      <c r="B119" s="9" t="s">
        <v>60</v>
      </c>
      <c r="C119" s="10">
        <v>47.0</v>
      </c>
      <c r="D119" s="10">
        <v>0.0</v>
      </c>
      <c r="E119" s="10">
        <v>26.0</v>
      </c>
      <c r="F119" s="10">
        <v>121.0</v>
      </c>
      <c r="G119" s="10">
        <v>51.0</v>
      </c>
      <c r="H119" s="10">
        <v>33.0</v>
      </c>
    </row>
    <row r="120">
      <c r="A120" s="8">
        <v>4.0</v>
      </c>
      <c r="B120" s="9" t="s">
        <v>61</v>
      </c>
      <c r="C120" s="10">
        <v>46.0</v>
      </c>
      <c r="D120" s="10">
        <v>24.0</v>
      </c>
      <c r="E120" s="10">
        <v>30.0</v>
      </c>
      <c r="F120" s="10">
        <v>121.0</v>
      </c>
      <c r="G120" s="10">
        <v>11.0</v>
      </c>
      <c r="H120" s="10">
        <v>30.0</v>
      </c>
    </row>
    <row r="121">
      <c r="A121" s="8">
        <v>4.0</v>
      </c>
      <c r="B121" s="9" t="s">
        <v>62</v>
      </c>
      <c r="C121" s="10">
        <v>46.0</v>
      </c>
      <c r="D121" s="10">
        <v>42.0</v>
      </c>
      <c r="E121" s="10">
        <v>0.0</v>
      </c>
      <c r="F121" s="10">
        <v>121.0</v>
      </c>
      <c r="G121" s="10">
        <v>3.0</v>
      </c>
      <c r="H121" s="10">
        <v>0.0</v>
      </c>
    </row>
    <row r="122">
      <c r="A122" s="8">
        <v>4.0</v>
      </c>
      <c r="B122" s="9" t="s">
        <v>63</v>
      </c>
      <c r="C122" s="10">
        <v>46.0</v>
      </c>
      <c r="D122" s="10">
        <v>56.0</v>
      </c>
      <c r="E122" s="10">
        <v>30.0</v>
      </c>
      <c r="F122" s="10">
        <v>120.0</v>
      </c>
      <c r="G122" s="10">
        <v>54.0</v>
      </c>
      <c r="H122" s="10">
        <v>45.0</v>
      </c>
    </row>
    <row r="123">
      <c r="A123" s="8">
        <v>4.0</v>
      </c>
      <c r="B123" s="9" t="s">
        <v>64</v>
      </c>
      <c r="C123" s="10">
        <v>47.0</v>
      </c>
      <c r="D123" s="10">
        <v>13.0</v>
      </c>
      <c r="E123" s="10">
        <v>0.0</v>
      </c>
      <c r="F123" s="10">
        <v>120.0</v>
      </c>
      <c r="G123" s="10">
        <v>45.0</v>
      </c>
      <c r="H123" s="10">
        <v>0.0</v>
      </c>
    </row>
    <row r="124">
      <c r="A124" s="8">
        <v>4.0</v>
      </c>
      <c r="B124" s="9" t="s">
        <v>65</v>
      </c>
      <c r="C124" s="10">
        <v>47.0</v>
      </c>
      <c r="D124" s="10">
        <v>44.0</v>
      </c>
      <c r="E124" s="10">
        <v>0.0</v>
      </c>
      <c r="F124" s="10">
        <v>120.0</v>
      </c>
      <c r="G124" s="10">
        <v>39.0</v>
      </c>
      <c r="H124" s="10">
        <v>0.0</v>
      </c>
    </row>
    <row r="125">
      <c r="A125" s="8">
        <v>4.0</v>
      </c>
      <c r="B125" s="9" t="s">
        <v>66</v>
      </c>
      <c r="C125" s="10">
        <v>48.0</v>
      </c>
      <c r="D125" s="10">
        <v>11.0</v>
      </c>
      <c r="E125" s="10">
        <v>50.0</v>
      </c>
      <c r="F125" s="10">
        <v>121.0</v>
      </c>
      <c r="G125" s="10">
        <v>31.0</v>
      </c>
      <c r="H125" s="10">
        <v>19.0</v>
      </c>
    </row>
    <row r="126">
      <c r="A126" s="8">
        <v>4.0</v>
      </c>
      <c r="B126" s="9" t="s">
        <v>67</v>
      </c>
      <c r="C126" s="10">
        <v>47.0</v>
      </c>
      <c r="D126" s="10">
        <v>21.0</v>
      </c>
      <c r="E126" s="10">
        <v>0.0</v>
      </c>
      <c r="F126" s="10">
        <v>121.0</v>
      </c>
      <c r="G126" s="10">
        <v>31.0</v>
      </c>
      <c r="H126" s="10">
        <v>0.0</v>
      </c>
    </row>
    <row r="127">
      <c r="A127" s="8">
        <v>4.0</v>
      </c>
      <c r="B127" s="9" t="s">
        <v>68</v>
      </c>
      <c r="C127" s="10">
        <v>48.0</v>
      </c>
      <c r="D127" s="10">
        <v>33.0</v>
      </c>
      <c r="E127" s="10">
        <v>0.0</v>
      </c>
      <c r="F127" s="10">
        <v>122.0</v>
      </c>
      <c r="G127" s="10">
        <v>45.0</v>
      </c>
      <c r="H127" s="10">
        <v>0.0</v>
      </c>
    </row>
    <row r="128">
      <c r="A128" s="8">
        <v>4.0</v>
      </c>
      <c r="B128" s="9" t="s">
        <v>69</v>
      </c>
      <c r="C128" s="10">
        <v>48.0</v>
      </c>
      <c r="D128" s="10">
        <v>21.0</v>
      </c>
      <c r="E128" s="10">
        <v>7.0</v>
      </c>
      <c r="F128" s="10">
        <v>122.0</v>
      </c>
      <c r="G128" s="10">
        <v>40.0</v>
      </c>
      <c r="H128" s="10">
        <v>29.0</v>
      </c>
      <c r="I128" s="7" t="s">
        <v>70</v>
      </c>
    </row>
    <row r="129">
      <c r="A129" s="8">
        <v>5.0</v>
      </c>
      <c r="B129" s="9" t="s">
        <v>5</v>
      </c>
      <c r="C129" s="10">
        <v>48.0</v>
      </c>
      <c r="D129" s="10">
        <v>6.0</v>
      </c>
      <c r="E129" s="10">
        <v>0.0</v>
      </c>
      <c r="F129" s="10">
        <v>122.0</v>
      </c>
      <c r="G129" s="10">
        <v>32.0</v>
      </c>
      <c r="H129" s="10">
        <v>0.0</v>
      </c>
    </row>
    <row r="130">
      <c r="A130" s="8">
        <v>5.0</v>
      </c>
      <c r="B130" s="9" t="s">
        <v>6</v>
      </c>
      <c r="C130" s="10">
        <v>48.0</v>
      </c>
      <c r="D130" s="10">
        <v>0.0</v>
      </c>
      <c r="E130" s="10">
        <v>0.0</v>
      </c>
      <c r="F130" s="10">
        <v>122.0</v>
      </c>
      <c r="G130" s="10">
        <v>30.0</v>
      </c>
      <c r="H130" s="10">
        <v>20.0</v>
      </c>
    </row>
    <row r="131">
      <c r="A131" s="8">
        <v>5.0</v>
      </c>
      <c r="B131" s="9" t="s">
        <v>8</v>
      </c>
      <c r="C131" s="10">
        <v>47.0</v>
      </c>
      <c r="D131" s="10">
        <v>51.0</v>
      </c>
      <c r="E131" s="10">
        <v>0.0</v>
      </c>
      <c r="F131" s="10">
        <v>122.0</v>
      </c>
      <c r="G131" s="10">
        <v>28.0</v>
      </c>
      <c r="H131" s="10">
        <v>0.0</v>
      </c>
    </row>
    <row r="132">
      <c r="A132" s="8">
        <v>5.0</v>
      </c>
      <c r="B132" s="9" t="s">
        <v>9</v>
      </c>
      <c r="C132" s="10">
        <v>47.0</v>
      </c>
      <c r="D132" s="10">
        <v>37.0</v>
      </c>
      <c r="E132" s="10">
        <v>0.0</v>
      </c>
      <c r="F132" s="10">
        <v>122.0</v>
      </c>
      <c r="G132" s="10">
        <v>23.0</v>
      </c>
      <c r="H132" s="10">
        <v>0.0</v>
      </c>
    </row>
    <row r="133">
      <c r="A133" s="8">
        <v>5.0</v>
      </c>
      <c r="B133" s="9" t="s">
        <v>10</v>
      </c>
      <c r="C133" s="10">
        <v>47.0</v>
      </c>
      <c r="D133" s="10">
        <v>33.0</v>
      </c>
      <c r="E133" s="10">
        <v>0.0</v>
      </c>
      <c r="F133" s="10">
        <v>122.0</v>
      </c>
      <c r="G133" s="10">
        <v>27.0</v>
      </c>
      <c r="H133" s="10">
        <v>0.0</v>
      </c>
    </row>
    <row r="134">
      <c r="A134" s="8">
        <v>5.0</v>
      </c>
      <c r="B134" s="9" t="s">
        <v>11</v>
      </c>
      <c r="C134" s="10">
        <v>47.0</v>
      </c>
      <c r="D134" s="10">
        <v>37.0</v>
      </c>
      <c r="E134" s="10">
        <v>0.0</v>
      </c>
      <c r="F134" s="10">
        <v>122.0</v>
      </c>
      <c r="G134" s="10">
        <v>36.0</v>
      </c>
      <c r="H134" s="10">
        <v>0.0</v>
      </c>
    </row>
    <row r="135">
      <c r="A135" s="8">
        <v>5.0</v>
      </c>
      <c r="B135" s="9" t="s">
        <v>12</v>
      </c>
      <c r="C135" s="10">
        <v>47.0</v>
      </c>
      <c r="D135" s="10">
        <v>30.0</v>
      </c>
      <c r="E135" s="10">
        <v>0.0</v>
      </c>
      <c r="F135" s="10">
        <v>122.0</v>
      </c>
      <c r="G135" s="10">
        <v>58.0</v>
      </c>
      <c r="H135" s="10">
        <v>0.0</v>
      </c>
    </row>
    <row r="136">
      <c r="A136" s="8">
        <v>5.0</v>
      </c>
      <c r="B136" s="9" t="s">
        <v>13</v>
      </c>
      <c r="C136" s="10">
        <v>47.0</v>
      </c>
      <c r="D136" s="10">
        <v>23.0</v>
      </c>
      <c r="E136" s="10">
        <v>0.0</v>
      </c>
      <c r="F136" s="10">
        <v>122.0</v>
      </c>
      <c r="G136" s="10">
        <v>40.0</v>
      </c>
      <c r="H136" s="10">
        <v>0.0</v>
      </c>
    </row>
    <row r="137">
      <c r="A137" s="8">
        <v>5.0</v>
      </c>
      <c r="B137" s="9" t="s">
        <v>14</v>
      </c>
      <c r="C137" s="10">
        <v>47.0</v>
      </c>
      <c r="D137" s="10">
        <v>23.0</v>
      </c>
      <c r="E137" s="10">
        <v>0.0</v>
      </c>
      <c r="F137" s="10">
        <v>122.0</v>
      </c>
      <c r="G137" s="10">
        <v>30.0</v>
      </c>
      <c r="H137" s="10">
        <v>0.0</v>
      </c>
    </row>
    <row r="138">
      <c r="A138" s="8">
        <v>5.0</v>
      </c>
      <c r="B138" s="9" t="s">
        <v>15</v>
      </c>
      <c r="C138" s="10">
        <v>47.0</v>
      </c>
      <c r="D138" s="10">
        <v>30.0</v>
      </c>
      <c r="E138" s="10">
        <v>0.0</v>
      </c>
      <c r="F138" s="10">
        <v>122.0</v>
      </c>
      <c r="G138" s="10">
        <v>30.0</v>
      </c>
      <c r="H138" s="10">
        <v>0.0</v>
      </c>
    </row>
    <row r="139">
      <c r="A139" s="8">
        <v>5.0</v>
      </c>
      <c r="B139" s="9" t="s">
        <v>16</v>
      </c>
      <c r="C139" s="10">
        <v>47.0</v>
      </c>
      <c r="D139" s="10">
        <v>37.0</v>
      </c>
      <c r="E139" s="10">
        <v>1.0</v>
      </c>
      <c r="F139" s="10">
        <v>122.0</v>
      </c>
      <c r="G139" s="10">
        <v>10.0</v>
      </c>
      <c r="H139" s="10">
        <v>0.0</v>
      </c>
    </row>
    <row r="140">
      <c r="A140" s="8">
        <v>5.0</v>
      </c>
      <c r="B140" s="9" t="s">
        <v>17</v>
      </c>
      <c r="C140" s="10">
        <v>47.0</v>
      </c>
      <c r="D140" s="10">
        <v>19.0</v>
      </c>
      <c r="E140" s="10">
        <v>0.0</v>
      </c>
      <c r="F140" s="10">
        <v>122.0</v>
      </c>
      <c r="G140" s="10">
        <v>10.0</v>
      </c>
      <c r="H140" s="10">
        <v>0.0</v>
      </c>
    </row>
    <row r="141">
      <c r="A141" s="8">
        <v>5.0</v>
      </c>
      <c r="B141" s="9" t="s">
        <v>18</v>
      </c>
      <c r="C141" s="10">
        <v>47.0</v>
      </c>
      <c r="D141" s="10">
        <v>19.0</v>
      </c>
      <c r="E141" s="10">
        <v>0.0</v>
      </c>
      <c r="F141" s="10">
        <v>121.0</v>
      </c>
      <c r="G141" s="10">
        <v>53.0</v>
      </c>
      <c r="H141" s="10">
        <v>0.0</v>
      </c>
    </row>
    <row r="142">
      <c r="A142" s="8">
        <v>5.0</v>
      </c>
      <c r="B142" s="9" t="s">
        <v>19</v>
      </c>
      <c r="C142" s="10">
        <v>47.0</v>
      </c>
      <c r="D142" s="10">
        <v>21.0</v>
      </c>
      <c r="E142" s="10">
        <v>0.0</v>
      </c>
      <c r="F142" s="10">
        <v>121.0</v>
      </c>
      <c r="G142" s="10">
        <v>42.0</v>
      </c>
      <c r="H142" s="10">
        <v>0.0</v>
      </c>
    </row>
    <row r="143">
      <c r="A143" s="8">
        <v>5.0</v>
      </c>
      <c r="B143" s="9" t="s">
        <v>20</v>
      </c>
      <c r="C143" s="10">
        <v>47.0</v>
      </c>
      <c r="D143" s="10">
        <v>10.0</v>
      </c>
      <c r="E143" s="10">
        <v>0.0</v>
      </c>
      <c r="F143" s="10">
        <v>121.0</v>
      </c>
      <c r="G143" s="10">
        <v>54.0</v>
      </c>
      <c r="H143" s="10">
        <v>0.0</v>
      </c>
    </row>
    <row r="144">
      <c r="A144" s="8">
        <v>5.0</v>
      </c>
      <c r="B144" s="9" t="s">
        <v>21</v>
      </c>
      <c r="C144" s="10">
        <v>47.0</v>
      </c>
      <c r="D144" s="10">
        <v>37.0</v>
      </c>
      <c r="E144" s="10">
        <v>0.0</v>
      </c>
      <c r="F144" s="10">
        <v>121.0</v>
      </c>
      <c r="G144" s="10">
        <v>58.0</v>
      </c>
      <c r="H144" s="10">
        <v>0.0</v>
      </c>
    </row>
    <row r="145">
      <c r="A145" s="8">
        <v>5.0</v>
      </c>
      <c r="B145" s="9" t="s">
        <v>22</v>
      </c>
      <c r="C145" s="10">
        <v>47.0</v>
      </c>
      <c r="D145" s="10">
        <v>53.0</v>
      </c>
      <c r="E145" s="10">
        <v>10.0</v>
      </c>
      <c r="F145" s="10">
        <v>122.0</v>
      </c>
      <c r="G145" s="10">
        <v>16.0</v>
      </c>
      <c r="H145" s="10">
        <v>42.0</v>
      </c>
    </row>
    <row r="146">
      <c r="A146" s="8">
        <v>5.0</v>
      </c>
      <c r="B146" s="9" t="s">
        <v>23</v>
      </c>
      <c r="C146" s="10">
        <v>48.0</v>
      </c>
      <c r="D146" s="10">
        <v>0.0</v>
      </c>
      <c r="E146" s="10">
        <v>0.0</v>
      </c>
      <c r="F146" s="10">
        <v>122.0</v>
      </c>
      <c r="G146" s="10">
        <v>5.0</v>
      </c>
      <c r="H146" s="10">
        <v>0.0</v>
      </c>
      <c r="I146" s="7" t="s">
        <v>71</v>
      </c>
    </row>
    <row r="147">
      <c r="A147" s="8">
        <v>5.0</v>
      </c>
      <c r="B147" s="9" t="s">
        <v>24</v>
      </c>
      <c r="C147" s="10">
        <v>48.0</v>
      </c>
      <c r="D147" s="10">
        <v>0.0</v>
      </c>
      <c r="E147" s="10">
        <v>0.0</v>
      </c>
      <c r="F147" s="10">
        <v>121.0</v>
      </c>
      <c r="G147" s="10">
        <v>58.0</v>
      </c>
      <c r="H147" s="10">
        <v>0.0</v>
      </c>
      <c r="I147" s="7" t="s">
        <v>72</v>
      </c>
    </row>
    <row r="148">
      <c r="A148" s="8">
        <v>5.0</v>
      </c>
      <c r="B148" s="9" t="s">
        <v>25</v>
      </c>
      <c r="C148" s="10">
        <v>48.0</v>
      </c>
      <c r="D148" s="10">
        <v>10.0</v>
      </c>
      <c r="E148" s="10">
        <v>0.0</v>
      </c>
      <c r="F148" s="10">
        <v>121.0</v>
      </c>
      <c r="G148" s="10">
        <v>58.0</v>
      </c>
      <c r="H148" s="10">
        <v>0.0</v>
      </c>
    </row>
    <row r="149">
      <c r="A149" s="8">
        <v>6.0</v>
      </c>
      <c r="B149" s="9" t="s">
        <v>5</v>
      </c>
      <c r="C149" s="10">
        <v>45.0</v>
      </c>
      <c r="D149" s="10">
        <v>48.0</v>
      </c>
      <c r="E149" s="10">
        <v>35.0</v>
      </c>
      <c r="F149" s="10">
        <v>126.0</v>
      </c>
      <c r="G149" s="10">
        <v>50.0</v>
      </c>
      <c r="H149" s="10">
        <v>49.0</v>
      </c>
    </row>
    <row r="150">
      <c r="A150" s="8">
        <v>6.0</v>
      </c>
      <c r="B150" s="9" t="s">
        <v>6</v>
      </c>
      <c r="C150" s="10">
        <v>46.0</v>
      </c>
      <c r="D150" s="10">
        <v>6.0</v>
      </c>
      <c r="E150" s="10">
        <v>0.0</v>
      </c>
      <c r="F150" s="10">
        <v>126.0</v>
      </c>
      <c r="G150" s="10">
        <v>15.0</v>
      </c>
      <c r="H150" s="10">
        <v>0.0</v>
      </c>
    </row>
    <row r="151">
      <c r="A151" s="8">
        <v>6.0</v>
      </c>
      <c r="B151" s="9" t="s">
        <v>8</v>
      </c>
      <c r="C151" s="10">
        <v>46.0</v>
      </c>
      <c r="D151" s="10">
        <v>20.0</v>
      </c>
      <c r="E151" s="10">
        <v>25.0</v>
      </c>
      <c r="F151" s="10">
        <v>125.0</v>
      </c>
      <c r="G151" s="10">
        <v>43.0</v>
      </c>
      <c r="H151" s="10">
        <v>37.0</v>
      </c>
    </row>
    <row r="152">
      <c r="A152" s="8">
        <v>6.0</v>
      </c>
      <c r="B152" s="9" t="s">
        <v>9</v>
      </c>
      <c r="C152" s="10">
        <v>46.0</v>
      </c>
      <c r="D152" s="10">
        <v>20.0</v>
      </c>
      <c r="E152" s="10">
        <v>0.0</v>
      </c>
      <c r="F152" s="10">
        <v>124.0</v>
      </c>
      <c r="G152" s="10">
        <v>46.0</v>
      </c>
      <c r="H152" s="10">
        <v>0.0</v>
      </c>
    </row>
    <row r="153">
      <c r="A153" s="8">
        <v>6.0</v>
      </c>
      <c r="B153" s="9" t="s">
        <v>10</v>
      </c>
      <c r="C153" s="10">
        <v>46.0</v>
      </c>
      <c r="D153" s="10">
        <v>20.0</v>
      </c>
      <c r="E153" s="10">
        <v>0.0</v>
      </c>
      <c r="F153" s="10">
        <v>123.0</v>
      </c>
      <c r="G153" s="10">
        <v>50.0</v>
      </c>
      <c r="H153" s="10">
        <v>0.0</v>
      </c>
    </row>
    <row r="154">
      <c r="A154" s="8">
        <v>6.0</v>
      </c>
      <c r="B154" s="9" t="s">
        <v>11</v>
      </c>
      <c r="C154" s="10">
        <v>46.0</v>
      </c>
      <c r="D154" s="10">
        <v>50.0</v>
      </c>
      <c r="E154" s="10">
        <v>0.0</v>
      </c>
      <c r="F154" s="10">
        <v>123.0</v>
      </c>
      <c r="G154" s="10">
        <v>14.0</v>
      </c>
      <c r="H154" s="10">
        <v>0.0</v>
      </c>
    </row>
    <row r="155">
      <c r="A155" s="8">
        <v>6.0</v>
      </c>
      <c r="B155" s="9" t="s">
        <v>12</v>
      </c>
      <c r="C155" s="10">
        <v>46.0</v>
      </c>
      <c r="D155" s="10">
        <v>42.0</v>
      </c>
      <c r="E155" s="10">
        <v>30.0</v>
      </c>
      <c r="F155" s="10">
        <v>122.0</v>
      </c>
      <c r="G155" s="10">
        <v>31.0</v>
      </c>
      <c r="H155" s="10">
        <v>30.0</v>
      </c>
    </row>
    <row r="156">
      <c r="A156" s="8">
        <v>6.0</v>
      </c>
      <c r="B156" s="9" t="s">
        <v>13</v>
      </c>
      <c r="C156" s="10">
        <v>46.0</v>
      </c>
      <c r="D156" s="10">
        <v>20.0</v>
      </c>
      <c r="E156" s="10">
        <v>0.0</v>
      </c>
      <c r="F156" s="10">
        <v>122.0</v>
      </c>
      <c r="G156" s="10">
        <v>35.0</v>
      </c>
      <c r="H156" s="10">
        <v>0.0</v>
      </c>
    </row>
    <row r="157">
      <c r="A157" s="8">
        <v>6.0</v>
      </c>
      <c r="B157" s="9" t="s">
        <v>14</v>
      </c>
      <c r="C157" s="10">
        <v>46.0</v>
      </c>
      <c r="D157" s="10">
        <v>5.0</v>
      </c>
      <c r="E157" s="10">
        <v>42.0</v>
      </c>
      <c r="F157" s="10">
        <v>122.0</v>
      </c>
      <c r="G157" s="10">
        <v>32.0</v>
      </c>
      <c r="H157" s="10">
        <v>17.0</v>
      </c>
    </row>
    <row r="158">
      <c r="A158" s="8">
        <v>6.0</v>
      </c>
      <c r="B158" s="9" t="s">
        <v>15</v>
      </c>
      <c r="C158" s="10">
        <v>46.0</v>
      </c>
      <c r="D158" s="10">
        <v>0.0</v>
      </c>
      <c r="E158" s="10">
        <v>0.0</v>
      </c>
      <c r="F158" s="10">
        <v>122.0</v>
      </c>
      <c r="G158" s="10">
        <v>30.0</v>
      </c>
      <c r="H158" s="10">
        <v>0.0</v>
      </c>
    </row>
    <row r="159">
      <c r="A159" s="8">
        <v>6.0</v>
      </c>
      <c r="B159" s="9" t="s">
        <v>73</v>
      </c>
      <c r="C159" s="10">
        <f t="shared" ref="C159:H159" si="1">C96</f>
        <v>46</v>
      </c>
      <c r="D159" s="10">
        <f t="shared" si="1"/>
        <v>0</v>
      </c>
      <c r="E159" s="10">
        <f t="shared" si="1"/>
        <v>0</v>
      </c>
      <c r="F159" s="10">
        <f t="shared" si="1"/>
        <v>122</v>
      </c>
      <c r="G159" s="10">
        <f t="shared" si="1"/>
        <v>24</v>
      </c>
      <c r="H159" s="10">
        <f t="shared" si="1"/>
        <v>0</v>
      </c>
      <c r="I159" s="7" t="s">
        <v>74</v>
      </c>
    </row>
    <row r="160">
      <c r="A160" s="8">
        <v>6.0</v>
      </c>
      <c r="B160" s="9" t="s">
        <v>16</v>
      </c>
      <c r="C160" s="10">
        <v>46.0</v>
      </c>
      <c r="D160" s="10">
        <v>0.0</v>
      </c>
      <c r="E160" s="10">
        <v>0.0</v>
      </c>
      <c r="F160" s="10">
        <v>122.0</v>
      </c>
      <c r="G160" s="10">
        <v>10.0</v>
      </c>
      <c r="H160" s="10">
        <v>0.0</v>
      </c>
    </row>
    <row r="161">
      <c r="A161" s="8">
        <v>6.0</v>
      </c>
      <c r="B161" s="9" t="s">
        <v>17</v>
      </c>
      <c r="C161" s="10">
        <v>46.0</v>
      </c>
      <c r="D161" s="10">
        <v>4.0</v>
      </c>
      <c r="E161" s="10">
        <v>3.0</v>
      </c>
      <c r="F161" s="10">
        <v>121.0</v>
      </c>
      <c r="G161" s="10">
        <v>57.0</v>
      </c>
      <c r="H161" s="10">
        <v>15.0</v>
      </c>
    </row>
    <row r="162">
      <c r="A162" s="8">
        <v>6.0</v>
      </c>
      <c r="B162" s="9" t="s">
        <v>18</v>
      </c>
      <c r="C162" s="10">
        <v>46.0</v>
      </c>
      <c r="D162" s="10">
        <v>16.0</v>
      </c>
      <c r="E162" s="10">
        <v>49.0</v>
      </c>
      <c r="F162" s="10">
        <v>121.0</v>
      </c>
      <c r="G162" s="10">
        <v>23.0</v>
      </c>
      <c r="H162" s="10">
        <v>53.0</v>
      </c>
    </row>
    <row r="163">
      <c r="A163" s="8">
        <v>6.0</v>
      </c>
      <c r="B163" s="9" t="s">
        <v>19</v>
      </c>
      <c r="C163" s="10">
        <v>45.0</v>
      </c>
      <c r="D163" s="10">
        <v>45.0</v>
      </c>
      <c r="E163" s="10">
        <v>0.0</v>
      </c>
      <c r="F163" s="10">
        <v>120.0</v>
      </c>
      <c r="G163" s="10">
        <v>24.0</v>
      </c>
      <c r="H163" s="10">
        <v>0.0</v>
      </c>
    </row>
    <row r="164">
      <c r="A164" s="8">
        <v>6.0</v>
      </c>
      <c r="B164" s="9" t="s">
        <v>20</v>
      </c>
      <c r="C164" s="10">
        <v>45.0</v>
      </c>
      <c r="D164" s="10">
        <v>16.0</v>
      </c>
      <c r="E164" s="10">
        <v>0.0</v>
      </c>
      <c r="F164" s="10">
        <v>119.0</v>
      </c>
      <c r="G164" s="10">
        <v>54.0</v>
      </c>
      <c r="H164" s="10">
        <v>0.0</v>
      </c>
    </row>
    <row r="165">
      <c r="A165" s="8">
        <v>6.0</v>
      </c>
      <c r="B165" s="9" t="s">
        <v>21</v>
      </c>
      <c r="C165" s="10">
        <v>44.0</v>
      </c>
      <c r="D165" s="10">
        <v>51.0</v>
      </c>
      <c r="E165" s="10">
        <v>0.0</v>
      </c>
      <c r="F165" s="10">
        <v>118.0</v>
      </c>
      <c r="G165" s="10">
        <v>27.0</v>
      </c>
      <c r="H165" s="10">
        <v>0.0</v>
      </c>
    </row>
    <row r="166">
      <c r="A166" s="8">
        <v>6.0</v>
      </c>
      <c r="B166" s="9" t="s">
        <v>22</v>
      </c>
      <c r="C166" s="10">
        <v>44.0</v>
      </c>
      <c r="D166" s="10">
        <v>42.0</v>
      </c>
      <c r="E166" s="10">
        <v>0.0</v>
      </c>
      <c r="F166" s="10">
        <v>118.0</v>
      </c>
      <c r="G166" s="10">
        <v>32.0</v>
      </c>
      <c r="H166" s="10">
        <v>30.0</v>
      </c>
    </row>
    <row r="167">
      <c r="A167" s="8">
        <v>6.0</v>
      </c>
      <c r="B167" s="9" t="s">
        <v>23</v>
      </c>
      <c r="C167" s="10">
        <v>43.0</v>
      </c>
      <c r="D167" s="10">
        <v>44.0</v>
      </c>
      <c r="E167" s="10">
        <v>0.0</v>
      </c>
      <c r="F167" s="10">
        <v>119.0</v>
      </c>
      <c r="G167" s="10">
        <v>13.0</v>
      </c>
      <c r="H167" s="10">
        <v>0.0</v>
      </c>
    </row>
    <row r="168">
      <c r="A168" s="8">
        <v>6.0</v>
      </c>
      <c r="B168" s="9" t="s">
        <v>24</v>
      </c>
      <c r="C168" s="10">
        <v>43.0</v>
      </c>
      <c r="D168" s="10">
        <v>38.0</v>
      </c>
      <c r="E168" s="10">
        <v>0.0</v>
      </c>
      <c r="F168" s="10">
        <v>119.0</v>
      </c>
      <c r="G168" s="10">
        <v>17.0</v>
      </c>
      <c r="H168" s="10">
        <v>0.0</v>
      </c>
    </row>
    <row r="169">
      <c r="A169" s="8">
        <v>6.0</v>
      </c>
      <c r="B169" s="9" t="s">
        <v>25</v>
      </c>
      <c r="C169" s="10">
        <v>43.0</v>
      </c>
      <c r="D169" s="10">
        <v>32.0</v>
      </c>
      <c r="E169" s="10">
        <v>0.0</v>
      </c>
      <c r="F169" s="10">
        <v>119.0</v>
      </c>
      <c r="G169" s="10">
        <v>15.0</v>
      </c>
      <c r="H169" s="10">
        <v>0.0</v>
      </c>
    </row>
    <row r="170">
      <c r="A170" s="8">
        <v>6.0</v>
      </c>
      <c r="B170" s="9" t="s">
        <v>26</v>
      </c>
      <c r="C170" s="10">
        <v>43.0</v>
      </c>
      <c r="D170" s="10">
        <v>26.0</v>
      </c>
      <c r="E170" s="10">
        <v>0.0</v>
      </c>
      <c r="F170" s="10">
        <v>119.0</v>
      </c>
      <c r="G170" s="10">
        <v>23.0</v>
      </c>
      <c r="H170" s="10">
        <v>0.0</v>
      </c>
    </row>
    <row r="171">
      <c r="A171" s="8">
        <v>6.0</v>
      </c>
      <c r="B171" s="9" t="s">
        <v>27</v>
      </c>
      <c r="C171" s="10">
        <v>43.0</v>
      </c>
      <c r="D171" s="10">
        <v>26.0</v>
      </c>
      <c r="E171" s="10">
        <v>0.0</v>
      </c>
      <c r="F171" s="10">
        <v>121.0</v>
      </c>
      <c r="G171" s="10">
        <v>54.0</v>
      </c>
      <c r="H171" s="10">
        <v>0.0</v>
      </c>
    </row>
    <row r="172">
      <c r="A172" s="8">
        <v>6.0</v>
      </c>
      <c r="B172" s="9" t="s">
        <v>28</v>
      </c>
      <c r="C172" s="10">
        <v>43.0</v>
      </c>
      <c r="D172" s="10">
        <v>47.0</v>
      </c>
      <c r="E172" s="10">
        <v>21.0</v>
      </c>
      <c r="F172" s="10">
        <v>121.0</v>
      </c>
      <c r="G172" s="10">
        <v>58.0</v>
      </c>
      <c r="H172" s="10">
        <v>59.0</v>
      </c>
    </row>
    <row r="173">
      <c r="A173" s="8">
        <v>6.0</v>
      </c>
      <c r="B173" s="9" t="s">
        <v>29</v>
      </c>
      <c r="C173" s="10">
        <v>43.0</v>
      </c>
      <c r="D173" s="10">
        <v>55.0</v>
      </c>
      <c r="E173" s="10">
        <v>49.0</v>
      </c>
      <c r="F173" s="10">
        <v>122.0</v>
      </c>
      <c r="G173" s="10">
        <v>35.0</v>
      </c>
      <c r="H173" s="10">
        <v>11.0</v>
      </c>
    </row>
    <row r="174">
      <c r="A174" s="8">
        <v>6.0</v>
      </c>
      <c r="B174" s="9" t="s">
        <v>30</v>
      </c>
      <c r="C174" s="10">
        <v>44.0</v>
      </c>
      <c r="D174" s="10">
        <v>3.0</v>
      </c>
      <c r="E174" s="10">
        <v>0.0</v>
      </c>
      <c r="F174" s="10">
        <v>122.0</v>
      </c>
      <c r="G174" s="10">
        <v>59.0</v>
      </c>
      <c r="H174" s="10">
        <v>0.0</v>
      </c>
    </row>
    <row r="175">
      <c r="A175" s="8">
        <v>6.0</v>
      </c>
      <c r="B175" s="9" t="s">
        <v>31</v>
      </c>
      <c r="C175" s="10">
        <v>44.0</v>
      </c>
      <c r="D175" s="10">
        <v>5.0</v>
      </c>
      <c r="E175" s="10">
        <v>0.0</v>
      </c>
      <c r="F175" s="10">
        <v>123.0</v>
      </c>
      <c r="G175" s="10">
        <v>17.0</v>
      </c>
      <c r="H175" s="10">
        <v>0.0</v>
      </c>
    </row>
    <row r="176">
      <c r="A176" s="8">
        <v>6.0</v>
      </c>
      <c r="B176" s="9" t="s">
        <v>32</v>
      </c>
      <c r="C176" s="10">
        <v>44.0</v>
      </c>
      <c r="D176" s="10">
        <v>1.0</v>
      </c>
      <c r="E176" s="10">
        <v>0.0</v>
      </c>
      <c r="F176" s="10">
        <v>123.0</v>
      </c>
      <c r="G176" s="10">
        <v>34.0</v>
      </c>
      <c r="H176" s="10">
        <v>0.0</v>
      </c>
    </row>
    <row r="177">
      <c r="A177" s="8">
        <v>6.0</v>
      </c>
      <c r="B177" s="9" t="s">
        <v>33</v>
      </c>
      <c r="C177" s="10">
        <v>44.0</v>
      </c>
      <c r="D177" s="10">
        <v>0.0</v>
      </c>
      <c r="E177" s="10">
        <v>0.0</v>
      </c>
      <c r="F177" s="10">
        <v>123.0</v>
      </c>
      <c r="G177" s="10">
        <v>38.0</v>
      </c>
      <c r="H177" s="10">
        <v>0.0</v>
      </c>
    </row>
    <row r="178">
      <c r="A178" s="8">
        <v>6.0</v>
      </c>
      <c r="B178" s="9" t="s">
        <v>34</v>
      </c>
      <c r="C178" s="10">
        <v>44.0</v>
      </c>
      <c r="D178" s="10">
        <v>0.0</v>
      </c>
      <c r="E178" s="10">
        <v>0.0</v>
      </c>
      <c r="F178" s="10">
        <v>125.0</v>
      </c>
      <c r="G178" s="10">
        <v>30.0</v>
      </c>
      <c r="H178" s="10">
        <v>0.0</v>
      </c>
    </row>
    <row r="179">
      <c r="A179" s="8">
        <v>6.0</v>
      </c>
      <c r="B179" s="9" t="s">
        <v>35</v>
      </c>
      <c r="C179" s="10">
        <v>43.0</v>
      </c>
      <c r="D179" s="10">
        <v>32.0</v>
      </c>
      <c r="E179" s="10">
        <v>0.0</v>
      </c>
      <c r="F179" s="10">
        <v>126.0</v>
      </c>
      <c r="G179" s="10">
        <v>40.0</v>
      </c>
      <c r="H179" s="10">
        <v>0.0</v>
      </c>
    </row>
    <row r="180">
      <c r="A180" s="8">
        <v>6.0</v>
      </c>
      <c r="B180" s="9" t="s">
        <v>36</v>
      </c>
      <c r="C180" s="10">
        <v>44.0</v>
      </c>
      <c r="D180" s="10">
        <v>4.0</v>
      </c>
      <c r="E180" s="10">
        <v>0.0</v>
      </c>
      <c r="F180" s="10">
        <v>126.0</v>
      </c>
      <c r="G180" s="10">
        <v>36.0</v>
      </c>
      <c r="H180" s="10">
        <v>0.0</v>
      </c>
    </row>
    <row r="181">
      <c r="A181" s="8">
        <v>6.0</v>
      </c>
      <c r="B181" s="9" t="s">
        <v>37</v>
      </c>
      <c r="C181" s="10">
        <v>44.0</v>
      </c>
      <c r="D181" s="10">
        <v>30.0</v>
      </c>
      <c r="E181" s="10">
        <v>0.0</v>
      </c>
      <c r="F181" s="10">
        <v>126.0</v>
      </c>
      <c r="G181" s="10">
        <v>33.0</v>
      </c>
      <c r="H181" s="10">
        <v>30.0</v>
      </c>
    </row>
    <row r="182">
      <c r="A182" s="8">
        <v>6.0</v>
      </c>
      <c r="B182" s="9" t="s">
        <v>38</v>
      </c>
      <c r="C182" s="10">
        <v>45.0</v>
      </c>
      <c r="D182" s="10">
        <v>0.0</v>
      </c>
      <c r="E182" s="10">
        <v>0.0</v>
      </c>
      <c r="F182" s="10">
        <v>126.0</v>
      </c>
      <c r="G182" s="10">
        <v>30.0</v>
      </c>
      <c r="H182" s="10">
        <v>0.0</v>
      </c>
    </row>
    <row r="183">
      <c r="A183" s="8">
        <v>6.0</v>
      </c>
      <c r="B183" s="9" t="s">
        <v>39</v>
      </c>
      <c r="C183" s="10">
        <v>45.0</v>
      </c>
      <c r="D183" s="10">
        <v>0.0</v>
      </c>
      <c r="E183" s="10">
        <v>0.0</v>
      </c>
      <c r="F183" s="10">
        <v>124.0</v>
      </c>
      <c r="G183" s="10">
        <v>0.0</v>
      </c>
      <c r="H183" s="10">
        <v>0.0</v>
      </c>
    </row>
    <row r="184">
      <c r="A184" s="8">
        <v>6.0</v>
      </c>
      <c r="B184" s="9" t="s">
        <v>40</v>
      </c>
      <c r="C184" s="10">
        <v>45.0</v>
      </c>
      <c r="D184" s="10">
        <v>55.0</v>
      </c>
      <c r="E184" s="10">
        <v>55.0</v>
      </c>
      <c r="F184" s="10">
        <v>123.0</v>
      </c>
      <c r="G184" s="10">
        <v>11.0</v>
      </c>
      <c r="H184" s="10">
        <v>48.0</v>
      </c>
    </row>
    <row r="185">
      <c r="A185" s="8">
        <v>6.0</v>
      </c>
      <c r="B185" s="9" t="s">
        <v>41</v>
      </c>
      <c r="C185" s="10">
        <v>46.0</v>
      </c>
      <c r="D185" s="10">
        <v>0.0</v>
      </c>
      <c r="E185" s="10">
        <v>0.0</v>
      </c>
      <c r="F185" s="10">
        <v>123.0</v>
      </c>
      <c r="G185" s="10">
        <v>18.0</v>
      </c>
      <c r="H185" s="10">
        <v>31.0</v>
      </c>
    </row>
    <row r="186">
      <c r="A186" s="8">
        <v>6.0</v>
      </c>
      <c r="B186" s="9" t="s">
        <v>42</v>
      </c>
      <c r="C186" s="10">
        <v>45.0</v>
      </c>
      <c r="D186" s="10">
        <v>22.0</v>
      </c>
      <c r="E186" s="10">
        <v>0.0</v>
      </c>
      <c r="F186" s="10">
        <v>121.0</v>
      </c>
      <c r="G186" s="10">
        <v>50.0</v>
      </c>
      <c r="H186" s="10">
        <v>0.0</v>
      </c>
    </row>
    <row r="187">
      <c r="A187" s="8">
        <v>6.0</v>
      </c>
      <c r="B187" s="9" t="s">
        <v>43</v>
      </c>
      <c r="C187" s="10">
        <v>45.0</v>
      </c>
      <c r="D187" s="10">
        <v>10.0</v>
      </c>
      <c r="E187" s="10">
        <v>0.0</v>
      </c>
      <c r="F187" s="10">
        <v>121.0</v>
      </c>
      <c r="G187" s="10">
        <v>12.0</v>
      </c>
      <c r="H187" s="10">
        <v>0.0</v>
      </c>
    </row>
    <row r="188">
      <c r="A188" s="8">
        <v>6.0</v>
      </c>
      <c r="B188" s="9" t="s">
        <v>44</v>
      </c>
      <c r="C188" s="10">
        <v>44.0</v>
      </c>
      <c r="D188" s="10">
        <v>57.0</v>
      </c>
      <c r="E188" s="10">
        <v>0.0</v>
      </c>
      <c r="F188" s="10">
        <v>120.0</v>
      </c>
      <c r="G188" s="10">
        <v>24.0</v>
      </c>
      <c r="H188" s="10">
        <v>0.0</v>
      </c>
    </row>
    <row r="189">
      <c r="A189" s="8">
        <v>6.0</v>
      </c>
      <c r="B189" s="9" t="s">
        <v>45</v>
      </c>
      <c r="C189" s="10">
        <v>44.0</v>
      </c>
      <c r="D189" s="10">
        <v>17.0</v>
      </c>
      <c r="E189" s="10">
        <v>0.0</v>
      </c>
      <c r="F189" s="10">
        <v>122.0</v>
      </c>
      <c r="G189" s="10">
        <v>6.0</v>
      </c>
      <c r="H189" s="10">
        <v>0.0</v>
      </c>
    </row>
    <row r="190">
      <c r="A190" s="8">
        <v>6.0</v>
      </c>
      <c r="B190" s="9" t="s">
        <v>46</v>
      </c>
      <c r="C190" s="10">
        <v>44.0</v>
      </c>
      <c r="D190" s="10">
        <v>31.0</v>
      </c>
      <c r="E190" s="10">
        <v>47.0</v>
      </c>
      <c r="F190" s="10">
        <v>122.0</v>
      </c>
      <c r="G190" s="10">
        <v>9.0</v>
      </c>
      <c r="H190" s="10">
        <v>31.0</v>
      </c>
    </row>
    <row r="191">
      <c r="A191" s="8">
        <v>6.0</v>
      </c>
      <c r="B191" s="9" t="s">
        <v>47</v>
      </c>
      <c r="C191" s="10">
        <v>44.0</v>
      </c>
      <c r="D191" s="10">
        <v>45.0</v>
      </c>
      <c r="E191" s="10">
        <v>0.0</v>
      </c>
      <c r="F191" s="10">
        <v>121.0</v>
      </c>
      <c r="G191" s="10">
        <v>42.0</v>
      </c>
      <c r="H191" s="10">
        <v>0.0</v>
      </c>
    </row>
    <row r="192">
      <c r="A192" s="8">
        <v>6.0</v>
      </c>
      <c r="B192" s="9" t="s">
        <v>55</v>
      </c>
      <c r="C192" s="10">
        <v>44.0</v>
      </c>
      <c r="D192" s="10">
        <v>46.0</v>
      </c>
      <c r="E192" s="10">
        <v>55.0</v>
      </c>
      <c r="F192" s="10">
        <v>121.0</v>
      </c>
      <c r="G192" s="10">
        <v>31.0</v>
      </c>
      <c r="H192" s="10">
        <v>53.0</v>
      </c>
    </row>
    <row r="193">
      <c r="A193" s="8">
        <v>6.0</v>
      </c>
      <c r="B193" s="9" t="s">
        <v>56</v>
      </c>
      <c r="C193" s="10">
        <v>44.0</v>
      </c>
      <c r="D193" s="10">
        <v>49.0</v>
      </c>
      <c r="E193" s="10">
        <v>14.0</v>
      </c>
      <c r="F193" s="10">
        <v>121.0</v>
      </c>
      <c r="G193" s="10">
        <v>20.0</v>
      </c>
      <c r="H193" s="10">
        <v>26.0</v>
      </c>
    </row>
    <row r="194">
      <c r="A194" s="8">
        <v>6.0</v>
      </c>
      <c r="B194" s="9" t="s">
        <v>57</v>
      </c>
      <c r="C194" s="10">
        <v>44.0</v>
      </c>
      <c r="D194" s="10">
        <v>30.0</v>
      </c>
      <c r="E194" s="10">
        <v>0.0</v>
      </c>
      <c r="F194" s="10">
        <v>120.0</v>
      </c>
      <c r="G194" s="10">
        <v>20.0</v>
      </c>
      <c r="H194" s="10">
        <v>0.0</v>
      </c>
    </row>
    <row r="195">
      <c r="A195" s="8">
        <v>6.0</v>
      </c>
      <c r="B195" s="9" t="s">
        <v>58</v>
      </c>
      <c r="C195" s="10">
        <v>43.0</v>
      </c>
      <c r="D195" s="10">
        <v>26.0</v>
      </c>
      <c r="E195" s="10">
        <v>12.0</v>
      </c>
      <c r="F195" s="10">
        <v>120.0</v>
      </c>
      <c r="G195" s="10">
        <v>18.0</v>
      </c>
      <c r="H195" s="10">
        <v>0.0</v>
      </c>
    </row>
    <row r="196">
      <c r="A196" s="8">
        <v>7.0</v>
      </c>
      <c r="B196" s="9" t="s">
        <v>5</v>
      </c>
      <c r="C196" s="10">
        <v>45.0</v>
      </c>
      <c r="D196" s="10">
        <v>47.0</v>
      </c>
      <c r="E196" s="10">
        <v>0.0</v>
      </c>
      <c r="F196" s="10">
        <v>122.0</v>
      </c>
      <c r="G196" s="10">
        <v>58.0</v>
      </c>
      <c r="H196" s="10">
        <v>24.0</v>
      </c>
      <c r="I196" s="7" t="s">
        <v>75</v>
      </c>
    </row>
    <row r="197">
      <c r="A197" s="8">
        <v>7.0</v>
      </c>
      <c r="B197" s="9" t="s">
        <v>6</v>
      </c>
      <c r="C197" s="10">
        <v>45.0</v>
      </c>
      <c r="D197" s="10">
        <v>47.0</v>
      </c>
      <c r="E197" s="10">
        <v>0.0</v>
      </c>
      <c r="F197" s="10">
        <v>122.0</v>
      </c>
      <c r="G197" s="10">
        <v>45.0</v>
      </c>
      <c r="H197" s="10">
        <v>0.0</v>
      </c>
    </row>
    <row r="198">
      <c r="A198" s="8">
        <v>7.0</v>
      </c>
      <c r="B198" s="9" t="s">
        <v>8</v>
      </c>
      <c r="C198" s="10">
        <v>45.0</v>
      </c>
      <c r="D198" s="10">
        <v>56.0</v>
      </c>
      <c r="E198" s="10">
        <v>0.0</v>
      </c>
      <c r="F198" s="10">
        <v>122.0</v>
      </c>
      <c r="G198" s="10">
        <v>25.0</v>
      </c>
      <c r="H198" s="10">
        <v>0.0</v>
      </c>
    </row>
    <row r="199">
      <c r="A199" s="8">
        <v>7.0</v>
      </c>
      <c r="B199" s="9" t="s">
        <v>9</v>
      </c>
      <c r="C199" s="10">
        <v>45.0</v>
      </c>
      <c r="D199" s="10">
        <v>24.0</v>
      </c>
      <c r="E199" s="10">
        <v>43.0</v>
      </c>
      <c r="F199" s="10">
        <v>123.0</v>
      </c>
      <c r="G199" s="10">
        <v>16.0</v>
      </c>
      <c r="H199" s="10">
        <v>51.0</v>
      </c>
      <c r="J199" s="11"/>
      <c r="K199" s="11"/>
      <c r="L199" s="11"/>
      <c r="M199" s="12" t="s">
        <v>76</v>
      </c>
    </row>
    <row r="200">
      <c r="A200" s="8">
        <v>7.0</v>
      </c>
      <c r="B200" s="9" t="s">
        <v>10</v>
      </c>
      <c r="C200" s="10">
        <v>45.0</v>
      </c>
      <c r="D200" s="10">
        <v>38.0</v>
      </c>
      <c r="E200" s="10">
        <v>0.0</v>
      </c>
      <c r="F200" s="10">
        <v>122.0</v>
      </c>
      <c r="G200" s="10">
        <v>54.0</v>
      </c>
      <c r="H200" s="10">
        <v>57.0</v>
      </c>
    </row>
    <row r="201">
      <c r="A201" s="8">
        <v>7.0</v>
      </c>
      <c r="B201" s="9" t="s">
        <v>11</v>
      </c>
      <c r="C201" s="10">
        <v>45.0</v>
      </c>
      <c r="D201" s="10">
        <v>38.0</v>
      </c>
      <c r="E201" s="10">
        <v>0.0</v>
      </c>
      <c r="F201" s="10">
        <v>122.0</v>
      </c>
      <c r="G201" s="10">
        <v>50.0</v>
      </c>
      <c r="H201" s="10">
        <v>21.0</v>
      </c>
    </row>
    <row r="202">
      <c r="A202" s="8">
        <v>7.0</v>
      </c>
      <c r="B202" s="9" t="s">
        <v>12</v>
      </c>
      <c r="C202" s="10">
        <v>45.0</v>
      </c>
      <c r="D202" s="10">
        <v>38.0</v>
      </c>
      <c r="E202" s="10">
        <v>0.0</v>
      </c>
      <c r="F202" s="10">
        <v>122.0</v>
      </c>
      <c r="G202" s="10">
        <v>45.0</v>
      </c>
      <c r="H202" s="10">
        <v>0.0</v>
      </c>
    </row>
    <row r="203">
      <c r="A203" s="8">
        <v>7.0</v>
      </c>
      <c r="B203" s="9" t="s">
        <v>13</v>
      </c>
      <c r="C203" s="10">
        <v>45.0</v>
      </c>
      <c r="D203" s="10">
        <v>38.0</v>
      </c>
      <c r="E203" s="10">
        <v>0.0</v>
      </c>
      <c r="F203" s="10">
        <v>122.0</v>
      </c>
      <c r="G203" s="10">
        <v>41.0</v>
      </c>
      <c r="H203" s="10">
        <v>29.0</v>
      </c>
    </row>
    <row r="204">
      <c r="A204" s="8">
        <v>7.0</v>
      </c>
      <c r="B204" s="9" t="s">
        <v>14</v>
      </c>
      <c r="C204" s="10">
        <v>45.0</v>
      </c>
      <c r="D204" s="10">
        <v>35.0</v>
      </c>
      <c r="E204" s="10">
        <v>0.0</v>
      </c>
      <c r="F204" s="10">
        <v>122.0</v>
      </c>
      <c r="G204" s="10">
        <v>18.0</v>
      </c>
      <c r="H204" s="10">
        <v>0.0</v>
      </c>
    </row>
    <row r="205">
      <c r="A205" s="8">
        <v>7.0</v>
      </c>
      <c r="B205" s="9" t="s">
        <v>15</v>
      </c>
      <c r="C205" s="10">
        <v>45.0</v>
      </c>
      <c r="D205" s="10">
        <v>30.0</v>
      </c>
      <c r="E205" s="10">
        <v>0.0</v>
      </c>
      <c r="F205" s="10">
        <v>122.0</v>
      </c>
      <c r="G205" s="10">
        <v>19.0</v>
      </c>
      <c r="H205" s="10">
        <v>0.0</v>
      </c>
    </row>
    <row r="206">
      <c r="A206" s="8">
        <v>7.0</v>
      </c>
      <c r="B206" s="9" t="s">
        <v>16</v>
      </c>
      <c r="C206" s="10">
        <v>45.0</v>
      </c>
      <c r="D206" s="10">
        <v>4.0</v>
      </c>
      <c r="E206" s="10">
        <v>30.0</v>
      </c>
      <c r="F206" s="10">
        <v>122.0</v>
      </c>
      <c r="G206" s="10">
        <v>18.0</v>
      </c>
      <c r="H206" s="10">
        <v>10.0</v>
      </c>
    </row>
    <row r="207">
      <c r="A207" s="8">
        <v>7.0</v>
      </c>
      <c r="B207" s="9" t="s">
        <v>17</v>
      </c>
      <c r="C207" s="10">
        <v>44.0</v>
      </c>
      <c r="D207" s="10">
        <v>58.0</v>
      </c>
      <c r="E207" s="10">
        <v>10.0</v>
      </c>
      <c r="F207" s="10">
        <v>122.0</v>
      </c>
      <c r="G207" s="10">
        <v>16.0</v>
      </c>
      <c r="H207" s="10">
        <v>7.0</v>
      </c>
    </row>
    <row r="208">
      <c r="A208" s="8">
        <v>7.0</v>
      </c>
      <c r="B208" s="9" t="s">
        <v>18</v>
      </c>
      <c r="C208" s="10">
        <v>44.0</v>
      </c>
      <c r="D208" s="10">
        <v>56.0</v>
      </c>
      <c r="E208" s="10">
        <v>6.0</v>
      </c>
      <c r="F208" s="10">
        <v>122.0</v>
      </c>
      <c r="G208" s="10">
        <v>28.0</v>
      </c>
      <c r="H208" s="10">
        <v>40.0</v>
      </c>
    </row>
    <row r="209">
      <c r="A209" s="8">
        <v>7.0</v>
      </c>
      <c r="B209" s="9" t="s">
        <v>19</v>
      </c>
      <c r="C209" s="10">
        <v>44.0</v>
      </c>
      <c r="D209" s="10">
        <v>46.0</v>
      </c>
      <c r="E209" s="10">
        <v>10.0</v>
      </c>
      <c r="F209" s="10">
        <v>122.0</v>
      </c>
      <c r="G209" s="10">
        <v>13.0</v>
      </c>
      <c r="H209" s="10">
        <v>9.0</v>
      </c>
    </row>
    <row r="210">
      <c r="A210" s="8">
        <v>7.0</v>
      </c>
      <c r="B210" s="9" t="s">
        <v>20</v>
      </c>
      <c r="C210" s="10">
        <v>45.0</v>
      </c>
      <c r="D210" s="10">
        <v>27.0</v>
      </c>
      <c r="E210" s="10">
        <v>0.0</v>
      </c>
      <c r="F210" s="10">
        <v>122.0</v>
      </c>
      <c r="G210" s="10">
        <v>51.0</v>
      </c>
      <c r="H210" s="10">
        <v>15.0</v>
      </c>
    </row>
    <row r="211">
      <c r="A211" s="8">
        <v>8.0</v>
      </c>
      <c r="B211" s="9" t="s">
        <v>5</v>
      </c>
      <c r="C211" s="10">
        <v>45.0</v>
      </c>
      <c r="D211" s="10">
        <v>48.0</v>
      </c>
      <c r="E211" s="10">
        <v>35.0</v>
      </c>
      <c r="F211" s="10">
        <v>126.0</v>
      </c>
      <c r="G211" s="10">
        <v>50.0</v>
      </c>
      <c r="H211" s="10">
        <v>49.0</v>
      </c>
    </row>
    <row r="212">
      <c r="A212" s="8">
        <v>8.0</v>
      </c>
      <c r="B212" s="9" t="s">
        <v>6</v>
      </c>
      <c r="C212" s="10">
        <v>46.0</v>
      </c>
      <c r="D212" s="10">
        <v>6.0</v>
      </c>
      <c r="E212" s="10">
        <v>0.0</v>
      </c>
      <c r="F212" s="10">
        <v>126.0</v>
      </c>
      <c r="G212" s="10">
        <v>15.0</v>
      </c>
      <c r="H212" s="10">
        <v>0.0</v>
      </c>
    </row>
    <row r="213">
      <c r="A213" s="8">
        <v>8.0</v>
      </c>
      <c r="B213" s="9" t="s">
        <v>8</v>
      </c>
      <c r="C213" s="10">
        <v>46.0</v>
      </c>
      <c r="D213" s="10">
        <v>20.0</v>
      </c>
      <c r="E213" s="10">
        <v>25.0</v>
      </c>
      <c r="F213" s="10">
        <v>125.0</v>
      </c>
      <c r="G213" s="10">
        <v>43.0</v>
      </c>
      <c r="H213" s="10">
        <v>37.0</v>
      </c>
    </row>
    <row r="214">
      <c r="A214" s="8">
        <v>8.0</v>
      </c>
      <c r="B214" s="9" t="s">
        <v>9</v>
      </c>
      <c r="C214" s="10">
        <v>46.0</v>
      </c>
      <c r="D214" s="10">
        <v>20.0</v>
      </c>
      <c r="E214" s="10">
        <v>0.0</v>
      </c>
      <c r="F214" s="10">
        <v>124.0</v>
      </c>
      <c r="G214" s="10">
        <v>46.0</v>
      </c>
      <c r="H214" s="10">
        <v>0.0</v>
      </c>
    </row>
    <row r="215">
      <c r="A215" s="8">
        <v>8.0</v>
      </c>
      <c r="B215" s="9" t="s">
        <v>10</v>
      </c>
      <c r="C215" s="10">
        <v>46.0</v>
      </c>
      <c r="D215" s="10">
        <v>20.0</v>
      </c>
      <c r="E215" s="10">
        <v>0.0</v>
      </c>
      <c r="F215" s="10">
        <v>123.0</v>
      </c>
      <c r="G215" s="10">
        <v>50.0</v>
      </c>
      <c r="H215" s="10">
        <v>0.0</v>
      </c>
    </row>
    <row r="216">
      <c r="A216" s="8">
        <v>8.0</v>
      </c>
      <c r="B216" s="9" t="s">
        <v>11</v>
      </c>
      <c r="C216" s="10">
        <v>46.0</v>
      </c>
      <c r="D216" s="10">
        <v>0.0</v>
      </c>
      <c r="E216" s="10">
        <v>0.0</v>
      </c>
      <c r="F216" s="10">
        <v>123.0</v>
      </c>
      <c r="G216" s="10">
        <v>18.0</v>
      </c>
      <c r="H216" s="10">
        <v>31.0</v>
      </c>
      <c r="I216" s="7" t="s">
        <v>77</v>
      </c>
    </row>
    <row r="217">
      <c r="A217" s="8">
        <v>8.0</v>
      </c>
      <c r="B217" s="9" t="s">
        <v>12</v>
      </c>
      <c r="C217" s="10">
        <v>46.0</v>
      </c>
      <c r="D217" s="10">
        <v>0.0</v>
      </c>
      <c r="E217" s="10">
        <v>0.0</v>
      </c>
      <c r="F217" s="10">
        <v>122.0</v>
      </c>
      <c r="G217" s="10">
        <v>48.0</v>
      </c>
      <c r="H217" s="10">
        <v>0.0</v>
      </c>
    </row>
    <row r="218">
      <c r="A218" s="8">
        <v>8.0</v>
      </c>
      <c r="B218" s="9" t="s">
        <v>13</v>
      </c>
      <c r="C218" s="10">
        <v>46.0</v>
      </c>
      <c r="D218" s="10">
        <v>0.0</v>
      </c>
      <c r="E218" s="10">
        <v>0.0</v>
      </c>
      <c r="F218" s="10">
        <v>122.0</v>
      </c>
      <c r="G218" s="10">
        <v>10.0</v>
      </c>
      <c r="H218" s="10">
        <v>0.0</v>
      </c>
    </row>
    <row r="219">
      <c r="A219" s="8">
        <v>8.0</v>
      </c>
      <c r="B219" s="9" t="s">
        <v>14</v>
      </c>
      <c r="C219" s="10">
        <v>46.0</v>
      </c>
      <c r="D219" s="10">
        <v>4.0</v>
      </c>
      <c r="E219" s="10">
        <v>3.0</v>
      </c>
      <c r="F219" s="10">
        <v>121.0</v>
      </c>
      <c r="G219" s="10">
        <v>57.0</v>
      </c>
      <c r="H219" s="10">
        <v>15.0</v>
      </c>
    </row>
    <row r="220">
      <c r="A220" s="8">
        <v>8.0</v>
      </c>
      <c r="B220" s="9" t="s">
        <v>15</v>
      </c>
      <c r="C220" s="10">
        <v>46.0</v>
      </c>
      <c r="D220" s="10">
        <v>16.0</v>
      </c>
      <c r="E220" s="10">
        <v>49.0</v>
      </c>
      <c r="F220" s="10">
        <v>121.0</v>
      </c>
      <c r="G220" s="10">
        <v>23.0</v>
      </c>
      <c r="H220" s="10">
        <v>53.0</v>
      </c>
    </row>
    <row r="221">
      <c r="A221" s="8">
        <v>8.0</v>
      </c>
      <c r="B221" s="9" t="s">
        <v>16</v>
      </c>
      <c r="C221" s="10">
        <v>46.0</v>
      </c>
      <c r="D221" s="10">
        <v>23.0</v>
      </c>
      <c r="E221" s="10">
        <v>20.0</v>
      </c>
      <c r="F221" s="10">
        <v>121.0</v>
      </c>
      <c r="G221" s="10">
        <v>7.0</v>
      </c>
      <c r="H221" s="10">
        <v>34.0</v>
      </c>
    </row>
    <row r="222">
      <c r="A222" s="8">
        <v>8.0</v>
      </c>
      <c r="B222" s="9" t="s">
        <v>17</v>
      </c>
      <c r="C222" s="10">
        <v>46.0</v>
      </c>
      <c r="D222" s="10">
        <v>27.0</v>
      </c>
      <c r="E222" s="10">
        <v>38.0</v>
      </c>
      <c r="F222" s="10">
        <v>120.0</v>
      </c>
      <c r="G222" s="10">
        <v>57.0</v>
      </c>
      <c r="H222" s="10">
        <v>19.0</v>
      </c>
    </row>
    <row r="223">
      <c r="A223" s="8">
        <v>8.0</v>
      </c>
      <c r="B223" s="9" t="s">
        <v>18</v>
      </c>
      <c r="C223" s="10">
        <v>45.0</v>
      </c>
      <c r="D223" s="10">
        <v>43.0</v>
      </c>
      <c r="E223" s="10">
        <v>0.0</v>
      </c>
      <c r="F223" s="10">
        <v>119.0</v>
      </c>
      <c r="G223" s="10">
        <v>29.0</v>
      </c>
      <c r="H223" s="10">
        <v>0.0</v>
      </c>
    </row>
    <row r="224">
      <c r="A224" s="8">
        <v>8.0</v>
      </c>
      <c r="B224" s="9" t="s">
        <v>19</v>
      </c>
      <c r="C224" s="10">
        <v>45.0</v>
      </c>
      <c r="D224" s="10">
        <v>19.0</v>
      </c>
      <c r="E224" s="10">
        <v>0.0</v>
      </c>
      <c r="F224" s="10">
        <v>118.0</v>
      </c>
      <c r="G224" s="10">
        <v>30.0</v>
      </c>
      <c r="H224" s="10">
        <v>0.0</v>
      </c>
    </row>
    <row r="225">
      <c r="A225" s="8">
        <v>8.0</v>
      </c>
      <c r="B225" s="9" t="s">
        <v>20</v>
      </c>
      <c r="C225" s="10">
        <v>45.0</v>
      </c>
      <c r="D225" s="10">
        <v>7.0</v>
      </c>
      <c r="E225" s="10">
        <v>48.0</v>
      </c>
      <c r="F225" s="10">
        <v>118.0</v>
      </c>
      <c r="G225" s="10">
        <v>3.0</v>
      </c>
      <c r="H225" s="10">
        <v>42.0</v>
      </c>
    </row>
    <row r="226">
      <c r="A226" s="8">
        <v>8.0</v>
      </c>
      <c r="B226" s="9" t="s">
        <v>21</v>
      </c>
      <c r="C226" s="10">
        <v>44.0</v>
      </c>
      <c r="D226" s="10">
        <v>51.0</v>
      </c>
      <c r="E226" s="10">
        <v>0.0</v>
      </c>
      <c r="F226" s="10">
        <v>118.0</v>
      </c>
      <c r="G226" s="10">
        <v>27.0</v>
      </c>
      <c r="H226" s="10">
        <v>0.0</v>
      </c>
    </row>
    <row r="227">
      <c r="A227" s="8">
        <v>8.0</v>
      </c>
      <c r="B227" s="9" t="s">
        <v>22</v>
      </c>
      <c r="C227" s="10">
        <v>44.0</v>
      </c>
      <c r="D227" s="10">
        <v>42.0</v>
      </c>
      <c r="E227" s="10">
        <v>0.0</v>
      </c>
      <c r="F227" s="10">
        <v>118.0</v>
      </c>
      <c r="G227" s="10">
        <v>32.0</v>
      </c>
      <c r="H227" s="10">
        <v>30.0</v>
      </c>
    </row>
    <row r="228">
      <c r="A228" s="8">
        <v>8.0</v>
      </c>
      <c r="B228" s="9" t="s">
        <v>23</v>
      </c>
      <c r="C228" s="10">
        <v>43.0</v>
      </c>
      <c r="D228" s="10">
        <v>44.0</v>
      </c>
      <c r="E228" s="10">
        <v>0.0</v>
      </c>
      <c r="F228" s="10">
        <v>119.0</v>
      </c>
      <c r="G228" s="10">
        <v>13.0</v>
      </c>
      <c r="H228" s="10">
        <v>0.0</v>
      </c>
    </row>
    <row r="229">
      <c r="A229" s="8">
        <v>8.0</v>
      </c>
      <c r="B229" s="9" t="s">
        <v>24</v>
      </c>
      <c r="C229" s="10">
        <v>44.0</v>
      </c>
      <c r="D229" s="10">
        <v>10.0</v>
      </c>
      <c r="E229" s="10">
        <v>0.0</v>
      </c>
      <c r="F229" s="10">
        <v>119.0</v>
      </c>
      <c r="G229" s="10">
        <v>45.0</v>
      </c>
      <c r="H229" s="10">
        <v>0.0</v>
      </c>
    </row>
    <row r="230">
      <c r="A230" s="8">
        <v>8.0</v>
      </c>
      <c r="B230" s="9" t="s">
        <v>25</v>
      </c>
      <c r="C230" s="10">
        <v>44.0</v>
      </c>
      <c r="D230" s="10">
        <v>10.0</v>
      </c>
      <c r="E230" s="10">
        <v>0.0</v>
      </c>
      <c r="F230" s="10">
        <v>121.0</v>
      </c>
      <c r="G230" s="10">
        <v>15.0</v>
      </c>
      <c r="H230" s="10">
        <v>49.0</v>
      </c>
    </row>
    <row r="231">
      <c r="A231" s="8">
        <v>8.0</v>
      </c>
      <c r="B231" s="9" t="s">
        <v>26</v>
      </c>
      <c r="C231" s="10">
        <v>43.0</v>
      </c>
      <c r="D231" s="10">
        <v>55.0</v>
      </c>
      <c r="E231" s="10">
        <v>0.0</v>
      </c>
      <c r="F231" s="10">
        <v>121.0</v>
      </c>
      <c r="G231" s="10">
        <v>47.0</v>
      </c>
      <c r="H231" s="10">
        <v>0.0</v>
      </c>
    </row>
    <row r="232">
      <c r="A232" s="8">
        <v>8.0</v>
      </c>
      <c r="B232" s="9" t="s">
        <v>27</v>
      </c>
      <c r="C232" s="10">
        <v>43.0</v>
      </c>
      <c r="D232" s="10">
        <v>28.0</v>
      </c>
      <c r="E232" s="10">
        <v>0.0</v>
      </c>
      <c r="F232" s="10">
        <v>122.0</v>
      </c>
      <c r="G232" s="10">
        <v>33.0</v>
      </c>
      <c r="H232" s="10">
        <v>0.0</v>
      </c>
    </row>
    <row r="233">
      <c r="A233" s="8">
        <v>8.0</v>
      </c>
      <c r="B233" s="9" t="s">
        <v>28</v>
      </c>
      <c r="C233" s="10">
        <v>43.0</v>
      </c>
      <c r="D233" s="10">
        <v>28.0</v>
      </c>
      <c r="E233" s="10">
        <v>0.0</v>
      </c>
      <c r="F233" s="10">
        <v>122.0</v>
      </c>
      <c r="G233" s="10">
        <v>58.0</v>
      </c>
      <c r="H233" s="10">
        <v>0.0</v>
      </c>
    </row>
    <row r="234">
      <c r="A234" s="8">
        <v>8.0</v>
      </c>
      <c r="B234" s="9" t="s">
        <v>29</v>
      </c>
      <c r="C234" s="10">
        <v>43.0</v>
      </c>
      <c r="D234" s="10">
        <v>53.0</v>
      </c>
      <c r="E234" s="10">
        <v>0.0</v>
      </c>
      <c r="F234" s="10">
        <v>124.0</v>
      </c>
      <c r="G234" s="10">
        <v>36.0</v>
      </c>
      <c r="H234" s="10">
        <v>30.0</v>
      </c>
    </row>
    <row r="235">
      <c r="A235" s="8">
        <v>8.0</v>
      </c>
      <c r="B235" s="9" t="s">
        <v>30</v>
      </c>
      <c r="C235" s="10">
        <v>44.0</v>
      </c>
      <c r="D235" s="10">
        <v>4.0</v>
      </c>
      <c r="E235" s="10">
        <v>0.0</v>
      </c>
      <c r="F235" s="10">
        <v>125.0</v>
      </c>
      <c r="G235" s="10">
        <v>20.0</v>
      </c>
      <c r="H235" s="10">
        <v>0.0</v>
      </c>
    </row>
    <row r="236">
      <c r="A236" s="8">
        <v>8.0</v>
      </c>
      <c r="B236" s="9" t="s">
        <v>31</v>
      </c>
      <c r="C236" s="10">
        <v>44.0</v>
      </c>
      <c r="D236" s="10">
        <v>4.0</v>
      </c>
      <c r="E236" s="10">
        <v>0.0</v>
      </c>
      <c r="F236" s="10">
        <v>126.0</v>
      </c>
      <c r="G236" s="10">
        <v>36.0</v>
      </c>
      <c r="H236" s="10">
        <v>0.0</v>
      </c>
    </row>
    <row r="237">
      <c r="A237" s="8">
        <v>8.0</v>
      </c>
      <c r="B237" s="9" t="s">
        <v>32</v>
      </c>
      <c r="C237" s="10">
        <v>45.0</v>
      </c>
      <c r="D237" s="10">
        <v>0.0</v>
      </c>
      <c r="E237" s="10">
        <v>0.0</v>
      </c>
      <c r="F237" s="10">
        <v>126.0</v>
      </c>
      <c r="G237" s="10">
        <v>30.0</v>
      </c>
      <c r="H237" s="10">
        <v>0.0</v>
      </c>
    </row>
    <row r="238">
      <c r="A238" s="8">
        <v>8.0</v>
      </c>
      <c r="B238" s="9" t="s">
        <v>33</v>
      </c>
      <c r="C238" s="10">
        <v>45.0</v>
      </c>
      <c r="D238" s="10">
        <v>47.0</v>
      </c>
      <c r="E238" s="10">
        <v>0.0</v>
      </c>
      <c r="F238" s="10">
        <v>122.0</v>
      </c>
      <c r="G238" s="10">
        <v>48.0</v>
      </c>
      <c r="H238" s="10">
        <v>59.0</v>
      </c>
    </row>
    <row r="239">
      <c r="A239" s="8">
        <v>8.0</v>
      </c>
      <c r="B239" s="9" t="s">
        <v>34</v>
      </c>
      <c r="C239" s="10">
        <v>45.0</v>
      </c>
      <c r="D239" s="10">
        <v>20.0</v>
      </c>
      <c r="E239" s="10">
        <v>0.0</v>
      </c>
      <c r="F239" s="10">
        <v>122.0</v>
      </c>
      <c r="G239" s="10">
        <v>51.0</v>
      </c>
      <c r="H239" s="10">
        <v>0.0</v>
      </c>
    </row>
    <row r="240">
      <c r="A240" s="8">
        <v>8.0</v>
      </c>
      <c r="B240" s="9" t="s">
        <v>35</v>
      </c>
      <c r="C240" s="10">
        <v>45.0</v>
      </c>
      <c r="D240" s="10">
        <v>5.0</v>
      </c>
      <c r="E240" s="10">
        <v>0.0</v>
      </c>
      <c r="F240" s="10">
        <v>122.0</v>
      </c>
      <c r="G240" s="10">
        <v>47.0</v>
      </c>
      <c r="H240" s="10">
        <v>0.0</v>
      </c>
    </row>
    <row r="241">
      <c r="A241" s="8">
        <v>8.0</v>
      </c>
      <c r="B241" s="9" t="s">
        <v>36</v>
      </c>
      <c r="C241" s="10">
        <v>44.0</v>
      </c>
      <c r="D241" s="10">
        <v>52.0</v>
      </c>
      <c r="E241" s="10">
        <v>0.0</v>
      </c>
      <c r="F241" s="10">
        <v>122.0</v>
      </c>
      <c r="G241" s="10">
        <v>32.0</v>
      </c>
      <c r="H241" s="10">
        <v>0.0</v>
      </c>
    </row>
    <row r="242">
      <c r="A242" s="8">
        <v>8.0</v>
      </c>
      <c r="B242" s="9" t="s">
        <v>37</v>
      </c>
      <c r="C242" s="10">
        <v>45.0</v>
      </c>
      <c r="D242" s="10">
        <v>0.0</v>
      </c>
      <c r="E242" s="10">
        <v>13.0</v>
      </c>
      <c r="F242" s="10">
        <v>121.0</v>
      </c>
      <c r="G242" s="10">
        <v>42.0</v>
      </c>
      <c r="H242" s="10">
        <v>17.0</v>
      </c>
    </row>
    <row r="243">
      <c r="A243" s="8">
        <v>8.0</v>
      </c>
      <c r="B243" s="9" t="s">
        <v>38</v>
      </c>
      <c r="C243" s="10">
        <v>44.0</v>
      </c>
      <c r="D243" s="10">
        <v>50.0</v>
      </c>
      <c r="E243" s="10">
        <v>52.0</v>
      </c>
      <c r="F243" s="10">
        <v>121.0</v>
      </c>
      <c r="G243" s="10">
        <v>26.0</v>
      </c>
      <c r="H243" s="10">
        <v>4.0</v>
      </c>
    </row>
    <row r="244">
      <c r="A244" s="8">
        <v>8.0</v>
      </c>
      <c r="B244" s="9" t="s">
        <v>39</v>
      </c>
      <c r="C244" s="10">
        <v>44.0</v>
      </c>
      <c r="D244" s="10">
        <v>30.0</v>
      </c>
      <c r="E244" s="10">
        <v>0.0</v>
      </c>
      <c r="F244" s="10">
        <v>126.0</v>
      </c>
      <c r="G244" s="10">
        <v>33.0</v>
      </c>
      <c r="H244" s="10">
        <v>30.0</v>
      </c>
    </row>
    <row r="245">
      <c r="A245" s="8">
        <v>9.0</v>
      </c>
      <c r="B245" s="9" t="s">
        <v>5</v>
      </c>
      <c r="C245" s="10">
        <v>49.0</v>
      </c>
      <c r="D245" s="10">
        <v>0.0</v>
      </c>
      <c r="E245" s="10">
        <v>0.0</v>
      </c>
      <c r="F245" s="10">
        <v>120.0</v>
      </c>
      <c r="G245" s="10">
        <v>0.0</v>
      </c>
      <c r="H245" s="10">
        <v>0.0</v>
      </c>
    </row>
    <row r="246">
      <c r="A246" s="8">
        <v>9.0</v>
      </c>
      <c r="B246" s="9" t="s">
        <v>6</v>
      </c>
      <c r="C246" s="10">
        <v>49.0</v>
      </c>
      <c r="D246" s="10">
        <v>0.0</v>
      </c>
      <c r="E246" s="10">
        <v>0.0</v>
      </c>
      <c r="F246" s="10">
        <v>116.0</v>
      </c>
      <c r="G246" s="10">
        <v>42.0</v>
      </c>
      <c r="H246" s="10">
        <v>32.0</v>
      </c>
    </row>
    <row r="247">
      <c r="A247" s="8">
        <v>9.0</v>
      </c>
      <c r="B247" s="9" t="s">
        <v>8</v>
      </c>
      <c r="C247" s="10">
        <v>49.0</v>
      </c>
      <c r="D247" s="10">
        <v>0.0</v>
      </c>
      <c r="E247" s="10">
        <v>0.0</v>
      </c>
      <c r="F247" s="10">
        <v>114.0</v>
      </c>
      <c r="G247" s="10">
        <v>40.0</v>
      </c>
      <c r="H247" s="10">
        <v>0.0</v>
      </c>
    </row>
    <row r="248">
      <c r="A248" s="8">
        <v>9.0</v>
      </c>
      <c r="B248" s="9" t="s">
        <v>9</v>
      </c>
      <c r="C248" s="10">
        <v>48.0</v>
      </c>
      <c r="D248" s="10">
        <v>25.0</v>
      </c>
      <c r="E248" s="10">
        <v>0.0</v>
      </c>
      <c r="F248" s="10">
        <v>115.0</v>
      </c>
      <c r="G248" s="10">
        <v>0.0</v>
      </c>
      <c r="H248" s="10">
        <v>0.0</v>
      </c>
    </row>
    <row r="249">
      <c r="A249" s="8">
        <v>9.0</v>
      </c>
      <c r="B249" s="9" t="s">
        <v>10</v>
      </c>
      <c r="C249" s="10">
        <v>45.0</v>
      </c>
      <c r="D249" s="10">
        <v>20.0</v>
      </c>
      <c r="E249" s="10">
        <v>0.0</v>
      </c>
      <c r="F249" s="10">
        <v>115.0</v>
      </c>
      <c r="G249" s="10">
        <v>0.0</v>
      </c>
      <c r="H249" s="10">
        <v>0.0</v>
      </c>
    </row>
    <row r="250">
      <c r="A250" s="8">
        <v>9.0</v>
      </c>
      <c r="B250" s="9" t="s">
        <v>11</v>
      </c>
      <c r="C250" s="10">
        <v>45.0</v>
      </c>
      <c r="D250" s="10">
        <v>20.0</v>
      </c>
      <c r="E250" s="10">
        <v>0.0</v>
      </c>
      <c r="F250" s="10">
        <v>117.0</v>
      </c>
      <c r="G250" s="10">
        <v>30.0</v>
      </c>
      <c r="H250" s="10">
        <v>0.0</v>
      </c>
    </row>
    <row r="251">
      <c r="A251" s="8">
        <v>9.0</v>
      </c>
      <c r="B251" s="9" t="s">
        <v>12</v>
      </c>
      <c r="C251" s="10">
        <v>45.0</v>
      </c>
      <c r="D251" s="10">
        <v>20.0</v>
      </c>
      <c r="E251" s="10">
        <v>0.0</v>
      </c>
      <c r="F251" s="10">
        <v>117.0</v>
      </c>
      <c r="G251" s="10">
        <v>45.0</v>
      </c>
      <c r="H251" s="10">
        <v>0.0</v>
      </c>
    </row>
    <row r="252">
      <c r="A252" s="8">
        <v>9.0</v>
      </c>
      <c r="B252" s="9" t="s">
        <v>13</v>
      </c>
      <c r="C252" s="10">
        <v>45.0</v>
      </c>
      <c r="D252" s="10">
        <v>14.0</v>
      </c>
      <c r="E252" s="10">
        <v>0.0</v>
      </c>
      <c r="F252" s="10">
        <v>117.0</v>
      </c>
      <c r="G252" s="10">
        <v>55.0</v>
      </c>
      <c r="H252" s="10">
        <v>0.0</v>
      </c>
    </row>
    <row r="253">
      <c r="A253" s="8">
        <v>9.0</v>
      </c>
      <c r="B253" s="9" t="s">
        <v>14</v>
      </c>
      <c r="C253" s="10">
        <v>45.0</v>
      </c>
      <c r="D253" s="10">
        <v>7.0</v>
      </c>
      <c r="E253" s="10">
        <v>48.0</v>
      </c>
      <c r="F253" s="10">
        <v>118.0</v>
      </c>
      <c r="G253" s="10">
        <v>3.0</v>
      </c>
      <c r="H253" s="10">
        <v>42.0</v>
      </c>
    </row>
    <row r="254">
      <c r="A254" s="8">
        <v>9.0</v>
      </c>
      <c r="B254" s="9" t="s">
        <v>15</v>
      </c>
      <c r="C254" s="10">
        <v>44.0</v>
      </c>
      <c r="D254" s="10">
        <v>51.0</v>
      </c>
      <c r="E254" s="10">
        <v>0.0</v>
      </c>
      <c r="F254" s="10">
        <v>118.0</v>
      </c>
      <c r="G254" s="10">
        <v>27.0</v>
      </c>
      <c r="H254" s="10">
        <v>0.0</v>
      </c>
    </row>
    <row r="255">
      <c r="A255" s="8">
        <v>9.0</v>
      </c>
      <c r="B255" s="9" t="s">
        <v>16</v>
      </c>
      <c r="C255" s="10">
        <v>45.0</v>
      </c>
      <c r="D255" s="10">
        <v>16.0</v>
      </c>
      <c r="E255" s="10">
        <v>0.0</v>
      </c>
      <c r="F255" s="10">
        <v>119.0</v>
      </c>
      <c r="G255" s="10">
        <v>54.0</v>
      </c>
      <c r="H255" s="10">
        <v>0.0</v>
      </c>
    </row>
    <row r="256">
      <c r="A256" s="8">
        <v>9.0</v>
      </c>
      <c r="B256" s="9" t="s">
        <v>17</v>
      </c>
      <c r="C256" s="10">
        <v>45.0</v>
      </c>
      <c r="D256" s="10">
        <v>45.0</v>
      </c>
      <c r="E256" s="10">
        <v>0.0</v>
      </c>
      <c r="F256" s="10">
        <v>120.0</v>
      </c>
      <c r="G256" s="10">
        <v>24.0</v>
      </c>
      <c r="H256" s="10">
        <v>0.0</v>
      </c>
    </row>
    <row r="257">
      <c r="A257" s="8">
        <v>9.0</v>
      </c>
      <c r="B257" s="9" t="s">
        <v>18</v>
      </c>
      <c r="C257" s="10">
        <v>46.0</v>
      </c>
      <c r="D257" s="10">
        <v>16.0</v>
      </c>
      <c r="E257" s="10">
        <v>49.0</v>
      </c>
      <c r="F257" s="10">
        <v>121.0</v>
      </c>
      <c r="G257" s="10">
        <v>23.0</v>
      </c>
      <c r="H257" s="10">
        <v>53.0</v>
      </c>
    </row>
    <row r="258">
      <c r="A258" s="8">
        <v>9.0</v>
      </c>
      <c r="B258" s="9" t="s">
        <v>19</v>
      </c>
      <c r="C258" s="10">
        <v>46.0</v>
      </c>
      <c r="D258" s="10">
        <v>23.0</v>
      </c>
      <c r="E258" s="10">
        <v>20.0</v>
      </c>
      <c r="F258" s="10">
        <v>121.0</v>
      </c>
      <c r="G258" s="10">
        <v>7.0</v>
      </c>
      <c r="H258" s="10">
        <v>34.0</v>
      </c>
    </row>
    <row r="259">
      <c r="A259" s="8">
        <v>9.0</v>
      </c>
      <c r="B259" s="9" t="s">
        <v>20</v>
      </c>
      <c r="C259" s="10">
        <v>46.0</v>
      </c>
      <c r="D259" s="10">
        <v>24.0</v>
      </c>
      <c r="E259" s="10">
        <v>30.0</v>
      </c>
      <c r="F259" s="10">
        <v>121.0</v>
      </c>
      <c r="G259" s="10">
        <v>11.0</v>
      </c>
      <c r="H259" s="10">
        <v>30.0</v>
      </c>
    </row>
    <row r="260">
      <c r="A260" s="8">
        <v>9.0</v>
      </c>
      <c r="B260" s="9" t="s">
        <v>21</v>
      </c>
      <c r="C260" s="10">
        <v>46.0</v>
      </c>
      <c r="D260" s="10">
        <v>42.0</v>
      </c>
      <c r="E260" s="10">
        <v>0.0</v>
      </c>
      <c r="F260" s="10">
        <v>121.0</v>
      </c>
      <c r="G260" s="10">
        <v>3.0</v>
      </c>
      <c r="H260" s="10">
        <v>0.0</v>
      </c>
    </row>
    <row r="261">
      <c r="A261" s="8">
        <v>9.0</v>
      </c>
      <c r="B261" s="9" t="s">
        <v>22</v>
      </c>
      <c r="C261" s="10">
        <v>46.0</v>
      </c>
      <c r="D261" s="10">
        <v>56.0</v>
      </c>
      <c r="E261" s="10">
        <v>30.0</v>
      </c>
      <c r="F261" s="10">
        <v>120.0</v>
      </c>
      <c r="G261" s="10">
        <v>54.0</v>
      </c>
      <c r="H261" s="10">
        <v>45.0</v>
      </c>
    </row>
    <row r="262">
      <c r="A262" s="8">
        <v>9.0</v>
      </c>
      <c r="B262" s="9" t="s">
        <v>23</v>
      </c>
      <c r="C262" s="10">
        <v>47.0</v>
      </c>
      <c r="D262" s="10">
        <v>13.0</v>
      </c>
      <c r="E262" s="10">
        <v>0.0</v>
      </c>
      <c r="F262" s="10">
        <v>120.0</v>
      </c>
      <c r="G262" s="10">
        <v>45.0</v>
      </c>
      <c r="H262" s="10">
        <v>0.0</v>
      </c>
    </row>
    <row r="263">
      <c r="A263" s="8">
        <v>9.0</v>
      </c>
      <c r="B263" s="9" t="s">
        <v>24</v>
      </c>
      <c r="C263" s="10">
        <v>47.0</v>
      </c>
      <c r="D263" s="10">
        <v>44.0</v>
      </c>
      <c r="E263" s="10">
        <v>0.0</v>
      </c>
      <c r="F263" s="10">
        <v>120.0</v>
      </c>
      <c r="G263" s="10">
        <v>39.0</v>
      </c>
      <c r="H263" s="10">
        <v>0.0</v>
      </c>
    </row>
    <row r="264">
      <c r="A264" s="8">
        <v>9.0</v>
      </c>
      <c r="B264" s="9" t="s">
        <v>25</v>
      </c>
      <c r="C264" s="10">
        <v>48.0</v>
      </c>
      <c r="D264" s="10">
        <v>6.0</v>
      </c>
      <c r="E264" s="10">
        <v>30.0</v>
      </c>
      <c r="F264" s="10">
        <v>120.0</v>
      </c>
      <c r="G264" s="10">
        <v>28.0</v>
      </c>
      <c r="H264" s="10">
        <v>40.0</v>
      </c>
    </row>
    <row r="265">
      <c r="A265" s="8">
        <v>9.0</v>
      </c>
      <c r="B265" s="9" t="s">
        <v>26</v>
      </c>
      <c r="C265" s="10">
        <v>48.0</v>
      </c>
      <c r="D265" s="10">
        <v>16.0</v>
      </c>
      <c r="E265" s="10">
        <v>30.0</v>
      </c>
      <c r="F265" s="10">
        <v>120.0</v>
      </c>
      <c r="G265" s="10">
        <v>23.0</v>
      </c>
      <c r="H265" s="10">
        <v>30.0</v>
      </c>
    </row>
    <row r="266">
      <c r="A266" s="8">
        <v>9.0</v>
      </c>
      <c r="B266" s="9" t="s">
        <v>27</v>
      </c>
      <c r="C266" s="10">
        <v>48.0</v>
      </c>
      <c r="D266" s="10">
        <v>49.0</v>
      </c>
      <c r="E266" s="10">
        <v>51.0</v>
      </c>
      <c r="F266" s="10">
        <v>120.0</v>
      </c>
      <c r="G266" s="10">
        <v>5.0</v>
      </c>
      <c r="H266" s="10">
        <v>7.0</v>
      </c>
    </row>
    <row r="267">
      <c r="A267" s="8">
        <v>9.0</v>
      </c>
      <c r="B267" s="9" t="s">
        <v>28</v>
      </c>
      <c r="C267" s="10">
        <v>47.0</v>
      </c>
      <c r="D267" s="10">
        <v>52.0</v>
      </c>
      <c r="E267" s="10">
        <v>10.0</v>
      </c>
      <c r="F267" s="10">
        <v>120.0</v>
      </c>
      <c r="G267" s="10">
        <v>14.0</v>
      </c>
      <c r="H267" s="10">
        <v>0.0</v>
      </c>
    </row>
    <row r="268">
      <c r="A268" s="8">
        <v>9.0</v>
      </c>
      <c r="B268" s="9" t="s">
        <v>29</v>
      </c>
      <c r="C268" s="10">
        <v>47.0</v>
      </c>
      <c r="D268" s="10">
        <v>36.0</v>
      </c>
      <c r="E268" s="10">
        <v>17.0</v>
      </c>
      <c r="F268" s="10">
        <v>120.0</v>
      </c>
      <c r="G268" s="10">
        <v>6.0</v>
      </c>
      <c r="H268" s="10">
        <v>8.0</v>
      </c>
    </row>
    <row r="269">
      <c r="A269" s="8">
        <v>9.0</v>
      </c>
      <c r="B269" s="9" t="s">
        <v>30</v>
      </c>
      <c r="C269" s="10">
        <v>47.0</v>
      </c>
      <c r="D269" s="10">
        <v>17.0</v>
      </c>
      <c r="E269" s="10">
        <v>54.0</v>
      </c>
      <c r="F269" s="10">
        <v>120.0</v>
      </c>
      <c r="G269" s="10">
        <v>8.0</v>
      </c>
      <c r="H269" s="10">
        <v>3.0</v>
      </c>
    </row>
    <row r="270">
      <c r="A270" s="8">
        <v>9.0</v>
      </c>
      <c r="B270" s="9" t="s">
        <v>31</v>
      </c>
      <c r="C270" s="10">
        <v>47.0</v>
      </c>
      <c r="D270" s="10">
        <v>8.0</v>
      </c>
      <c r="E270" s="10">
        <v>0.0</v>
      </c>
      <c r="F270" s="10">
        <v>120.0</v>
      </c>
      <c r="G270" s="10">
        <v>22.0</v>
      </c>
      <c r="H270" s="10">
        <v>0.0</v>
      </c>
    </row>
    <row r="271">
      <c r="A271" s="8">
        <v>9.0</v>
      </c>
      <c r="B271" s="9" t="s">
        <v>32</v>
      </c>
      <c r="C271" s="10">
        <v>46.0</v>
      </c>
      <c r="D271" s="10">
        <v>55.0</v>
      </c>
      <c r="E271" s="10">
        <v>20.0</v>
      </c>
      <c r="F271" s="10">
        <v>120.0</v>
      </c>
      <c r="G271" s="10">
        <v>28.0</v>
      </c>
      <c r="H271" s="10">
        <v>58.0</v>
      </c>
    </row>
    <row r="272">
      <c r="A272" s="8">
        <v>9.0</v>
      </c>
      <c r="B272" s="9" t="s">
        <v>33</v>
      </c>
      <c r="C272" s="10">
        <v>46.0</v>
      </c>
      <c r="D272" s="10">
        <v>49.0</v>
      </c>
      <c r="E272" s="10">
        <v>24.0</v>
      </c>
      <c r="F272" s="10">
        <v>120.0</v>
      </c>
      <c r="G272" s="10">
        <v>32.0</v>
      </c>
      <c r="H272" s="10">
        <v>17.0</v>
      </c>
    </row>
    <row r="273">
      <c r="A273" s="8">
        <v>9.0</v>
      </c>
      <c r="B273" s="9" t="s">
        <v>34</v>
      </c>
      <c r="C273" s="10">
        <v>46.0</v>
      </c>
      <c r="D273" s="10">
        <v>35.0</v>
      </c>
      <c r="E273" s="10">
        <v>0.0</v>
      </c>
      <c r="F273" s="10">
        <v>120.0</v>
      </c>
      <c r="G273" s="10">
        <v>40.0</v>
      </c>
      <c r="H273" s="10">
        <v>0.0</v>
      </c>
    </row>
    <row r="274">
      <c r="A274" s="8">
        <v>9.0</v>
      </c>
      <c r="B274" s="9" t="s">
        <v>35</v>
      </c>
      <c r="C274" s="10">
        <v>46.0</v>
      </c>
      <c r="D274" s="10">
        <v>27.0</v>
      </c>
      <c r="E274" s="10">
        <v>38.0</v>
      </c>
      <c r="F274" s="10">
        <v>120.0</v>
      </c>
      <c r="G274" s="10">
        <v>57.0</v>
      </c>
      <c r="H274" s="10">
        <v>19.0</v>
      </c>
    </row>
    <row r="275">
      <c r="A275" s="8">
        <v>9.0</v>
      </c>
      <c r="B275" s="9" t="s">
        <v>36</v>
      </c>
      <c r="C275" s="10">
        <v>47.0</v>
      </c>
      <c r="D275" s="10">
        <v>9.0</v>
      </c>
      <c r="E275" s="10">
        <v>0.0</v>
      </c>
      <c r="F275" s="10">
        <v>119.0</v>
      </c>
      <c r="G275" s="10">
        <v>58.0</v>
      </c>
      <c r="H275" s="10">
        <v>0.0</v>
      </c>
    </row>
    <row r="276">
      <c r="A276" s="8">
        <v>9.0</v>
      </c>
      <c r="B276" s="9" t="s">
        <v>37</v>
      </c>
      <c r="C276" s="10">
        <v>46.0</v>
      </c>
      <c r="D276" s="10">
        <v>59.0</v>
      </c>
      <c r="E276" s="10">
        <v>0.0</v>
      </c>
      <c r="F276" s="10">
        <v>119.0</v>
      </c>
      <c r="G276" s="10">
        <v>46.0</v>
      </c>
      <c r="H276" s="10">
        <v>0.0</v>
      </c>
    </row>
    <row r="277">
      <c r="A277" s="8">
        <v>9.0</v>
      </c>
      <c r="B277" s="9" t="s">
        <v>38</v>
      </c>
      <c r="C277" s="10">
        <v>46.0</v>
      </c>
      <c r="D277" s="10">
        <v>38.0</v>
      </c>
      <c r="E277" s="10">
        <v>0.0</v>
      </c>
      <c r="F277" s="10">
        <v>119.0</v>
      </c>
      <c r="G277" s="10">
        <v>18.0</v>
      </c>
      <c r="H277" s="10">
        <v>0.0</v>
      </c>
    </row>
    <row r="278">
      <c r="A278" s="8">
        <v>9.0</v>
      </c>
      <c r="B278" s="9" t="s">
        <v>39</v>
      </c>
      <c r="C278" s="10">
        <v>46.0</v>
      </c>
      <c r="D278" s="10">
        <v>22.0</v>
      </c>
      <c r="E278" s="10">
        <v>0.0</v>
      </c>
      <c r="F278" s="10">
        <v>118.0</v>
      </c>
      <c r="G278" s="10">
        <v>52.0</v>
      </c>
      <c r="H278" s="10">
        <v>0.0</v>
      </c>
    </row>
    <row r="279">
      <c r="A279" s="8">
        <v>9.0</v>
      </c>
      <c r="B279" s="9" t="s">
        <v>40</v>
      </c>
      <c r="C279" s="10">
        <v>46.0</v>
      </c>
      <c r="D279" s="10">
        <v>0.0</v>
      </c>
      <c r="E279" s="10">
        <v>0.0</v>
      </c>
      <c r="F279" s="10">
        <v>118.0</v>
      </c>
      <c r="G279" s="10">
        <v>20.0</v>
      </c>
      <c r="H279" s="10">
        <v>0.0</v>
      </c>
    </row>
    <row r="280">
      <c r="A280" s="8">
        <v>9.0</v>
      </c>
      <c r="B280" s="9" t="s">
        <v>41</v>
      </c>
      <c r="C280" s="10">
        <v>45.0</v>
      </c>
      <c r="D280" s="10">
        <v>55.0</v>
      </c>
      <c r="E280" s="10">
        <v>0.0</v>
      </c>
      <c r="F280" s="10">
        <v>118.0</v>
      </c>
      <c r="G280" s="10">
        <v>7.0</v>
      </c>
      <c r="H280" s="10">
        <v>0.0</v>
      </c>
    </row>
    <row r="281">
      <c r="A281" s="8">
        <v>9.0</v>
      </c>
      <c r="B281" s="9" t="s">
        <v>42</v>
      </c>
      <c r="C281" s="10">
        <v>45.0</v>
      </c>
      <c r="D281" s="10">
        <v>43.0</v>
      </c>
      <c r="E281" s="10">
        <v>0.0</v>
      </c>
      <c r="F281" s="10">
        <v>117.0</v>
      </c>
      <c r="G281" s="10">
        <v>30.0</v>
      </c>
      <c r="H281" s="10">
        <v>0.0</v>
      </c>
    </row>
    <row r="282">
      <c r="A282" s="8">
        <v>9.0</v>
      </c>
      <c r="B282" s="9" t="s">
        <v>43</v>
      </c>
      <c r="C282" s="10">
        <v>46.0</v>
      </c>
      <c r="D282" s="10">
        <v>23.0</v>
      </c>
      <c r="E282" s="10">
        <v>0.0</v>
      </c>
      <c r="F282" s="10">
        <v>118.0</v>
      </c>
      <c r="G282" s="10">
        <v>42.0</v>
      </c>
      <c r="H282" s="10">
        <v>0.0</v>
      </c>
    </row>
    <row r="283">
      <c r="A283" s="8">
        <v>9.0</v>
      </c>
      <c r="B283" s="9" t="s">
        <v>44</v>
      </c>
      <c r="C283" s="10">
        <v>46.0</v>
      </c>
      <c r="D283" s="10">
        <v>36.0</v>
      </c>
      <c r="E283" s="10">
        <v>25.0</v>
      </c>
      <c r="F283" s="10">
        <v>118.0</v>
      </c>
      <c r="G283" s="10">
        <v>29.0</v>
      </c>
      <c r="H283" s="10">
        <v>53.0</v>
      </c>
    </row>
    <row r="284">
      <c r="A284" s="8">
        <v>9.0</v>
      </c>
      <c r="B284" s="9" t="s">
        <v>45</v>
      </c>
      <c r="C284" s="10">
        <v>47.0</v>
      </c>
      <c r="D284" s="10">
        <v>7.0</v>
      </c>
      <c r="E284" s="10">
        <v>0.0</v>
      </c>
      <c r="F284" s="10">
        <v>118.0</v>
      </c>
      <c r="G284" s="10">
        <v>5.0</v>
      </c>
      <c r="H284" s="10">
        <v>0.0</v>
      </c>
    </row>
    <row r="285">
      <c r="A285" s="8">
        <v>9.0</v>
      </c>
      <c r="B285" s="9" t="s">
        <v>46</v>
      </c>
      <c r="C285" s="10">
        <v>47.0</v>
      </c>
      <c r="D285" s="10">
        <v>14.0</v>
      </c>
      <c r="E285" s="10">
        <v>33.0</v>
      </c>
      <c r="F285" s="10">
        <v>117.0</v>
      </c>
      <c r="G285" s="10">
        <v>57.0</v>
      </c>
      <c r="H285" s="10">
        <v>27.0</v>
      </c>
    </row>
    <row r="286">
      <c r="A286" s="8">
        <v>9.0</v>
      </c>
      <c r="B286" s="9" t="s">
        <v>47</v>
      </c>
      <c r="C286" s="10">
        <v>47.0</v>
      </c>
      <c r="D286" s="10">
        <v>29.0</v>
      </c>
      <c r="E286" s="10">
        <v>0.0</v>
      </c>
      <c r="F286" s="10">
        <v>117.0</v>
      </c>
      <c r="G286" s="10">
        <v>35.0</v>
      </c>
      <c r="H286" s="10">
        <v>30.0</v>
      </c>
    </row>
    <row r="287">
      <c r="A287" s="8">
        <v>9.0</v>
      </c>
      <c r="B287" s="9" t="s">
        <v>55</v>
      </c>
      <c r="C287" s="10">
        <v>47.0</v>
      </c>
      <c r="D287" s="10">
        <v>33.0</v>
      </c>
      <c r="E287" s="10">
        <v>45.0</v>
      </c>
      <c r="F287" s="10">
        <v>117.0</v>
      </c>
      <c r="G287" s="10">
        <v>35.0</v>
      </c>
      <c r="H287" s="10">
        <v>30.0</v>
      </c>
    </row>
    <row r="288">
      <c r="A288" s="8">
        <v>9.0</v>
      </c>
      <c r="B288" s="9" t="s">
        <v>56</v>
      </c>
      <c r="C288" s="10">
        <v>47.0</v>
      </c>
      <c r="D288" s="10">
        <v>39.0</v>
      </c>
      <c r="E288" s="10">
        <v>1.0</v>
      </c>
      <c r="F288" s="10">
        <v>117.0</v>
      </c>
      <c r="G288" s="10">
        <v>43.0</v>
      </c>
      <c r="H288" s="10">
        <v>43.0</v>
      </c>
    </row>
    <row r="289">
      <c r="A289" s="8">
        <v>9.0</v>
      </c>
      <c r="B289" s="9" t="s">
        <v>57</v>
      </c>
      <c r="C289" s="10">
        <v>48.0</v>
      </c>
      <c r="D289" s="10">
        <v>6.0</v>
      </c>
      <c r="E289" s="10">
        <v>0.0</v>
      </c>
      <c r="F289" s="10">
        <v>117.0</v>
      </c>
      <c r="G289" s="10">
        <v>23.0</v>
      </c>
      <c r="H289" s="10">
        <v>45.0</v>
      </c>
    </row>
    <row r="290">
      <c r="A290" s="8">
        <v>9.0</v>
      </c>
      <c r="B290" s="9" t="s">
        <v>58</v>
      </c>
      <c r="C290" s="10">
        <v>48.0</v>
      </c>
      <c r="D290" s="10">
        <v>57.0</v>
      </c>
      <c r="E290" s="10">
        <v>0.0</v>
      </c>
      <c r="F290" s="10">
        <v>114.0</v>
      </c>
      <c r="G290" s="10">
        <v>42.0</v>
      </c>
      <c r="H290" s="10">
        <v>0.0</v>
      </c>
    </row>
    <row r="291">
      <c r="A291" s="8">
        <v>9.0</v>
      </c>
      <c r="B291" s="9" t="s">
        <v>59</v>
      </c>
      <c r="C291" s="10">
        <v>48.0</v>
      </c>
      <c r="D291" s="10">
        <v>55.0</v>
      </c>
      <c r="E291" s="10">
        <v>0.0</v>
      </c>
      <c r="F291" s="10">
        <v>114.0</v>
      </c>
      <c r="G291" s="10">
        <v>43.0</v>
      </c>
      <c r="H291" s="10">
        <v>4.0</v>
      </c>
    </row>
    <row r="292">
      <c r="A292" s="8">
        <v>10.0</v>
      </c>
      <c r="B292" s="9" t="s">
        <v>5</v>
      </c>
      <c r="C292" s="10">
        <v>49.0</v>
      </c>
      <c r="D292" s="10">
        <v>0.0</v>
      </c>
      <c r="E292" s="10">
        <v>0.0</v>
      </c>
      <c r="F292" s="10">
        <v>120.0</v>
      </c>
      <c r="G292" s="10">
        <v>0.0</v>
      </c>
      <c r="H292" s="10">
        <v>0.0</v>
      </c>
    </row>
    <row r="293">
      <c r="A293" s="8">
        <v>10.0</v>
      </c>
      <c r="B293" s="9" t="s">
        <v>6</v>
      </c>
      <c r="C293" s="10">
        <v>49.0</v>
      </c>
      <c r="D293" s="10">
        <v>0.0</v>
      </c>
      <c r="E293" s="10">
        <v>0.0</v>
      </c>
      <c r="F293" s="10">
        <v>116.0</v>
      </c>
      <c r="G293" s="10">
        <v>48.0</v>
      </c>
      <c r="H293" s="10">
        <v>4.0</v>
      </c>
    </row>
    <row r="294">
      <c r="A294" s="8">
        <v>10.0</v>
      </c>
      <c r="B294" s="9" t="s">
        <v>8</v>
      </c>
      <c r="C294" s="10">
        <v>49.0</v>
      </c>
      <c r="D294" s="10">
        <v>0.0</v>
      </c>
      <c r="E294" s="10">
        <v>0.0</v>
      </c>
      <c r="F294" s="10">
        <v>114.0</v>
      </c>
      <c r="G294" s="10">
        <v>40.0</v>
      </c>
      <c r="H294" s="10">
        <v>0.0</v>
      </c>
    </row>
    <row r="295">
      <c r="A295" s="8">
        <v>10.0</v>
      </c>
      <c r="B295" s="9" t="s">
        <v>9</v>
      </c>
      <c r="C295" s="10">
        <v>48.0</v>
      </c>
      <c r="D295" s="10">
        <v>57.0</v>
      </c>
      <c r="E295" s="10">
        <v>0.0</v>
      </c>
      <c r="F295" s="10">
        <v>114.0</v>
      </c>
      <c r="G295" s="10">
        <v>42.0</v>
      </c>
      <c r="H295" s="10">
        <v>0.0</v>
      </c>
    </row>
    <row r="296">
      <c r="A296" s="8">
        <v>10.0</v>
      </c>
      <c r="B296" s="9" t="s">
        <v>10</v>
      </c>
      <c r="C296" s="10">
        <v>48.0</v>
      </c>
      <c r="D296" s="10">
        <v>55.0</v>
      </c>
      <c r="E296" s="10">
        <v>0.0</v>
      </c>
      <c r="F296" s="10">
        <v>114.0</v>
      </c>
      <c r="G296" s="10">
        <v>43.0</v>
      </c>
      <c r="H296" s="10">
        <v>4.0</v>
      </c>
    </row>
    <row r="297">
      <c r="A297" s="8">
        <v>10.0</v>
      </c>
      <c r="B297" s="9" t="s">
        <v>11</v>
      </c>
      <c r="C297" s="10">
        <v>48.0</v>
      </c>
      <c r="D297" s="10">
        <v>25.0</v>
      </c>
      <c r="E297" s="10">
        <v>0.0</v>
      </c>
      <c r="F297" s="10">
        <v>115.0</v>
      </c>
      <c r="G297" s="10">
        <v>0.0</v>
      </c>
      <c r="H297" s="10">
        <v>0.0</v>
      </c>
    </row>
    <row r="298">
      <c r="A298" s="8">
        <v>10.0</v>
      </c>
      <c r="B298" s="9" t="s">
        <v>12</v>
      </c>
      <c r="C298" s="10">
        <v>47.0</v>
      </c>
      <c r="D298" s="10">
        <v>9.0</v>
      </c>
      <c r="E298" s="10">
        <v>0.0</v>
      </c>
      <c r="F298" s="10">
        <v>115.0</v>
      </c>
      <c r="G298" s="10">
        <v>0.0</v>
      </c>
      <c r="H298" s="10">
        <v>0.0</v>
      </c>
    </row>
    <row r="299">
      <c r="A299" s="8">
        <v>10.0</v>
      </c>
      <c r="B299" s="9" t="s">
        <v>13</v>
      </c>
      <c r="C299" s="10">
        <v>45.0</v>
      </c>
      <c r="D299" s="10">
        <v>20.0</v>
      </c>
      <c r="E299" s="10">
        <v>0.0</v>
      </c>
      <c r="F299" s="10">
        <v>115.0</v>
      </c>
      <c r="G299" s="10">
        <v>0.0</v>
      </c>
      <c r="H299" s="10">
        <v>0.0</v>
      </c>
    </row>
    <row r="300">
      <c r="A300" s="8">
        <v>10.0</v>
      </c>
      <c r="B300" s="9" t="s">
        <v>14</v>
      </c>
      <c r="C300" s="10">
        <v>45.0</v>
      </c>
      <c r="D300" s="10">
        <v>20.0</v>
      </c>
      <c r="E300" s="10">
        <v>0.0</v>
      </c>
      <c r="F300" s="10">
        <v>117.0</v>
      </c>
      <c r="G300" s="10">
        <v>0.0</v>
      </c>
      <c r="H300" s="10">
        <v>36.0</v>
      </c>
    </row>
    <row r="301">
      <c r="A301" s="8">
        <v>10.0</v>
      </c>
      <c r="B301" s="9" t="s">
        <v>15</v>
      </c>
      <c r="C301" s="10">
        <v>45.0</v>
      </c>
      <c r="D301" s="10">
        <v>20.0</v>
      </c>
      <c r="E301" s="10">
        <v>0.0</v>
      </c>
      <c r="F301" s="10">
        <v>117.0</v>
      </c>
      <c r="G301" s="10">
        <v>45.0</v>
      </c>
      <c r="H301" s="10">
        <v>0.0</v>
      </c>
    </row>
    <row r="302">
      <c r="A302" s="8">
        <v>10.0</v>
      </c>
      <c r="B302" s="9" t="s">
        <v>16</v>
      </c>
      <c r="C302" s="10">
        <v>45.0</v>
      </c>
      <c r="D302" s="10">
        <v>14.0</v>
      </c>
      <c r="E302" s="10">
        <v>0.0</v>
      </c>
      <c r="F302" s="10">
        <v>117.0</v>
      </c>
      <c r="G302" s="10">
        <v>55.0</v>
      </c>
      <c r="H302" s="10">
        <v>0.0</v>
      </c>
    </row>
    <row r="303">
      <c r="A303" s="8">
        <v>10.0</v>
      </c>
      <c r="B303" s="9" t="s">
        <v>17</v>
      </c>
      <c r="C303" s="10">
        <v>45.0</v>
      </c>
      <c r="D303" s="10">
        <v>7.0</v>
      </c>
      <c r="E303" s="10">
        <v>48.0</v>
      </c>
      <c r="F303" s="10">
        <v>118.0</v>
      </c>
      <c r="G303" s="10">
        <v>3.0</v>
      </c>
      <c r="H303" s="10">
        <v>42.0</v>
      </c>
    </row>
    <row r="304">
      <c r="A304" s="8">
        <v>10.0</v>
      </c>
      <c r="B304" s="9" t="s">
        <v>18</v>
      </c>
      <c r="C304" s="10">
        <v>45.0</v>
      </c>
      <c r="D304" s="10">
        <v>19.0</v>
      </c>
      <c r="E304" s="10">
        <v>0.0</v>
      </c>
      <c r="F304" s="10">
        <v>118.0</v>
      </c>
      <c r="G304" s="10">
        <v>30.0</v>
      </c>
      <c r="H304" s="10">
        <v>0.0</v>
      </c>
    </row>
    <row r="305">
      <c r="A305" s="8">
        <v>10.0</v>
      </c>
      <c r="B305" s="9" t="s">
        <v>19</v>
      </c>
      <c r="C305" s="10">
        <v>45.0</v>
      </c>
      <c r="D305" s="10">
        <v>43.0</v>
      </c>
      <c r="E305" s="10">
        <v>0.0</v>
      </c>
      <c r="F305" s="10">
        <v>119.0</v>
      </c>
      <c r="G305" s="10">
        <v>29.0</v>
      </c>
      <c r="H305" s="10">
        <v>0.0</v>
      </c>
    </row>
    <row r="306">
      <c r="A306" s="8">
        <v>10.0</v>
      </c>
      <c r="B306" s="9" t="s">
        <v>20</v>
      </c>
      <c r="C306" s="10">
        <v>46.0</v>
      </c>
      <c r="D306" s="10">
        <v>27.0</v>
      </c>
      <c r="E306" s="10">
        <v>38.0</v>
      </c>
      <c r="F306" s="10">
        <v>120.0</v>
      </c>
      <c r="G306" s="10">
        <v>57.0</v>
      </c>
      <c r="H306" s="10">
        <v>19.0</v>
      </c>
    </row>
    <row r="307">
      <c r="A307" s="8">
        <v>10.0</v>
      </c>
      <c r="B307" s="9" t="s">
        <v>21</v>
      </c>
      <c r="C307" s="10">
        <v>46.0</v>
      </c>
      <c r="D307" s="10">
        <v>35.0</v>
      </c>
      <c r="E307" s="10">
        <v>0.0</v>
      </c>
      <c r="F307" s="10">
        <v>120.0</v>
      </c>
      <c r="G307" s="10">
        <v>40.0</v>
      </c>
      <c r="H307" s="10">
        <v>0.0</v>
      </c>
    </row>
    <row r="308">
      <c r="A308" s="8">
        <v>10.0</v>
      </c>
      <c r="B308" s="9" t="s">
        <v>22</v>
      </c>
      <c r="C308" s="10">
        <v>46.0</v>
      </c>
      <c r="D308" s="10">
        <v>49.0</v>
      </c>
      <c r="E308" s="10">
        <v>24.0</v>
      </c>
      <c r="F308" s="10">
        <v>120.0</v>
      </c>
      <c r="G308" s="10">
        <v>32.0</v>
      </c>
      <c r="H308" s="10">
        <v>17.0</v>
      </c>
    </row>
    <row r="309">
      <c r="A309" s="8">
        <v>10.0</v>
      </c>
      <c r="B309" s="9" t="s">
        <v>23</v>
      </c>
      <c r="C309" s="10">
        <v>46.0</v>
      </c>
      <c r="D309" s="10">
        <v>55.0</v>
      </c>
      <c r="E309" s="10">
        <v>20.0</v>
      </c>
      <c r="F309" s="10">
        <v>120.0</v>
      </c>
      <c r="G309" s="10">
        <v>28.0</v>
      </c>
      <c r="H309" s="10">
        <v>58.0</v>
      </c>
    </row>
    <row r="310">
      <c r="A310" s="8">
        <v>10.0</v>
      </c>
      <c r="B310" s="9" t="s">
        <v>24</v>
      </c>
      <c r="C310" s="10">
        <v>47.0</v>
      </c>
      <c r="D310" s="10">
        <v>8.0</v>
      </c>
      <c r="E310" s="10">
        <v>0.0</v>
      </c>
      <c r="F310" s="10">
        <v>120.0</v>
      </c>
      <c r="G310" s="10">
        <v>22.0</v>
      </c>
      <c r="H310" s="10">
        <v>0.0</v>
      </c>
    </row>
    <row r="311">
      <c r="A311" s="8">
        <v>10.0</v>
      </c>
      <c r="B311" s="9" t="s">
        <v>25</v>
      </c>
      <c r="C311" s="10">
        <v>47.0</v>
      </c>
      <c r="D311" s="10">
        <v>17.0</v>
      </c>
      <c r="E311" s="10">
        <v>54.0</v>
      </c>
      <c r="F311" s="10">
        <v>120.0</v>
      </c>
      <c r="G311" s="10">
        <v>8.0</v>
      </c>
      <c r="H311" s="10">
        <v>3.0</v>
      </c>
    </row>
    <row r="312">
      <c r="A312" s="8">
        <v>10.0</v>
      </c>
      <c r="B312" s="9" t="s">
        <v>26</v>
      </c>
      <c r="C312" s="10">
        <v>47.0</v>
      </c>
      <c r="D312" s="10">
        <v>36.0</v>
      </c>
      <c r="E312" s="10">
        <v>17.0</v>
      </c>
      <c r="F312" s="10">
        <v>120.0</v>
      </c>
      <c r="G312" s="10">
        <v>6.0</v>
      </c>
      <c r="H312" s="10">
        <v>8.0</v>
      </c>
    </row>
    <row r="313">
      <c r="A313" s="8">
        <v>10.0</v>
      </c>
      <c r="B313" s="9" t="s">
        <v>27</v>
      </c>
      <c r="C313" s="10">
        <v>47.0</v>
      </c>
      <c r="D313" s="10">
        <v>52.0</v>
      </c>
      <c r="E313" s="10">
        <v>10.0</v>
      </c>
      <c r="F313" s="10">
        <v>120.0</v>
      </c>
      <c r="G313" s="10">
        <v>14.0</v>
      </c>
      <c r="H313" s="10">
        <v>0.0</v>
      </c>
      <c r="I313" s="7" t="s">
        <v>78</v>
      </c>
    </row>
    <row r="314">
      <c r="A314" s="8">
        <v>10.0</v>
      </c>
      <c r="B314" s="9" t="s">
        <v>28</v>
      </c>
      <c r="C314" s="10">
        <v>48.0</v>
      </c>
      <c r="D314" s="10">
        <v>6.0</v>
      </c>
      <c r="E314" s="10">
        <v>30.0</v>
      </c>
      <c r="F314" s="10">
        <v>120.0</v>
      </c>
      <c r="G314" s="10">
        <v>28.0</v>
      </c>
      <c r="H314" s="10">
        <v>40.0</v>
      </c>
    </row>
    <row r="315">
      <c r="A315" s="8">
        <v>10.0</v>
      </c>
      <c r="B315" s="9" t="s">
        <v>29</v>
      </c>
      <c r="C315" s="10">
        <v>48.0</v>
      </c>
      <c r="D315" s="10">
        <v>16.0</v>
      </c>
      <c r="E315" s="10">
        <v>30.0</v>
      </c>
      <c r="F315" s="10">
        <v>120.0</v>
      </c>
      <c r="G315" s="10">
        <v>23.0</v>
      </c>
      <c r="H315" s="10">
        <v>30.0</v>
      </c>
    </row>
    <row r="316">
      <c r="A316" s="8">
        <v>10.0</v>
      </c>
      <c r="B316" s="9" t="s">
        <v>30</v>
      </c>
      <c r="C316" s="10">
        <v>48.0</v>
      </c>
      <c r="D316" s="10">
        <v>49.0</v>
      </c>
      <c r="E316" s="10">
        <v>51.0</v>
      </c>
      <c r="F316" s="10">
        <v>120.0</v>
      </c>
      <c r="G316" s="10">
        <v>5.0</v>
      </c>
      <c r="H316" s="10">
        <v>7.0</v>
      </c>
    </row>
    <row r="317">
      <c r="A317" s="8">
        <v>10.0</v>
      </c>
      <c r="B317" s="9" t="s">
        <v>31</v>
      </c>
      <c r="C317" s="10">
        <v>46.0</v>
      </c>
      <c r="D317" s="10">
        <v>38.0</v>
      </c>
      <c r="E317" s="10">
        <v>45.0</v>
      </c>
      <c r="F317" s="10">
        <v>118.0</v>
      </c>
      <c r="G317" s="10">
        <v>54.0</v>
      </c>
      <c r="H317" s="10">
        <v>50.0</v>
      </c>
    </row>
    <row r="318">
      <c r="A318" s="8">
        <v>10.0</v>
      </c>
      <c r="B318" s="9" t="s">
        <v>32</v>
      </c>
      <c r="C318" s="10">
        <v>46.0</v>
      </c>
      <c r="D318" s="10">
        <v>25.0</v>
      </c>
      <c r="E318" s="10">
        <v>26.0</v>
      </c>
      <c r="F318" s="10">
        <v>118.0</v>
      </c>
      <c r="G318" s="10">
        <v>16.0</v>
      </c>
      <c r="H318" s="10">
        <v>43.0</v>
      </c>
    </row>
    <row r="319">
      <c r="A319" s="8">
        <v>10.0</v>
      </c>
      <c r="B319" s="9" t="s">
        <v>33</v>
      </c>
      <c r="C319" s="10">
        <v>47.0</v>
      </c>
      <c r="D319" s="10">
        <v>1.0</v>
      </c>
      <c r="E319" s="10">
        <v>6.0</v>
      </c>
      <c r="F319" s="10">
        <v>118.0</v>
      </c>
      <c r="G319" s="10">
        <v>27.0</v>
      </c>
      <c r="H319" s="10">
        <v>26.0</v>
      </c>
    </row>
    <row r="320">
      <c r="A320" s="8">
        <v>10.0</v>
      </c>
      <c r="B320" s="9" t="s">
        <v>34</v>
      </c>
      <c r="C320" s="10">
        <v>47.0</v>
      </c>
      <c r="D320" s="10">
        <v>18.0</v>
      </c>
      <c r="E320" s="10">
        <v>26.0</v>
      </c>
      <c r="F320" s="10">
        <v>118.0</v>
      </c>
      <c r="G320" s="10">
        <v>1.0</v>
      </c>
      <c r="H320" s="10">
        <v>13.0</v>
      </c>
    </row>
    <row r="321">
      <c r="A321" s="8">
        <v>10.0</v>
      </c>
      <c r="B321" s="9" t="s">
        <v>35</v>
      </c>
      <c r="C321" s="10">
        <v>47.0</v>
      </c>
      <c r="D321" s="10">
        <v>40.0</v>
      </c>
      <c r="E321" s="10">
        <v>14.0</v>
      </c>
      <c r="F321" s="10">
        <v>117.0</v>
      </c>
      <c r="G321" s="10">
        <v>53.0</v>
      </c>
      <c r="H321" s="10">
        <v>56.0</v>
      </c>
    </row>
    <row r="322">
      <c r="A322" s="8">
        <v>10.0</v>
      </c>
      <c r="B322" s="9" t="s">
        <v>36</v>
      </c>
      <c r="C322" s="10">
        <v>48.0</v>
      </c>
      <c r="D322" s="10">
        <v>22.0</v>
      </c>
      <c r="E322" s="10">
        <v>4.0</v>
      </c>
      <c r="F322" s="10">
        <v>117.0</v>
      </c>
      <c r="G322" s="10">
        <v>28.0</v>
      </c>
      <c r="H322" s="10">
        <v>4.0</v>
      </c>
    </row>
    <row r="323">
      <c r="A323" s="8">
        <v>10.0</v>
      </c>
      <c r="B323" s="9" t="s">
        <v>37</v>
      </c>
      <c r="C323" s="10">
        <v>47.0</v>
      </c>
      <c r="D323" s="10">
        <v>17.0</v>
      </c>
      <c r="E323" s="10">
        <v>10.0</v>
      </c>
      <c r="F323" s="10">
        <v>117.0</v>
      </c>
      <c r="G323" s="10">
        <v>33.0</v>
      </c>
      <c r="H323" s="10">
        <v>11.0</v>
      </c>
    </row>
    <row r="324">
      <c r="A324" s="8">
        <v>11.0</v>
      </c>
      <c r="B324" s="9" t="s">
        <v>5</v>
      </c>
      <c r="C324" s="10">
        <v>43.0</v>
      </c>
      <c r="D324" s="10">
        <v>32.0</v>
      </c>
      <c r="E324" s="10">
        <v>0.0</v>
      </c>
      <c r="F324" s="10">
        <v>126.0</v>
      </c>
      <c r="G324" s="10">
        <v>40.0</v>
      </c>
      <c r="H324" s="10">
        <v>0.0</v>
      </c>
    </row>
    <row r="325">
      <c r="A325" s="8">
        <v>11.0</v>
      </c>
      <c r="B325" s="9" t="s">
        <v>6</v>
      </c>
      <c r="C325" s="10">
        <v>44.0</v>
      </c>
      <c r="D325" s="10">
        <v>0.0</v>
      </c>
      <c r="E325" s="10">
        <v>0.0</v>
      </c>
      <c r="F325" s="10">
        <v>125.0</v>
      </c>
      <c r="G325" s="10">
        <v>30.0</v>
      </c>
      <c r="H325" s="10">
        <v>0.0</v>
      </c>
    </row>
    <row r="326">
      <c r="A326" s="8">
        <v>11.0</v>
      </c>
      <c r="B326" s="9" t="s">
        <v>8</v>
      </c>
      <c r="C326" s="10">
        <v>44.0</v>
      </c>
      <c r="D326" s="10">
        <v>0.0</v>
      </c>
      <c r="E326" s="10">
        <v>0.0</v>
      </c>
      <c r="F326" s="10">
        <v>123.0</v>
      </c>
      <c r="G326" s="10">
        <v>38.0</v>
      </c>
      <c r="H326" s="10">
        <v>0.0</v>
      </c>
    </row>
    <row r="327">
      <c r="A327" s="8">
        <v>11.0</v>
      </c>
      <c r="B327" s="9" t="s">
        <v>9</v>
      </c>
      <c r="C327" s="10">
        <v>44.0</v>
      </c>
      <c r="D327" s="10">
        <v>1.0</v>
      </c>
      <c r="E327" s="10">
        <v>0.0</v>
      </c>
      <c r="F327" s="10">
        <v>123.0</v>
      </c>
      <c r="G327" s="10">
        <v>34.0</v>
      </c>
      <c r="H327" s="10">
        <v>0.0</v>
      </c>
    </row>
    <row r="328">
      <c r="A328" s="8">
        <v>11.0</v>
      </c>
      <c r="B328" s="9" t="s">
        <v>10</v>
      </c>
      <c r="C328" s="10">
        <v>44.0</v>
      </c>
      <c r="D328" s="10">
        <v>5.0</v>
      </c>
      <c r="E328" s="10">
        <v>0.0</v>
      </c>
      <c r="F328" s="10">
        <v>123.0</v>
      </c>
      <c r="G328" s="10">
        <v>17.0</v>
      </c>
      <c r="H328" s="10">
        <v>0.0</v>
      </c>
    </row>
    <row r="329">
      <c r="A329" s="8">
        <v>11.0</v>
      </c>
      <c r="B329" s="9" t="s">
        <v>11</v>
      </c>
      <c r="C329" s="10">
        <v>44.0</v>
      </c>
      <c r="D329" s="10">
        <v>3.0</v>
      </c>
      <c r="E329" s="10">
        <v>0.0</v>
      </c>
      <c r="F329" s="10">
        <v>122.0</v>
      </c>
      <c r="G329" s="10">
        <v>59.0</v>
      </c>
      <c r="H329" s="10">
        <v>0.0</v>
      </c>
    </row>
    <row r="330">
      <c r="A330" s="8">
        <v>11.0</v>
      </c>
      <c r="B330" s="9" t="s">
        <v>12</v>
      </c>
      <c r="C330" s="10">
        <v>43.0</v>
      </c>
      <c r="D330" s="10">
        <v>55.0</v>
      </c>
      <c r="E330" s="10">
        <v>49.0</v>
      </c>
      <c r="F330" s="10">
        <v>122.0</v>
      </c>
      <c r="G330" s="10">
        <v>35.0</v>
      </c>
      <c r="H330" s="10">
        <v>11.0</v>
      </c>
    </row>
    <row r="331">
      <c r="A331" s="8">
        <v>11.0</v>
      </c>
      <c r="B331" s="9" t="s">
        <v>13</v>
      </c>
      <c r="C331" s="10">
        <v>43.0</v>
      </c>
      <c r="D331" s="10">
        <v>47.0</v>
      </c>
      <c r="E331" s="10">
        <v>21.0</v>
      </c>
      <c r="F331" s="10">
        <v>121.0</v>
      </c>
      <c r="G331" s="10">
        <v>58.0</v>
      </c>
      <c r="H331" s="10">
        <v>59.0</v>
      </c>
    </row>
    <row r="332">
      <c r="A332" s="8">
        <v>11.0</v>
      </c>
      <c r="B332" s="9" t="s">
        <v>14</v>
      </c>
      <c r="C332" s="10">
        <v>43.0</v>
      </c>
      <c r="D332" s="10">
        <v>26.0</v>
      </c>
      <c r="E332" s="10">
        <v>0.0</v>
      </c>
      <c r="F332" s="10">
        <v>121.0</v>
      </c>
      <c r="G332" s="10">
        <v>54.0</v>
      </c>
      <c r="H332" s="10">
        <v>0.0</v>
      </c>
    </row>
    <row r="333">
      <c r="A333" s="8">
        <v>11.0</v>
      </c>
      <c r="B333" s="9" t="s">
        <v>15</v>
      </c>
      <c r="C333" s="10">
        <v>43.0</v>
      </c>
      <c r="D333" s="10">
        <v>26.0</v>
      </c>
      <c r="E333" s="10">
        <v>0.0</v>
      </c>
      <c r="F333" s="10">
        <v>119.0</v>
      </c>
      <c r="G333" s="10">
        <v>23.0</v>
      </c>
      <c r="H333" s="10">
        <v>0.0</v>
      </c>
    </row>
    <row r="334">
      <c r="A334" s="8">
        <v>11.0</v>
      </c>
      <c r="B334" s="9" t="s">
        <v>16</v>
      </c>
      <c r="C334" s="10">
        <v>43.0</v>
      </c>
      <c r="D334" s="10">
        <v>32.0</v>
      </c>
      <c r="E334" s="10">
        <v>0.0</v>
      </c>
      <c r="F334" s="10">
        <v>119.0</v>
      </c>
      <c r="G334" s="10">
        <v>15.0</v>
      </c>
      <c r="H334" s="10">
        <v>0.0</v>
      </c>
    </row>
    <row r="335">
      <c r="A335" s="8">
        <v>11.0</v>
      </c>
      <c r="B335" s="9" t="s">
        <v>17</v>
      </c>
      <c r="C335" s="10">
        <v>42.0</v>
      </c>
      <c r="D335" s="10">
        <v>40.0</v>
      </c>
      <c r="E335" s="10">
        <v>0.0</v>
      </c>
      <c r="F335" s="10">
        <v>119.0</v>
      </c>
      <c r="G335" s="10">
        <v>0.0</v>
      </c>
      <c r="H335" s="10">
        <v>0.0</v>
      </c>
    </row>
    <row r="336">
      <c r="A336" s="8">
        <v>11.0</v>
      </c>
      <c r="B336" s="9" t="s">
        <v>18</v>
      </c>
      <c r="C336" s="10">
        <v>42.0</v>
      </c>
      <c r="D336" s="10">
        <v>20.0</v>
      </c>
      <c r="E336" s="10">
        <v>0.0</v>
      </c>
      <c r="F336" s="10">
        <v>119.0</v>
      </c>
      <c r="G336" s="10">
        <v>6.0</v>
      </c>
      <c r="H336" s="10">
        <v>0.0</v>
      </c>
    </row>
    <row r="337">
      <c r="A337" s="8">
        <v>11.0</v>
      </c>
      <c r="B337" s="9" t="s">
        <v>19</v>
      </c>
      <c r="C337" s="10">
        <v>41.0</v>
      </c>
      <c r="D337" s="10">
        <v>0.0</v>
      </c>
      <c r="E337" s="10">
        <v>0.0</v>
      </c>
      <c r="F337" s="10">
        <v>119.0</v>
      </c>
      <c r="G337" s="10">
        <v>30.0</v>
      </c>
      <c r="H337" s="10">
        <v>0.0</v>
      </c>
    </row>
    <row r="338">
      <c r="A338" s="8">
        <v>11.0</v>
      </c>
      <c r="B338" s="9" t="s">
        <v>20</v>
      </c>
      <c r="C338" s="10">
        <v>41.0</v>
      </c>
      <c r="D338" s="10">
        <v>0.0</v>
      </c>
      <c r="E338" s="10">
        <v>1.0</v>
      </c>
      <c r="F338" s="10">
        <v>120.0</v>
      </c>
      <c r="G338" s="10">
        <v>49.0</v>
      </c>
      <c r="H338" s="10">
        <v>47.0</v>
      </c>
    </row>
    <row r="339">
      <c r="A339" s="8">
        <v>11.0</v>
      </c>
      <c r="B339" s="9" t="s">
        <v>21</v>
      </c>
      <c r="C339" s="10">
        <v>41.0</v>
      </c>
      <c r="D339" s="10">
        <v>0.0</v>
      </c>
      <c r="E339" s="10">
        <v>0.0</v>
      </c>
      <c r="F339" s="10">
        <v>121.0</v>
      </c>
      <c r="G339" s="10">
        <v>15.0</v>
      </c>
      <c r="H339" s="10">
        <v>0.0</v>
      </c>
    </row>
    <row r="340">
      <c r="A340" s="8">
        <v>11.0</v>
      </c>
      <c r="B340" s="9" t="s">
        <v>22</v>
      </c>
      <c r="C340" s="10">
        <v>41.0</v>
      </c>
      <c r="D340" s="10">
        <v>10.0</v>
      </c>
      <c r="E340" s="10">
        <v>8.0</v>
      </c>
      <c r="F340" s="10">
        <v>121.0</v>
      </c>
      <c r="G340" s="10">
        <v>53.0</v>
      </c>
      <c r="H340" s="10">
        <v>0.0</v>
      </c>
    </row>
    <row r="341">
      <c r="A341" s="8">
        <v>11.0</v>
      </c>
      <c r="B341" s="9" t="s">
        <v>23</v>
      </c>
      <c r="C341" s="10">
        <v>41.0</v>
      </c>
      <c r="D341" s="10">
        <v>13.0</v>
      </c>
      <c r="E341" s="10">
        <v>0.0</v>
      </c>
      <c r="F341" s="10">
        <v>122.0</v>
      </c>
      <c r="G341" s="10">
        <v>0.0</v>
      </c>
      <c r="H341" s="10">
        <v>0.0</v>
      </c>
    </row>
    <row r="342">
      <c r="A342" s="8">
        <v>11.0</v>
      </c>
      <c r="B342" s="9" t="s">
        <v>24</v>
      </c>
      <c r="C342" s="10">
        <v>41.0</v>
      </c>
      <c r="D342" s="10">
        <v>17.0</v>
      </c>
      <c r="E342" s="10">
        <v>30.0</v>
      </c>
      <c r="F342" s="10">
        <v>122.0</v>
      </c>
      <c r="G342" s="10">
        <v>16.0</v>
      </c>
      <c r="H342" s="10">
        <v>30.0</v>
      </c>
    </row>
    <row r="343">
      <c r="A343" s="8">
        <v>11.0</v>
      </c>
      <c r="B343" s="9" t="s">
        <v>25</v>
      </c>
      <c r="C343" s="10">
        <v>41.0</v>
      </c>
      <c r="D343" s="10">
        <v>20.0</v>
      </c>
      <c r="E343" s="10">
        <v>0.0</v>
      </c>
      <c r="F343" s="10">
        <v>122.0</v>
      </c>
      <c r="G343" s="10">
        <v>25.0</v>
      </c>
      <c r="H343" s="10">
        <v>0.0</v>
      </c>
    </row>
    <row r="344">
      <c r="A344" s="8">
        <v>11.0</v>
      </c>
      <c r="B344" s="9" t="s">
        <v>26</v>
      </c>
      <c r="C344" s="10">
        <v>41.0</v>
      </c>
      <c r="D344" s="10">
        <v>20.0</v>
      </c>
      <c r="E344" s="10">
        <v>0.0</v>
      </c>
      <c r="F344" s="10">
        <v>123.0</v>
      </c>
      <c r="G344" s="10">
        <v>32.0</v>
      </c>
      <c r="H344" s="10">
        <v>0.0</v>
      </c>
    </row>
    <row r="345">
      <c r="A345" s="8">
        <v>11.0</v>
      </c>
      <c r="B345" s="9" t="s">
        <v>27</v>
      </c>
      <c r="C345" s="10">
        <v>40.0</v>
      </c>
      <c r="D345" s="10">
        <v>23.0</v>
      </c>
      <c r="E345" s="10">
        <v>15.0</v>
      </c>
      <c r="F345" s="10">
        <v>123.0</v>
      </c>
      <c r="G345" s="10">
        <v>32.0</v>
      </c>
      <c r="H345" s="10">
        <v>0.0</v>
      </c>
    </row>
    <row r="346">
      <c r="A346" s="8">
        <v>11.0</v>
      </c>
      <c r="B346" s="9" t="s">
        <v>28</v>
      </c>
      <c r="C346" s="10">
        <v>40.0</v>
      </c>
      <c r="D346" s="10">
        <v>13.0</v>
      </c>
      <c r="E346" s="10">
        <v>0.0</v>
      </c>
      <c r="F346" s="10">
        <v>123.0</v>
      </c>
      <c r="G346" s="10">
        <v>50.0</v>
      </c>
      <c r="H346" s="10">
        <v>0.0</v>
      </c>
    </row>
    <row r="347">
      <c r="A347" s="8">
        <v>11.0</v>
      </c>
      <c r="B347" s="9" t="s">
        <v>29</v>
      </c>
      <c r="C347" s="10">
        <v>40.0</v>
      </c>
      <c r="D347" s="10">
        <v>13.0</v>
      </c>
      <c r="E347" s="10">
        <v>0.0</v>
      </c>
      <c r="F347" s="10">
        <v>125.0</v>
      </c>
      <c r="G347" s="10">
        <v>20.0</v>
      </c>
      <c r="H347" s="10">
        <v>0.0</v>
      </c>
    </row>
    <row r="348">
      <c r="A348" s="8">
        <v>11.0</v>
      </c>
      <c r="B348" s="9" t="s">
        <v>30</v>
      </c>
      <c r="C348" s="10">
        <v>40.0</v>
      </c>
      <c r="D348" s="10">
        <v>28.0</v>
      </c>
      <c r="E348" s="10">
        <v>0.0</v>
      </c>
      <c r="F348" s="10">
        <v>125.0</v>
      </c>
      <c r="G348" s="10">
        <v>50.0</v>
      </c>
      <c r="H348" s="10">
        <v>0.0</v>
      </c>
    </row>
    <row r="349">
      <c r="A349" s="8">
        <v>11.0</v>
      </c>
      <c r="B349" s="9" t="s">
        <v>31</v>
      </c>
      <c r="C349" s="10">
        <v>40.0</v>
      </c>
      <c r="D349" s="10">
        <v>59.0</v>
      </c>
      <c r="E349" s="10">
        <v>0.0</v>
      </c>
      <c r="F349" s="10">
        <v>126.0</v>
      </c>
      <c r="G349" s="10">
        <v>54.0</v>
      </c>
      <c r="H349" s="10">
        <v>0.0</v>
      </c>
    </row>
    <row r="350">
      <c r="A350" s="8">
        <v>11.0</v>
      </c>
      <c r="B350" s="9" t="s">
        <v>32</v>
      </c>
      <c r="C350" s="10">
        <v>42.0</v>
      </c>
      <c r="D350" s="10">
        <v>0.0</v>
      </c>
      <c r="E350" s="10">
        <v>0.0</v>
      </c>
      <c r="F350" s="10">
        <v>126.0</v>
      </c>
      <c r="G350" s="10">
        <v>49.0</v>
      </c>
      <c r="H350" s="10">
        <v>0.0</v>
      </c>
    </row>
    <row r="351">
      <c r="A351" s="8">
        <v>11.0</v>
      </c>
      <c r="B351" s="9" t="s">
        <v>33</v>
      </c>
      <c r="C351" s="10">
        <v>42.0</v>
      </c>
      <c r="D351" s="10">
        <v>25.0</v>
      </c>
      <c r="E351" s="10">
        <v>0.0</v>
      </c>
      <c r="F351" s="10">
        <v>126.0</v>
      </c>
      <c r="G351" s="10">
        <v>47.0</v>
      </c>
      <c r="H351" s="10">
        <v>0.0</v>
      </c>
    </row>
    <row r="352">
      <c r="A352" s="8">
        <v>11.0</v>
      </c>
      <c r="B352" s="9" t="s">
        <v>34</v>
      </c>
      <c r="C352" s="10">
        <v>42.0</v>
      </c>
      <c r="D352" s="10">
        <v>26.0</v>
      </c>
      <c r="E352" s="10">
        <v>0.0</v>
      </c>
      <c r="F352" s="10">
        <v>123.0</v>
      </c>
      <c r="G352" s="10">
        <v>45.0</v>
      </c>
      <c r="H352" s="10">
        <v>0.0</v>
      </c>
    </row>
    <row r="353">
      <c r="A353" s="8">
        <v>11.0</v>
      </c>
      <c r="B353" s="9" t="s">
        <v>35</v>
      </c>
      <c r="C353" s="10">
        <v>42.0</v>
      </c>
      <c r="D353" s="10">
        <v>25.0</v>
      </c>
      <c r="E353" s="10">
        <v>5.0</v>
      </c>
      <c r="F353" s="10">
        <v>123.0</v>
      </c>
      <c r="G353" s="10">
        <v>27.0</v>
      </c>
      <c r="H353" s="10">
        <v>10.0</v>
      </c>
    </row>
    <row r="354">
      <c r="A354" s="8">
        <v>11.0</v>
      </c>
      <c r="B354" s="9" t="s">
        <v>36</v>
      </c>
      <c r="C354" s="10">
        <v>42.0</v>
      </c>
      <c r="D354" s="10">
        <v>25.0</v>
      </c>
      <c r="E354" s="10">
        <v>0.0</v>
      </c>
      <c r="F354" s="10">
        <v>123.0</v>
      </c>
      <c r="G354" s="10">
        <v>20.0</v>
      </c>
      <c r="H354" s="10">
        <v>0.0</v>
      </c>
    </row>
    <row r="355">
      <c r="A355" s="8">
        <v>11.0</v>
      </c>
      <c r="B355" s="9" t="s">
        <v>37</v>
      </c>
      <c r="C355" s="10">
        <v>42.0</v>
      </c>
      <c r="D355" s="10">
        <v>35.0</v>
      </c>
      <c r="E355" s="10">
        <v>0.0</v>
      </c>
      <c r="F355" s="10">
        <v>122.0</v>
      </c>
      <c r="G355" s="10">
        <v>54.0</v>
      </c>
      <c r="H355" s="10">
        <v>0.0</v>
      </c>
    </row>
    <row r="356">
      <c r="A356" s="8">
        <v>11.0</v>
      </c>
      <c r="B356" s="9" t="s">
        <v>38</v>
      </c>
      <c r="C356" s="10">
        <v>42.0</v>
      </c>
      <c r="D356" s="10">
        <v>23.0</v>
      </c>
      <c r="E356" s="10">
        <v>0.0</v>
      </c>
      <c r="F356" s="10">
        <v>122.0</v>
      </c>
      <c r="G356" s="10">
        <v>25.0</v>
      </c>
      <c r="H356" s="10">
        <v>0.0</v>
      </c>
    </row>
    <row r="357">
      <c r="A357" s="8">
        <v>11.0</v>
      </c>
      <c r="B357" s="9" t="s">
        <v>39</v>
      </c>
      <c r="C357" s="10">
        <v>42.0</v>
      </c>
      <c r="D357" s="10">
        <v>42.0</v>
      </c>
      <c r="E357" s="10">
        <v>0.0</v>
      </c>
      <c r="F357" s="10">
        <v>122.0</v>
      </c>
      <c r="G357" s="10">
        <v>25.0</v>
      </c>
      <c r="H357" s="10">
        <v>0.0</v>
      </c>
    </row>
    <row r="358">
      <c r="A358" s="8">
        <v>11.0</v>
      </c>
      <c r="B358" s="9" t="s">
        <v>40</v>
      </c>
      <c r="C358" s="10">
        <v>42.0</v>
      </c>
      <c r="D358" s="10">
        <v>0.0</v>
      </c>
      <c r="E358" s="10">
        <v>0.0</v>
      </c>
      <c r="F358" s="10">
        <v>122.0</v>
      </c>
      <c r="G358" s="10">
        <v>25.0</v>
      </c>
      <c r="H358" s="10">
        <v>0.0</v>
      </c>
    </row>
    <row r="359">
      <c r="A359" s="8">
        <v>11.0</v>
      </c>
      <c r="B359" s="9" t="s">
        <v>41</v>
      </c>
      <c r="C359" s="10">
        <v>41.0</v>
      </c>
      <c r="D359" s="10">
        <v>53.0</v>
      </c>
      <c r="E359" s="10">
        <v>0.0</v>
      </c>
      <c r="F359" s="10">
        <v>122.0</v>
      </c>
      <c r="G359" s="10">
        <v>18.0</v>
      </c>
      <c r="H359" s="10">
        <v>0.0</v>
      </c>
    </row>
    <row r="360">
      <c r="A360" s="8">
        <v>12.0</v>
      </c>
      <c r="B360" s="9" t="s">
        <v>5</v>
      </c>
      <c r="C360" s="10">
        <v>44.0</v>
      </c>
      <c r="D360" s="10">
        <v>4.0</v>
      </c>
      <c r="E360" s="10">
        <v>0.0</v>
      </c>
      <c r="F360" s="10">
        <v>126.0</v>
      </c>
      <c r="G360" s="10">
        <v>36.0</v>
      </c>
      <c r="H360" s="10">
        <v>0.0</v>
      </c>
    </row>
    <row r="361">
      <c r="A361" s="8">
        <v>12.0</v>
      </c>
      <c r="B361" s="9" t="s">
        <v>6</v>
      </c>
      <c r="C361" s="10">
        <v>44.0</v>
      </c>
      <c r="D361" s="10">
        <v>4.0</v>
      </c>
      <c r="E361" s="10">
        <v>0.0</v>
      </c>
      <c r="F361" s="10">
        <v>125.0</v>
      </c>
      <c r="G361" s="10">
        <v>20.0</v>
      </c>
      <c r="H361" s="10">
        <v>0.0</v>
      </c>
    </row>
    <row r="362">
      <c r="A362" s="8">
        <v>12.0</v>
      </c>
      <c r="B362" s="9" t="s">
        <v>8</v>
      </c>
      <c r="C362" s="10">
        <v>43.0</v>
      </c>
      <c r="D362" s="10">
        <v>53.0</v>
      </c>
      <c r="E362" s="10">
        <v>0.0</v>
      </c>
      <c r="F362" s="10">
        <v>124.0</v>
      </c>
      <c r="G362" s="10">
        <v>36.0</v>
      </c>
      <c r="H362" s="10">
        <v>30.0</v>
      </c>
    </row>
    <row r="363">
      <c r="A363" s="8">
        <v>12.0</v>
      </c>
      <c r="B363" s="9" t="s">
        <v>9</v>
      </c>
      <c r="C363" s="10">
        <v>43.0</v>
      </c>
      <c r="D363" s="10">
        <v>28.0</v>
      </c>
      <c r="E363" s="10">
        <v>0.0</v>
      </c>
      <c r="F363" s="10">
        <v>122.0</v>
      </c>
      <c r="G363" s="10">
        <v>58.0</v>
      </c>
      <c r="H363" s="10">
        <v>0.0</v>
      </c>
    </row>
    <row r="364">
      <c r="A364" s="8">
        <v>12.0</v>
      </c>
      <c r="B364" s="9" t="s">
        <v>10</v>
      </c>
      <c r="C364" s="10">
        <v>43.0</v>
      </c>
      <c r="D364" s="10">
        <v>28.0</v>
      </c>
      <c r="E364" s="10">
        <v>0.0</v>
      </c>
      <c r="F364" s="10">
        <v>122.0</v>
      </c>
      <c r="G364" s="10">
        <v>33.0</v>
      </c>
      <c r="H364" s="10">
        <v>0.0</v>
      </c>
    </row>
    <row r="365">
      <c r="A365" s="8">
        <v>12.0</v>
      </c>
      <c r="B365" s="9" t="s">
        <v>11</v>
      </c>
      <c r="C365" s="10">
        <v>43.0</v>
      </c>
      <c r="D365" s="10">
        <v>55.0</v>
      </c>
      <c r="E365" s="10">
        <v>0.0</v>
      </c>
      <c r="F365" s="10">
        <v>121.0</v>
      </c>
      <c r="G365" s="10">
        <v>47.0</v>
      </c>
      <c r="H365" s="10">
        <v>0.0</v>
      </c>
    </row>
    <row r="366">
      <c r="A366" s="8">
        <v>12.0</v>
      </c>
      <c r="B366" s="9" t="s">
        <v>12</v>
      </c>
      <c r="C366" s="10">
        <v>44.0</v>
      </c>
      <c r="D366" s="10">
        <v>10.0</v>
      </c>
      <c r="E366" s="10">
        <v>0.0</v>
      </c>
      <c r="F366" s="10">
        <v>121.0</v>
      </c>
      <c r="G366" s="10">
        <v>15.0</v>
      </c>
      <c r="H366" s="10">
        <v>49.0</v>
      </c>
    </row>
    <row r="367">
      <c r="A367" s="8">
        <v>12.0</v>
      </c>
      <c r="B367" s="9" t="s">
        <v>13</v>
      </c>
      <c r="C367" s="10">
        <v>44.0</v>
      </c>
      <c r="D367" s="10">
        <v>10.0</v>
      </c>
      <c r="E367" s="10">
        <v>0.0</v>
      </c>
      <c r="F367" s="10">
        <v>119.0</v>
      </c>
      <c r="G367" s="10">
        <v>45.0</v>
      </c>
      <c r="H367" s="10">
        <v>0.0</v>
      </c>
    </row>
    <row r="368">
      <c r="A368" s="8">
        <v>12.0</v>
      </c>
      <c r="B368" s="9" t="s">
        <v>14</v>
      </c>
      <c r="C368" s="10">
        <f t="shared" ref="C368:H368" si="2">C228</f>
        <v>43</v>
      </c>
      <c r="D368" s="10">
        <f t="shared" si="2"/>
        <v>44</v>
      </c>
      <c r="E368" s="10">
        <f t="shared" si="2"/>
        <v>0</v>
      </c>
      <c r="F368" s="10">
        <f t="shared" si="2"/>
        <v>119</v>
      </c>
      <c r="G368" s="10">
        <f t="shared" si="2"/>
        <v>13</v>
      </c>
      <c r="H368" s="10">
        <f t="shared" si="2"/>
        <v>0</v>
      </c>
      <c r="I368" s="7" t="s">
        <v>79</v>
      </c>
    </row>
    <row r="369">
      <c r="A369" s="8">
        <v>12.0</v>
      </c>
      <c r="B369" s="9" t="s">
        <v>15</v>
      </c>
      <c r="C369" s="10">
        <v>43.0</v>
      </c>
      <c r="D369" s="10">
        <v>38.0</v>
      </c>
      <c r="E369" s="10">
        <v>0.0</v>
      </c>
      <c r="F369" s="10">
        <v>119.0</v>
      </c>
      <c r="G369" s="10">
        <v>17.0</v>
      </c>
      <c r="H369" s="10">
        <v>0.0</v>
      </c>
    </row>
    <row r="370">
      <c r="A370" s="8">
        <v>12.0</v>
      </c>
      <c r="B370" s="9" t="s">
        <v>16</v>
      </c>
      <c r="C370" s="10">
        <v>43.0</v>
      </c>
      <c r="D370" s="10">
        <v>32.0</v>
      </c>
      <c r="E370" s="10">
        <v>0.0</v>
      </c>
      <c r="F370" s="10">
        <v>119.0</v>
      </c>
      <c r="G370" s="10">
        <v>15.0</v>
      </c>
      <c r="H370" s="10">
        <v>0.0</v>
      </c>
    </row>
    <row r="371">
      <c r="A371" s="8">
        <v>12.0</v>
      </c>
      <c r="B371" s="9" t="s">
        <v>17</v>
      </c>
      <c r="C371" s="10">
        <v>42.0</v>
      </c>
      <c r="D371" s="10">
        <v>40.0</v>
      </c>
      <c r="E371" s="10">
        <v>0.0</v>
      </c>
      <c r="F371" s="10">
        <v>119.0</v>
      </c>
      <c r="G371" s="10">
        <v>0.0</v>
      </c>
      <c r="H371" s="10">
        <v>0.0</v>
      </c>
    </row>
    <row r="372">
      <c r="A372" s="8">
        <v>12.0</v>
      </c>
      <c r="B372" s="9" t="s">
        <v>18</v>
      </c>
      <c r="C372" s="10">
        <v>42.0</v>
      </c>
      <c r="D372" s="10">
        <v>20.0</v>
      </c>
      <c r="E372" s="10">
        <v>0.0</v>
      </c>
      <c r="F372" s="10">
        <v>119.0</v>
      </c>
      <c r="G372" s="10">
        <v>6.0</v>
      </c>
      <c r="H372" s="10">
        <v>0.0</v>
      </c>
    </row>
    <row r="373">
      <c r="A373" s="8">
        <v>12.0</v>
      </c>
      <c r="B373" s="9" t="s">
        <v>19</v>
      </c>
      <c r="C373" s="10">
        <v>41.0</v>
      </c>
      <c r="D373" s="10">
        <v>0.0</v>
      </c>
      <c r="E373" s="10">
        <v>0.0</v>
      </c>
      <c r="F373" s="10">
        <v>119.0</v>
      </c>
      <c r="G373" s="10">
        <v>30.0</v>
      </c>
      <c r="H373" s="10">
        <v>0.0</v>
      </c>
    </row>
    <row r="374">
      <c r="A374" s="8">
        <v>12.0</v>
      </c>
      <c r="B374" s="9" t="s">
        <v>20</v>
      </c>
      <c r="C374" s="10">
        <v>41.0</v>
      </c>
      <c r="D374" s="10">
        <v>0.0</v>
      </c>
      <c r="E374" s="10">
        <v>1.0</v>
      </c>
      <c r="F374" s="10">
        <v>120.0</v>
      </c>
      <c r="G374" s="10">
        <v>49.0</v>
      </c>
      <c r="H374" s="10">
        <v>47.0</v>
      </c>
    </row>
    <row r="375">
      <c r="A375" s="8">
        <v>12.0</v>
      </c>
      <c r="B375" s="9" t="s">
        <v>21</v>
      </c>
      <c r="C375" s="10">
        <v>41.0</v>
      </c>
      <c r="D375" s="10">
        <v>0.0</v>
      </c>
      <c r="E375" s="10">
        <v>0.0</v>
      </c>
      <c r="F375" s="10">
        <v>121.0</v>
      </c>
      <c r="G375" s="10">
        <v>1.0</v>
      </c>
      <c r="H375" s="10">
        <v>25.0</v>
      </c>
    </row>
    <row r="376">
      <c r="A376" s="8">
        <v>12.0</v>
      </c>
      <c r="B376" s="9" t="s">
        <v>22</v>
      </c>
      <c r="C376" s="10">
        <v>41.0</v>
      </c>
      <c r="D376" s="10">
        <v>0.0</v>
      </c>
      <c r="E376" s="10">
        <v>0.0</v>
      </c>
      <c r="F376" s="10">
        <v>121.0</v>
      </c>
      <c r="G376" s="10">
        <v>15.0</v>
      </c>
      <c r="H376" s="10">
        <v>0.0</v>
      </c>
    </row>
    <row r="377">
      <c r="A377" s="8">
        <v>12.0</v>
      </c>
      <c r="B377" s="9" t="s">
        <v>23</v>
      </c>
      <c r="C377" s="10">
        <v>41.0</v>
      </c>
      <c r="D377" s="10">
        <v>10.0</v>
      </c>
      <c r="E377" s="10">
        <v>58.0</v>
      </c>
      <c r="F377" s="10">
        <v>121.0</v>
      </c>
      <c r="G377" s="10">
        <v>53.0</v>
      </c>
      <c r="H377" s="10">
        <v>0.0</v>
      </c>
    </row>
    <row r="378">
      <c r="A378" s="8">
        <v>12.0</v>
      </c>
      <c r="B378" s="9" t="s">
        <v>24</v>
      </c>
      <c r="C378" s="10">
        <v>41.0</v>
      </c>
      <c r="D378" s="10">
        <v>13.0</v>
      </c>
      <c r="E378" s="10">
        <v>0.0</v>
      </c>
      <c r="F378" s="10">
        <v>122.0</v>
      </c>
      <c r="G378" s="10">
        <v>0.0</v>
      </c>
      <c r="H378" s="10">
        <v>0.0</v>
      </c>
    </row>
    <row r="379">
      <c r="A379" s="8">
        <v>12.0</v>
      </c>
      <c r="B379" s="9" t="s">
        <v>25</v>
      </c>
      <c r="C379" s="10">
        <v>41.0</v>
      </c>
      <c r="D379" s="10">
        <v>17.0</v>
      </c>
      <c r="E379" s="10">
        <v>30.0</v>
      </c>
      <c r="F379" s="10">
        <v>122.0</v>
      </c>
      <c r="G379" s="10">
        <v>16.0</v>
      </c>
      <c r="H379" s="10">
        <v>30.0</v>
      </c>
    </row>
    <row r="380">
      <c r="A380" s="8">
        <v>12.0</v>
      </c>
      <c r="B380" s="9" t="s">
        <v>26</v>
      </c>
      <c r="C380" s="10">
        <v>41.0</v>
      </c>
      <c r="D380" s="10">
        <v>20.0</v>
      </c>
      <c r="E380" s="10">
        <v>0.0</v>
      </c>
      <c r="F380" s="10">
        <v>122.0</v>
      </c>
      <c r="G380" s="10">
        <v>25.0</v>
      </c>
      <c r="H380" s="10">
        <v>0.0</v>
      </c>
    </row>
    <row r="381">
      <c r="A381" s="8">
        <v>12.0</v>
      </c>
      <c r="B381" s="9" t="s">
        <v>27</v>
      </c>
      <c r="C381" s="10">
        <v>41.0</v>
      </c>
      <c r="D381" s="10">
        <v>20.0</v>
      </c>
      <c r="E381" s="10">
        <v>0.0</v>
      </c>
      <c r="F381" s="10">
        <v>123.0</v>
      </c>
      <c r="G381" s="10">
        <v>32.0</v>
      </c>
      <c r="H381" s="10">
        <v>0.0</v>
      </c>
    </row>
    <row r="382">
      <c r="A382" s="8">
        <v>12.0</v>
      </c>
      <c r="B382" s="9" t="s">
        <v>28</v>
      </c>
      <c r="C382" s="10">
        <v>40.0</v>
      </c>
      <c r="D382" s="10">
        <v>23.0</v>
      </c>
      <c r="E382" s="10">
        <v>15.0</v>
      </c>
      <c r="F382" s="10">
        <v>123.0</v>
      </c>
      <c r="G382" s="10">
        <v>32.0</v>
      </c>
      <c r="H382" s="10">
        <v>0.0</v>
      </c>
    </row>
    <row r="383">
      <c r="A383" s="8">
        <v>12.0</v>
      </c>
      <c r="B383" s="9" t="s">
        <v>29</v>
      </c>
      <c r="C383" s="10">
        <v>40.0</v>
      </c>
      <c r="D383" s="10">
        <v>13.0</v>
      </c>
      <c r="E383" s="10">
        <v>0.0</v>
      </c>
      <c r="F383" s="10">
        <v>123.0</v>
      </c>
      <c r="G383" s="10">
        <v>50.0</v>
      </c>
      <c r="H383" s="10">
        <v>0.0</v>
      </c>
    </row>
    <row r="384">
      <c r="A384" s="8">
        <v>12.0</v>
      </c>
      <c r="B384" s="9" t="s">
        <v>30</v>
      </c>
      <c r="C384" s="10">
        <v>40.0</v>
      </c>
      <c r="D384" s="10">
        <v>13.0</v>
      </c>
      <c r="E384" s="10">
        <v>0.0</v>
      </c>
      <c r="F384" s="10">
        <v>125.0</v>
      </c>
      <c r="G384" s="10">
        <v>20.0</v>
      </c>
      <c r="H384" s="10">
        <v>0.0</v>
      </c>
    </row>
    <row r="385">
      <c r="A385" s="8">
        <v>12.0</v>
      </c>
      <c r="B385" s="9" t="s">
        <v>31</v>
      </c>
      <c r="C385" s="10">
        <v>40.0</v>
      </c>
      <c r="D385" s="10">
        <v>28.0</v>
      </c>
      <c r="E385" s="10">
        <v>0.0</v>
      </c>
      <c r="F385" s="10">
        <v>125.0</v>
      </c>
      <c r="G385" s="10">
        <v>50.0</v>
      </c>
      <c r="H385" s="10">
        <v>0.0</v>
      </c>
    </row>
    <row r="386">
      <c r="A386" s="8">
        <v>12.0</v>
      </c>
      <c r="B386" s="9" t="s">
        <v>32</v>
      </c>
      <c r="C386" s="10">
        <v>40.0</v>
      </c>
      <c r="D386" s="10">
        <v>59.0</v>
      </c>
      <c r="E386" s="10">
        <v>0.0</v>
      </c>
      <c r="F386" s="10">
        <v>126.0</v>
      </c>
      <c r="G386" s="10">
        <v>54.0</v>
      </c>
      <c r="H386" s="10">
        <v>0.0</v>
      </c>
    </row>
    <row r="387">
      <c r="A387" s="8">
        <v>12.0</v>
      </c>
      <c r="B387" s="9" t="s">
        <v>33</v>
      </c>
      <c r="C387" s="10">
        <v>42.0</v>
      </c>
      <c r="D387" s="10">
        <v>0.0</v>
      </c>
      <c r="E387" s="10">
        <v>0.0</v>
      </c>
      <c r="F387" s="10">
        <v>126.0</v>
      </c>
      <c r="G387" s="10">
        <v>49.0</v>
      </c>
      <c r="H387" s="10">
        <v>0.0</v>
      </c>
    </row>
    <row r="388">
      <c r="A388" s="8">
        <v>12.0</v>
      </c>
      <c r="B388" s="9" t="s">
        <v>34</v>
      </c>
      <c r="C388" s="10">
        <v>42.0</v>
      </c>
      <c r="D388" s="10">
        <v>25.0</v>
      </c>
      <c r="E388" s="10">
        <v>0.0</v>
      </c>
      <c r="F388" s="10">
        <v>126.0</v>
      </c>
      <c r="G388" s="10">
        <v>47.0</v>
      </c>
      <c r="H388" s="10">
        <v>0.0</v>
      </c>
    </row>
    <row r="389">
      <c r="A389" s="8">
        <v>12.0</v>
      </c>
      <c r="B389" s="9" t="s">
        <v>35</v>
      </c>
      <c r="C389" s="10">
        <v>43.0</v>
      </c>
      <c r="D389" s="10">
        <v>20.0</v>
      </c>
      <c r="E389" s="10">
        <v>35.0</v>
      </c>
      <c r="F389" s="10">
        <v>126.0</v>
      </c>
      <c r="G389" s="10">
        <v>41.0</v>
      </c>
      <c r="H389" s="10">
        <v>12.0</v>
      </c>
    </row>
    <row r="390">
      <c r="A390" s="13"/>
      <c r="B390" s="14"/>
      <c r="C390" s="15"/>
      <c r="D390" s="15"/>
      <c r="E390" s="15"/>
      <c r="F390" s="15"/>
      <c r="G390" s="15"/>
      <c r="H390" s="15"/>
    </row>
    <row r="391">
      <c r="A391" s="13"/>
      <c r="B391" s="14"/>
      <c r="C391" s="15"/>
      <c r="D391" s="15"/>
      <c r="E391" s="15"/>
      <c r="F391" s="15"/>
      <c r="G391" s="15"/>
      <c r="H391" s="15"/>
    </row>
    <row r="392">
      <c r="A392" s="13"/>
      <c r="B392" s="14"/>
      <c r="C392" s="15"/>
      <c r="D392" s="15"/>
      <c r="E392" s="15"/>
      <c r="F392" s="15"/>
      <c r="G392" s="15"/>
      <c r="H392" s="15"/>
    </row>
    <row r="393">
      <c r="A393" s="13"/>
      <c r="B393" s="14"/>
      <c r="C393" s="15"/>
      <c r="D393" s="15"/>
      <c r="E393" s="15"/>
      <c r="F393" s="15"/>
      <c r="G393" s="15"/>
      <c r="H393" s="15"/>
    </row>
    <row r="394">
      <c r="A394" s="13"/>
      <c r="B394" s="14"/>
      <c r="C394" s="15"/>
      <c r="D394" s="15"/>
      <c r="E394" s="15"/>
      <c r="F394" s="15"/>
      <c r="G394" s="15"/>
      <c r="H394" s="15"/>
    </row>
    <row r="395">
      <c r="A395" s="13"/>
      <c r="B395" s="14"/>
      <c r="C395" s="15"/>
      <c r="D395" s="15"/>
      <c r="E395" s="15"/>
      <c r="F395" s="15"/>
      <c r="G395" s="15"/>
      <c r="H395" s="15"/>
    </row>
    <row r="396">
      <c r="A396" s="13"/>
      <c r="B396" s="14"/>
      <c r="C396" s="15"/>
      <c r="D396" s="15"/>
      <c r="E396" s="15"/>
      <c r="F396" s="15"/>
      <c r="G396" s="15"/>
      <c r="H396" s="15"/>
    </row>
    <row r="397">
      <c r="A397" s="13"/>
      <c r="B397" s="14"/>
      <c r="C397" s="15"/>
      <c r="D397" s="15"/>
      <c r="E397" s="15"/>
      <c r="F397" s="15"/>
      <c r="G397" s="15"/>
      <c r="H397" s="15"/>
    </row>
    <row r="398">
      <c r="A398" s="13"/>
      <c r="B398" s="14"/>
      <c r="C398" s="15"/>
      <c r="D398" s="15"/>
      <c r="E398" s="15"/>
      <c r="F398" s="15"/>
      <c r="G398" s="15"/>
      <c r="H398" s="15"/>
    </row>
    <row r="399">
      <c r="A399" s="13"/>
      <c r="B399" s="14"/>
      <c r="C399" s="15"/>
      <c r="D399" s="15"/>
      <c r="E399" s="15"/>
      <c r="F399" s="15"/>
      <c r="G399" s="15"/>
      <c r="H399" s="15"/>
    </row>
    <row r="400">
      <c r="A400" s="13"/>
      <c r="B400" s="14"/>
      <c r="C400" s="15"/>
      <c r="D400" s="15"/>
      <c r="E400" s="15"/>
      <c r="F400" s="15"/>
      <c r="G400" s="15"/>
      <c r="H400" s="15"/>
    </row>
    <row r="401">
      <c r="A401" s="13"/>
      <c r="B401" s="14"/>
      <c r="C401" s="15"/>
      <c r="D401" s="15"/>
      <c r="E401" s="15"/>
      <c r="F401" s="15"/>
      <c r="G401" s="15"/>
      <c r="H401" s="15"/>
    </row>
    <row r="402">
      <c r="A402" s="13"/>
      <c r="B402" s="14"/>
      <c r="C402" s="15"/>
      <c r="D402" s="15"/>
      <c r="E402" s="15"/>
      <c r="F402" s="15"/>
      <c r="G402" s="15"/>
      <c r="H402" s="15"/>
    </row>
    <row r="403">
      <c r="A403" s="13"/>
      <c r="B403" s="14"/>
      <c r="C403" s="15"/>
      <c r="D403" s="15"/>
      <c r="E403" s="15"/>
      <c r="F403" s="15"/>
      <c r="G403" s="15"/>
      <c r="H403" s="15"/>
    </row>
    <row r="404">
      <c r="A404" s="13"/>
      <c r="B404" s="14"/>
      <c r="C404" s="15"/>
      <c r="D404" s="15"/>
      <c r="E404" s="15"/>
      <c r="F404" s="15"/>
      <c r="G404" s="15"/>
      <c r="H404" s="15"/>
    </row>
    <row r="405">
      <c r="A405" s="13"/>
      <c r="B405" s="14"/>
      <c r="C405" s="15"/>
      <c r="D405" s="15"/>
      <c r="E405" s="15"/>
      <c r="F405" s="15"/>
      <c r="G405" s="15"/>
      <c r="H405" s="15"/>
    </row>
    <row r="406">
      <c r="A406" s="13"/>
      <c r="B406" s="14"/>
      <c r="C406" s="15"/>
      <c r="D406" s="15"/>
      <c r="E406" s="15"/>
      <c r="F406" s="15"/>
      <c r="G406" s="15"/>
      <c r="H406" s="15"/>
    </row>
    <row r="407">
      <c r="A407" s="13"/>
      <c r="B407" s="14"/>
      <c r="C407" s="15"/>
      <c r="D407" s="15"/>
      <c r="E407" s="15"/>
      <c r="F407" s="15"/>
      <c r="G407" s="15"/>
      <c r="H407" s="15"/>
    </row>
    <row r="408">
      <c r="A408" s="13"/>
      <c r="B408" s="14"/>
      <c r="C408" s="15"/>
      <c r="D408" s="15"/>
      <c r="E408" s="15"/>
      <c r="F408" s="15"/>
      <c r="G408" s="15"/>
      <c r="H408" s="15"/>
    </row>
    <row r="409">
      <c r="A409" s="13"/>
      <c r="B409" s="14"/>
      <c r="C409" s="15"/>
      <c r="D409" s="15"/>
      <c r="E409" s="15"/>
      <c r="F409" s="15"/>
      <c r="G409" s="15"/>
      <c r="H409" s="15"/>
    </row>
    <row r="410">
      <c r="A410" s="13"/>
      <c r="B410" s="14"/>
      <c r="C410" s="15"/>
      <c r="D410" s="15"/>
      <c r="E410" s="15"/>
      <c r="F410" s="15"/>
      <c r="G410" s="15"/>
      <c r="H410" s="15"/>
    </row>
    <row r="411">
      <c r="A411" s="13"/>
      <c r="B411" s="14"/>
      <c r="C411" s="15"/>
      <c r="D411" s="15"/>
      <c r="E411" s="15"/>
      <c r="F411" s="15"/>
      <c r="G411" s="15"/>
      <c r="H411" s="15"/>
    </row>
    <row r="412">
      <c r="A412" s="13"/>
      <c r="B412" s="14"/>
      <c r="C412" s="15"/>
      <c r="D412" s="15"/>
      <c r="E412" s="15"/>
      <c r="F412" s="15"/>
      <c r="G412" s="15"/>
      <c r="H412" s="15"/>
    </row>
    <row r="413">
      <c r="A413" s="13"/>
      <c r="B413" s="14"/>
      <c r="C413" s="15"/>
      <c r="D413" s="15"/>
      <c r="E413" s="15"/>
      <c r="F413" s="15"/>
      <c r="G413" s="15"/>
      <c r="H413" s="15"/>
    </row>
    <row r="414">
      <c r="A414" s="13"/>
      <c r="B414" s="14"/>
      <c r="C414" s="15"/>
      <c r="D414" s="15"/>
      <c r="E414" s="15"/>
      <c r="F414" s="15"/>
      <c r="G414" s="15"/>
      <c r="H414" s="15"/>
    </row>
    <row r="415">
      <c r="A415" s="13"/>
      <c r="B415" s="14"/>
      <c r="C415" s="15"/>
      <c r="D415" s="15"/>
      <c r="E415" s="15"/>
      <c r="F415" s="15"/>
      <c r="G415" s="15"/>
      <c r="H415" s="15"/>
    </row>
    <row r="416">
      <c r="A416" s="13"/>
      <c r="B416" s="14"/>
      <c r="C416" s="15"/>
      <c r="D416" s="15"/>
      <c r="E416" s="15"/>
      <c r="F416" s="15"/>
      <c r="G416" s="15"/>
      <c r="H416" s="15"/>
    </row>
    <row r="417">
      <c r="A417" s="13"/>
      <c r="B417" s="14"/>
      <c r="C417" s="15"/>
      <c r="D417" s="15"/>
      <c r="E417" s="15"/>
      <c r="F417" s="15"/>
      <c r="G417" s="15"/>
      <c r="H417" s="15"/>
    </row>
    <row r="418">
      <c r="A418" s="13"/>
      <c r="B418" s="14"/>
      <c r="C418" s="15"/>
      <c r="D418" s="15"/>
      <c r="E418" s="15"/>
      <c r="F418" s="15"/>
      <c r="G418" s="15"/>
      <c r="H418" s="15"/>
    </row>
    <row r="419">
      <c r="A419" s="13"/>
      <c r="B419" s="14"/>
      <c r="C419" s="15"/>
      <c r="D419" s="15"/>
      <c r="E419" s="15"/>
      <c r="F419" s="15"/>
      <c r="G419" s="15"/>
      <c r="H419" s="15"/>
    </row>
    <row r="420">
      <c r="A420" s="13"/>
      <c r="B420" s="14"/>
      <c r="C420" s="15"/>
      <c r="D420" s="15"/>
      <c r="E420" s="15"/>
      <c r="F420" s="15"/>
      <c r="G420" s="15"/>
      <c r="H420" s="15"/>
    </row>
    <row r="421">
      <c r="A421" s="13"/>
      <c r="B421" s="14"/>
      <c r="C421" s="15"/>
      <c r="D421" s="15"/>
      <c r="E421" s="15"/>
      <c r="F421" s="15"/>
      <c r="G421" s="15"/>
      <c r="H421" s="15"/>
    </row>
    <row r="422">
      <c r="A422" s="13"/>
      <c r="B422" s="14"/>
      <c r="C422" s="15"/>
      <c r="D422" s="15"/>
      <c r="E422" s="15"/>
      <c r="F422" s="15"/>
      <c r="G422" s="15"/>
      <c r="H422" s="15"/>
    </row>
    <row r="423">
      <c r="A423" s="13"/>
      <c r="B423" s="14"/>
      <c r="C423" s="15"/>
      <c r="D423" s="15"/>
      <c r="E423" s="15"/>
      <c r="F423" s="15"/>
      <c r="G423" s="15"/>
      <c r="H423" s="15"/>
    </row>
    <row r="424">
      <c r="A424" s="13"/>
      <c r="B424" s="14"/>
      <c r="C424" s="15"/>
      <c r="D424" s="15"/>
      <c r="E424" s="15"/>
      <c r="F424" s="15"/>
      <c r="G424" s="15"/>
      <c r="H424" s="15"/>
    </row>
    <row r="425">
      <c r="A425" s="13"/>
      <c r="B425" s="14"/>
      <c r="C425" s="15"/>
      <c r="D425" s="15"/>
      <c r="E425" s="15"/>
      <c r="F425" s="15"/>
      <c r="G425" s="15"/>
      <c r="H425" s="15"/>
    </row>
    <row r="426">
      <c r="A426" s="13"/>
      <c r="B426" s="14"/>
      <c r="C426" s="15"/>
      <c r="D426" s="15"/>
      <c r="E426" s="15"/>
      <c r="F426" s="15"/>
      <c r="G426" s="15"/>
      <c r="H426" s="15"/>
    </row>
    <row r="427">
      <c r="A427" s="13"/>
      <c r="B427" s="14"/>
      <c r="C427" s="15"/>
      <c r="D427" s="15"/>
      <c r="E427" s="15"/>
      <c r="F427" s="15"/>
      <c r="G427" s="15"/>
      <c r="H427" s="15"/>
    </row>
    <row r="428">
      <c r="A428" s="13"/>
      <c r="B428" s="14"/>
      <c r="C428" s="15"/>
      <c r="D428" s="15"/>
      <c r="E428" s="15"/>
      <c r="F428" s="15"/>
      <c r="G428" s="15"/>
      <c r="H428" s="15"/>
    </row>
    <row r="429">
      <c r="A429" s="13"/>
      <c r="B429" s="14"/>
      <c r="C429" s="15"/>
      <c r="D429" s="15"/>
      <c r="E429" s="15"/>
      <c r="F429" s="15"/>
      <c r="G429" s="15"/>
      <c r="H429" s="15"/>
    </row>
    <row r="430">
      <c r="A430" s="13"/>
      <c r="B430" s="14"/>
      <c r="C430" s="15"/>
      <c r="D430" s="15"/>
      <c r="E430" s="15"/>
      <c r="F430" s="15"/>
      <c r="G430" s="15"/>
      <c r="H430" s="15"/>
    </row>
    <row r="431">
      <c r="A431" s="13"/>
      <c r="B431" s="14"/>
      <c r="C431" s="15"/>
      <c r="D431" s="15"/>
      <c r="E431" s="15"/>
      <c r="F431" s="15"/>
      <c r="G431" s="15"/>
      <c r="H431" s="15"/>
    </row>
    <row r="432">
      <c r="A432" s="13"/>
      <c r="B432" s="14"/>
      <c r="C432" s="15"/>
      <c r="D432" s="15"/>
      <c r="E432" s="15"/>
      <c r="F432" s="15"/>
      <c r="G432" s="15"/>
      <c r="H432" s="15"/>
    </row>
    <row r="433">
      <c r="A433" s="13"/>
      <c r="B433" s="14"/>
      <c r="C433" s="15"/>
      <c r="D433" s="15"/>
      <c r="E433" s="15"/>
      <c r="F433" s="15"/>
      <c r="G433" s="15"/>
      <c r="H433" s="15"/>
    </row>
    <row r="434">
      <c r="A434" s="13"/>
      <c r="B434" s="14"/>
      <c r="C434" s="15"/>
      <c r="D434" s="15"/>
      <c r="E434" s="15"/>
      <c r="F434" s="15"/>
      <c r="G434" s="15"/>
      <c r="H434" s="15"/>
    </row>
    <row r="435">
      <c r="A435" s="13"/>
      <c r="B435" s="14"/>
      <c r="C435" s="15"/>
      <c r="D435" s="15"/>
      <c r="E435" s="15"/>
      <c r="F435" s="15"/>
      <c r="G435" s="15"/>
      <c r="H435" s="15"/>
    </row>
    <row r="436">
      <c r="A436" s="13"/>
      <c r="B436" s="14"/>
      <c r="C436" s="15"/>
      <c r="D436" s="15"/>
      <c r="E436" s="15"/>
      <c r="F436" s="15"/>
      <c r="G436" s="15"/>
      <c r="H436" s="15"/>
    </row>
    <row r="437">
      <c r="A437" s="13"/>
      <c r="B437" s="14"/>
      <c r="C437" s="15"/>
      <c r="D437" s="15"/>
      <c r="E437" s="15"/>
      <c r="F437" s="15"/>
      <c r="G437" s="15"/>
      <c r="H437" s="15"/>
    </row>
    <row r="438">
      <c r="A438" s="13"/>
      <c r="B438" s="14"/>
      <c r="C438" s="15"/>
      <c r="D438" s="15"/>
      <c r="E438" s="15"/>
      <c r="F438" s="15"/>
      <c r="G438" s="15"/>
      <c r="H438" s="15"/>
    </row>
    <row r="439">
      <c r="A439" s="13"/>
      <c r="B439" s="14"/>
      <c r="C439" s="15"/>
      <c r="D439" s="15"/>
      <c r="E439" s="15"/>
      <c r="F439" s="15"/>
      <c r="G439" s="15"/>
      <c r="H439" s="15"/>
    </row>
    <row r="440">
      <c r="A440" s="13"/>
      <c r="B440" s="14"/>
      <c r="C440" s="15"/>
      <c r="D440" s="15"/>
      <c r="E440" s="15"/>
      <c r="F440" s="15"/>
      <c r="G440" s="15"/>
      <c r="H440" s="15"/>
    </row>
    <row r="441">
      <c r="A441" s="13"/>
      <c r="B441" s="14"/>
      <c r="C441" s="15"/>
      <c r="D441" s="15"/>
      <c r="E441" s="15"/>
      <c r="F441" s="15"/>
      <c r="G441" s="15"/>
      <c r="H441" s="15"/>
    </row>
    <row r="442">
      <c r="A442" s="13"/>
      <c r="B442" s="14"/>
      <c r="C442" s="15"/>
      <c r="D442" s="15"/>
      <c r="E442" s="15"/>
      <c r="F442" s="15"/>
      <c r="G442" s="15"/>
      <c r="H442" s="15"/>
    </row>
    <row r="443">
      <c r="A443" s="13"/>
      <c r="B443" s="14"/>
      <c r="C443" s="15"/>
      <c r="D443" s="15"/>
      <c r="E443" s="15"/>
      <c r="F443" s="15"/>
      <c r="G443" s="15"/>
      <c r="H443" s="15"/>
    </row>
    <row r="444">
      <c r="A444" s="13"/>
      <c r="B444" s="14"/>
      <c r="C444" s="15"/>
      <c r="D444" s="15"/>
      <c r="E444" s="15"/>
      <c r="F444" s="15"/>
      <c r="G444" s="15"/>
      <c r="H444" s="15"/>
    </row>
    <row r="445">
      <c r="A445" s="13"/>
      <c r="B445" s="14"/>
      <c r="C445" s="15"/>
      <c r="D445" s="15"/>
      <c r="E445" s="15"/>
      <c r="F445" s="15"/>
      <c r="G445" s="15"/>
      <c r="H445" s="15"/>
    </row>
    <row r="446">
      <c r="A446" s="13"/>
      <c r="B446" s="14"/>
      <c r="C446" s="15"/>
      <c r="D446" s="15"/>
      <c r="E446" s="15"/>
      <c r="F446" s="15"/>
      <c r="G446" s="15"/>
      <c r="H446" s="15"/>
    </row>
    <row r="447">
      <c r="A447" s="13"/>
      <c r="B447" s="14"/>
      <c r="C447" s="15"/>
      <c r="D447" s="15"/>
      <c r="E447" s="15"/>
      <c r="F447" s="15"/>
      <c r="G447" s="15"/>
      <c r="H447" s="15"/>
    </row>
    <row r="448">
      <c r="A448" s="13"/>
      <c r="B448" s="14"/>
      <c r="C448" s="15"/>
      <c r="D448" s="15"/>
      <c r="E448" s="15"/>
      <c r="F448" s="15"/>
      <c r="G448" s="15"/>
      <c r="H448" s="15"/>
    </row>
    <row r="449">
      <c r="A449" s="13"/>
      <c r="B449" s="14"/>
      <c r="C449" s="15"/>
      <c r="D449" s="15"/>
      <c r="E449" s="15"/>
      <c r="F449" s="15"/>
      <c r="G449" s="15"/>
      <c r="H449" s="15"/>
    </row>
    <row r="450">
      <c r="A450" s="13"/>
      <c r="B450" s="14"/>
      <c r="C450" s="15"/>
      <c r="D450" s="15"/>
      <c r="E450" s="15"/>
      <c r="F450" s="15"/>
      <c r="G450" s="15"/>
      <c r="H450" s="15"/>
    </row>
    <row r="451">
      <c r="A451" s="13"/>
      <c r="B451" s="14"/>
      <c r="C451" s="15"/>
      <c r="D451" s="15"/>
      <c r="E451" s="15"/>
      <c r="F451" s="15"/>
      <c r="G451" s="15"/>
      <c r="H451" s="15"/>
    </row>
    <row r="452">
      <c r="A452" s="13"/>
      <c r="B452" s="14"/>
      <c r="C452" s="15"/>
      <c r="D452" s="15"/>
      <c r="E452" s="15"/>
      <c r="F452" s="15"/>
      <c r="G452" s="15"/>
      <c r="H452" s="15"/>
    </row>
    <row r="453">
      <c r="A453" s="13"/>
      <c r="B453" s="14"/>
      <c r="C453" s="15"/>
      <c r="D453" s="15"/>
      <c r="E453" s="15"/>
      <c r="F453" s="15"/>
      <c r="G453" s="15"/>
      <c r="H453" s="15"/>
    </row>
    <row r="454">
      <c r="A454" s="13"/>
      <c r="B454" s="14"/>
      <c r="C454" s="15"/>
      <c r="D454" s="15"/>
      <c r="E454" s="15"/>
      <c r="F454" s="15"/>
      <c r="G454" s="15"/>
      <c r="H454" s="15"/>
    </row>
    <row r="455">
      <c r="A455" s="13"/>
      <c r="B455" s="14"/>
      <c r="C455" s="15"/>
      <c r="D455" s="15"/>
      <c r="E455" s="15"/>
      <c r="F455" s="15"/>
      <c r="G455" s="15"/>
      <c r="H455" s="15"/>
    </row>
    <row r="456">
      <c r="A456" s="13"/>
      <c r="B456" s="14"/>
      <c r="C456" s="15"/>
      <c r="D456" s="15"/>
      <c r="E456" s="15"/>
      <c r="F456" s="15"/>
      <c r="G456" s="15"/>
      <c r="H456" s="15"/>
    </row>
    <row r="457">
      <c r="A457" s="13"/>
      <c r="B457" s="14"/>
      <c r="C457" s="15"/>
      <c r="D457" s="15"/>
      <c r="E457" s="15"/>
      <c r="F457" s="15"/>
      <c r="G457" s="15"/>
      <c r="H457" s="15"/>
    </row>
    <row r="458">
      <c r="A458" s="13"/>
      <c r="B458" s="14"/>
      <c r="C458" s="15"/>
      <c r="D458" s="15"/>
      <c r="E458" s="15"/>
      <c r="F458" s="15"/>
      <c r="G458" s="15"/>
      <c r="H458" s="15"/>
    </row>
    <row r="459">
      <c r="A459" s="13"/>
      <c r="B459" s="14"/>
      <c r="C459" s="15"/>
      <c r="D459" s="15"/>
      <c r="E459" s="15"/>
      <c r="F459" s="15"/>
      <c r="G459" s="15"/>
      <c r="H459" s="15"/>
    </row>
    <row r="460">
      <c r="A460" s="13"/>
      <c r="B460" s="14"/>
      <c r="C460" s="15"/>
      <c r="D460" s="15"/>
      <c r="E460" s="15"/>
      <c r="F460" s="15"/>
      <c r="G460" s="15"/>
      <c r="H460" s="15"/>
    </row>
    <row r="461">
      <c r="A461" s="13"/>
      <c r="B461" s="14"/>
      <c r="C461" s="15"/>
      <c r="D461" s="15"/>
      <c r="E461" s="15"/>
      <c r="F461" s="15"/>
      <c r="G461" s="15"/>
      <c r="H461" s="15"/>
    </row>
    <row r="462">
      <c r="A462" s="13"/>
      <c r="B462" s="14"/>
      <c r="C462" s="15"/>
      <c r="D462" s="15"/>
      <c r="E462" s="15"/>
      <c r="F462" s="15"/>
      <c r="G462" s="15"/>
      <c r="H462" s="15"/>
    </row>
    <row r="463">
      <c r="A463" s="13"/>
      <c r="B463" s="14"/>
      <c r="C463" s="15"/>
      <c r="D463" s="15"/>
      <c r="E463" s="15"/>
      <c r="F463" s="15"/>
      <c r="G463" s="15"/>
      <c r="H463" s="15"/>
    </row>
    <row r="464">
      <c r="A464" s="13"/>
      <c r="B464" s="14"/>
      <c r="C464" s="15"/>
      <c r="D464" s="15"/>
      <c r="E464" s="15"/>
      <c r="F464" s="15"/>
      <c r="G464" s="15"/>
      <c r="H464" s="15"/>
    </row>
    <row r="465">
      <c r="A465" s="13"/>
      <c r="B465" s="14"/>
      <c r="C465" s="15"/>
      <c r="D465" s="15"/>
      <c r="E465" s="15"/>
      <c r="F465" s="15"/>
      <c r="G465" s="15"/>
      <c r="H465" s="15"/>
    </row>
    <row r="466">
      <c r="A466" s="13"/>
      <c r="B466" s="14"/>
      <c r="C466" s="15"/>
      <c r="D466" s="15"/>
      <c r="E466" s="15"/>
      <c r="F466" s="15"/>
      <c r="G466" s="15"/>
      <c r="H466" s="15"/>
    </row>
    <row r="467">
      <c r="A467" s="13"/>
      <c r="B467" s="14"/>
      <c r="C467" s="15"/>
      <c r="D467" s="15"/>
      <c r="E467" s="15"/>
      <c r="F467" s="15"/>
      <c r="G467" s="15"/>
      <c r="H467" s="15"/>
    </row>
    <row r="468">
      <c r="A468" s="13"/>
      <c r="B468" s="14"/>
      <c r="C468" s="15"/>
      <c r="D468" s="15"/>
      <c r="E468" s="15"/>
      <c r="F468" s="15"/>
      <c r="G468" s="15"/>
      <c r="H468" s="15"/>
    </row>
    <row r="469">
      <c r="A469" s="13"/>
      <c r="B469" s="14"/>
      <c r="C469" s="15"/>
      <c r="D469" s="15"/>
      <c r="E469" s="15"/>
      <c r="F469" s="15"/>
      <c r="G469" s="15"/>
      <c r="H469" s="15"/>
    </row>
    <row r="470">
      <c r="A470" s="13"/>
      <c r="B470" s="14"/>
      <c r="C470" s="15"/>
      <c r="D470" s="15"/>
      <c r="E470" s="15"/>
      <c r="F470" s="15"/>
      <c r="G470" s="15"/>
      <c r="H470" s="15"/>
    </row>
    <row r="471">
      <c r="A471" s="13"/>
      <c r="B471" s="14"/>
      <c r="C471" s="15"/>
      <c r="D471" s="15"/>
      <c r="E471" s="15"/>
      <c r="F471" s="15"/>
      <c r="G471" s="15"/>
      <c r="H471" s="15"/>
    </row>
    <row r="472">
      <c r="A472" s="13"/>
      <c r="B472" s="14"/>
      <c r="C472" s="15"/>
      <c r="D472" s="15"/>
      <c r="E472" s="15"/>
      <c r="F472" s="15"/>
      <c r="G472" s="15"/>
      <c r="H472" s="15"/>
    </row>
    <row r="473">
      <c r="A473" s="13"/>
      <c r="B473" s="14"/>
      <c r="C473" s="15"/>
      <c r="D473" s="15"/>
      <c r="E473" s="15"/>
      <c r="F473" s="15"/>
      <c r="G473" s="15"/>
      <c r="H473" s="15"/>
    </row>
    <row r="474">
      <c r="A474" s="13"/>
      <c r="B474" s="14"/>
      <c r="C474" s="15"/>
      <c r="D474" s="15"/>
      <c r="E474" s="15"/>
      <c r="F474" s="15"/>
      <c r="G474" s="15"/>
      <c r="H474" s="15"/>
    </row>
    <row r="475">
      <c r="A475" s="13"/>
      <c r="B475" s="14"/>
      <c r="C475" s="15"/>
      <c r="D475" s="15"/>
      <c r="E475" s="15"/>
      <c r="F475" s="15"/>
      <c r="G475" s="15"/>
      <c r="H475" s="15"/>
    </row>
    <row r="476">
      <c r="A476" s="13"/>
      <c r="B476" s="14"/>
      <c r="C476" s="15"/>
      <c r="D476" s="15"/>
      <c r="E476" s="15"/>
      <c r="F476" s="15"/>
      <c r="G476" s="15"/>
      <c r="H476" s="15"/>
    </row>
    <row r="477">
      <c r="A477" s="13"/>
      <c r="B477" s="14"/>
      <c r="C477" s="15"/>
      <c r="D477" s="15"/>
      <c r="E477" s="15"/>
      <c r="F477" s="15"/>
      <c r="G477" s="15"/>
      <c r="H477" s="15"/>
    </row>
    <row r="478">
      <c r="A478" s="13"/>
      <c r="B478" s="14"/>
      <c r="C478" s="15"/>
      <c r="D478" s="15"/>
      <c r="E478" s="15"/>
      <c r="F478" s="15"/>
      <c r="G478" s="15"/>
      <c r="H478" s="15"/>
    </row>
    <row r="479">
      <c r="A479" s="13"/>
      <c r="B479" s="14"/>
      <c r="C479" s="15"/>
      <c r="D479" s="15"/>
      <c r="E479" s="15"/>
      <c r="F479" s="15"/>
      <c r="G479" s="15"/>
      <c r="H479" s="15"/>
    </row>
    <row r="480">
      <c r="A480" s="13"/>
      <c r="B480" s="14"/>
      <c r="C480" s="15"/>
      <c r="D480" s="15"/>
      <c r="E480" s="15"/>
      <c r="F480" s="15"/>
      <c r="G480" s="15"/>
      <c r="H480" s="15"/>
    </row>
    <row r="481">
      <c r="A481" s="13"/>
      <c r="B481" s="14"/>
      <c r="C481" s="15"/>
      <c r="D481" s="15"/>
      <c r="E481" s="15"/>
      <c r="F481" s="15"/>
      <c r="G481" s="15"/>
      <c r="H481" s="15"/>
    </row>
    <row r="482">
      <c r="A482" s="13"/>
      <c r="B482" s="14"/>
      <c r="C482" s="15"/>
      <c r="D482" s="15"/>
      <c r="E482" s="15"/>
      <c r="F482" s="15"/>
      <c r="G482" s="15"/>
      <c r="H482" s="15"/>
    </row>
    <row r="483">
      <c r="A483" s="13"/>
      <c r="B483" s="14"/>
      <c r="C483" s="15"/>
      <c r="D483" s="15"/>
      <c r="E483" s="15"/>
      <c r="F483" s="15"/>
      <c r="G483" s="15"/>
      <c r="H483" s="15"/>
    </row>
    <row r="484">
      <c r="A484" s="13"/>
      <c r="B484" s="14"/>
      <c r="C484" s="15"/>
      <c r="D484" s="15"/>
      <c r="E484" s="15"/>
      <c r="F484" s="15"/>
      <c r="G484" s="15"/>
      <c r="H484" s="15"/>
    </row>
    <row r="485">
      <c r="A485" s="13"/>
      <c r="B485" s="14"/>
      <c r="C485" s="15"/>
      <c r="D485" s="15"/>
      <c r="E485" s="15"/>
      <c r="F485" s="15"/>
      <c r="G485" s="15"/>
      <c r="H485" s="15"/>
    </row>
    <row r="486">
      <c r="A486" s="13"/>
      <c r="B486" s="14"/>
      <c r="C486" s="15"/>
      <c r="D486" s="15"/>
      <c r="E486" s="15"/>
      <c r="F486" s="15"/>
      <c r="G486" s="15"/>
      <c r="H486" s="15"/>
    </row>
    <row r="487">
      <c r="A487" s="13"/>
      <c r="B487" s="14"/>
      <c r="C487" s="15"/>
      <c r="D487" s="15"/>
      <c r="E487" s="15"/>
      <c r="F487" s="15"/>
      <c r="G487" s="15"/>
      <c r="H487" s="15"/>
    </row>
    <row r="488">
      <c r="A488" s="13"/>
      <c r="B488" s="14"/>
      <c r="C488" s="15"/>
      <c r="D488" s="15"/>
      <c r="E488" s="15"/>
      <c r="F488" s="15"/>
      <c r="G488" s="15"/>
      <c r="H488" s="15"/>
    </row>
    <row r="489">
      <c r="A489" s="13"/>
      <c r="B489" s="14"/>
      <c r="C489" s="15"/>
      <c r="D489" s="15"/>
      <c r="E489" s="15"/>
      <c r="F489" s="15"/>
      <c r="G489" s="15"/>
      <c r="H489" s="15"/>
    </row>
    <row r="490">
      <c r="A490" s="13"/>
      <c r="B490" s="14"/>
      <c r="C490" s="15"/>
      <c r="D490" s="15"/>
      <c r="E490" s="15"/>
      <c r="F490" s="15"/>
      <c r="G490" s="15"/>
      <c r="H490" s="15"/>
    </row>
    <row r="491">
      <c r="A491" s="13"/>
      <c r="B491" s="14"/>
      <c r="C491" s="15"/>
      <c r="D491" s="15"/>
      <c r="E491" s="15"/>
      <c r="F491" s="15"/>
      <c r="G491" s="15"/>
      <c r="H491" s="15"/>
    </row>
    <row r="492">
      <c r="A492" s="13"/>
      <c r="B492" s="14"/>
      <c r="C492" s="15"/>
      <c r="D492" s="15"/>
      <c r="E492" s="15"/>
      <c r="F492" s="15"/>
      <c r="G492" s="15"/>
      <c r="H492" s="15"/>
    </row>
    <row r="493">
      <c r="A493" s="13"/>
      <c r="B493" s="14"/>
      <c r="C493" s="15"/>
      <c r="D493" s="15"/>
      <c r="E493" s="15"/>
      <c r="F493" s="15"/>
      <c r="G493" s="15"/>
      <c r="H493" s="15"/>
    </row>
    <row r="494">
      <c r="A494" s="13"/>
      <c r="B494" s="14"/>
      <c r="C494" s="15"/>
      <c r="D494" s="15"/>
      <c r="E494" s="15"/>
      <c r="F494" s="15"/>
      <c r="G494" s="15"/>
      <c r="H494" s="15"/>
    </row>
    <row r="495">
      <c r="A495" s="13"/>
      <c r="B495" s="14"/>
      <c r="C495" s="15"/>
      <c r="D495" s="15"/>
      <c r="E495" s="15"/>
      <c r="F495" s="15"/>
      <c r="G495" s="15"/>
      <c r="H495" s="15"/>
    </row>
    <row r="496">
      <c r="A496" s="13"/>
      <c r="B496" s="14"/>
      <c r="C496" s="15"/>
      <c r="D496" s="15"/>
      <c r="E496" s="15"/>
      <c r="F496" s="15"/>
      <c r="G496" s="15"/>
      <c r="H496" s="15"/>
    </row>
    <row r="497">
      <c r="A497" s="13"/>
      <c r="B497" s="14"/>
      <c r="C497" s="15"/>
      <c r="D497" s="15"/>
      <c r="E497" s="15"/>
      <c r="F497" s="15"/>
      <c r="G497" s="15"/>
      <c r="H497" s="15"/>
    </row>
    <row r="498">
      <c r="A498" s="13"/>
      <c r="B498" s="14"/>
      <c r="C498" s="15"/>
      <c r="D498" s="15"/>
      <c r="E498" s="15"/>
      <c r="F498" s="15"/>
      <c r="G498" s="15"/>
      <c r="H498" s="15"/>
    </row>
    <row r="499">
      <c r="A499" s="13"/>
      <c r="B499" s="14"/>
      <c r="C499" s="15"/>
      <c r="D499" s="15"/>
      <c r="E499" s="15"/>
      <c r="F499" s="15"/>
      <c r="G499" s="15"/>
      <c r="H499" s="15"/>
    </row>
    <row r="500">
      <c r="A500" s="13"/>
      <c r="B500" s="14"/>
      <c r="C500" s="15"/>
      <c r="D500" s="15"/>
      <c r="E500" s="15"/>
      <c r="F500" s="15"/>
      <c r="G500" s="15"/>
      <c r="H500" s="15"/>
    </row>
    <row r="501">
      <c r="A501" s="13"/>
      <c r="B501" s="14"/>
      <c r="C501" s="15"/>
      <c r="D501" s="15"/>
      <c r="E501" s="15"/>
      <c r="F501" s="15"/>
      <c r="G501" s="15"/>
      <c r="H501" s="15"/>
    </row>
    <row r="502">
      <c r="A502" s="13"/>
      <c r="B502" s="14"/>
      <c r="C502" s="15"/>
      <c r="D502" s="15"/>
      <c r="E502" s="15"/>
      <c r="F502" s="15"/>
      <c r="G502" s="15"/>
      <c r="H502" s="15"/>
    </row>
    <row r="503">
      <c r="A503" s="13"/>
      <c r="B503" s="14"/>
      <c r="C503" s="15"/>
      <c r="D503" s="15"/>
      <c r="E503" s="15"/>
      <c r="F503" s="15"/>
      <c r="G503" s="15"/>
      <c r="H503" s="15"/>
    </row>
    <row r="504">
      <c r="A504" s="13"/>
      <c r="B504" s="14"/>
      <c r="C504" s="15"/>
      <c r="D504" s="15"/>
      <c r="E504" s="15"/>
      <c r="F504" s="15"/>
      <c r="G504" s="15"/>
      <c r="H504" s="15"/>
    </row>
    <row r="505">
      <c r="A505" s="13"/>
      <c r="B505" s="14"/>
      <c r="C505" s="15"/>
      <c r="D505" s="15"/>
      <c r="E505" s="15"/>
      <c r="F505" s="15"/>
      <c r="G505" s="15"/>
      <c r="H505" s="15"/>
    </row>
    <row r="506">
      <c r="A506" s="13"/>
      <c r="B506" s="14"/>
      <c r="C506" s="15"/>
      <c r="D506" s="15"/>
      <c r="E506" s="15"/>
      <c r="F506" s="15"/>
      <c r="G506" s="15"/>
      <c r="H506" s="15"/>
    </row>
    <row r="507">
      <c r="A507" s="13"/>
      <c r="B507" s="14"/>
      <c r="C507" s="15"/>
      <c r="D507" s="15"/>
      <c r="E507" s="15"/>
      <c r="F507" s="15"/>
      <c r="G507" s="15"/>
      <c r="H507" s="15"/>
    </row>
    <row r="508">
      <c r="A508" s="13"/>
      <c r="B508" s="14"/>
      <c r="C508" s="15"/>
      <c r="D508" s="15"/>
      <c r="E508" s="15"/>
      <c r="F508" s="15"/>
      <c r="G508" s="15"/>
      <c r="H508" s="15"/>
    </row>
    <row r="509">
      <c r="A509" s="13"/>
      <c r="B509" s="14"/>
      <c r="C509" s="15"/>
      <c r="D509" s="15"/>
      <c r="E509" s="15"/>
      <c r="F509" s="15"/>
      <c r="G509" s="15"/>
      <c r="H509" s="15"/>
    </row>
    <row r="510">
      <c r="A510" s="13"/>
      <c r="B510" s="14"/>
      <c r="C510" s="15"/>
      <c r="D510" s="15"/>
      <c r="E510" s="15"/>
      <c r="F510" s="15"/>
      <c r="G510" s="15"/>
      <c r="H510" s="15"/>
    </row>
    <row r="511">
      <c r="A511" s="13"/>
      <c r="B511" s="14"/>
      <c r="C511" s="15"/>
      <c r="D511" s="15"/>
      <c r="E511" s="15"/>
      <c r="F511" s="15"/>
      <c r="G511" s="15"/>
      <c r="H511" s="15"/>
    </row>
    <row r="512">
      <c r="A512" s="13"/>
      <c r="B512" s="14"/>
      <c r="C512" s="15"/>
      <c r="D512" s="15"/>
      <c r="E512" s="15"/>
      <c r="F512" s="15"/>
      <c r="G512" s="15"/>
      <c r="H512" s="15"/>
    </row>
    <row r="513">
      <c r="A513" s="13"/>
      <c r="B513" s="14"/>
      <c r="C513" s="15"/>
      <c r="D513" s="15"/>
      <c r="E513" s="15"/>
      <c r="F513" s="15"/>
      <c r="G513" s="15"/>
      <c r="H513" s="15"/>
    </row>
    <row r="514">
      <c r="A514" s="13"/>
      <c r="B514" s="14"/>
      <c r="C514" s="15"/>
      <c r="D514" s="15"/>
      <c r="E514" s="15"/>
      <c r="F514" s="15"/>
      <c r="G514" s="15"/>
      <c r="H514" s="15"/>
    </row>
    <row r="515">
      <c r="A515" s="13"/>
      <c r="B515" s="14"/>
      <c r="C515" s="15"/>
      <c r="D515" s="15"/>
      <c r="E515" s="15"/>
      <c r="F515" s="15"/>
      <c r="G515" s="15"/>
      <c r="H515" s="15"/>
    </row>
    <row r="516">
      <c r="A516" s="13"/>
      <c r="B516" s="14"/>
      <c r="C516" s="15"/>
      <c r="D516" s="15"/>
      <c r="E516" s="15"/>
      <c r="F516" s="15"/>
      <c r="G516" s="15"/>
      <c r="H516" s="15"/>
    </row>
    <row r="517">
      <c r="A517" s="13"/>
      <c r="B517" s="14"/>
      <c r="C517" s="15"/>
      <c r="D517" s="15"/>
      <c r="E517" s="15"/>
      <c r="F517" s="15"/>
      <c r="G517" s="15"/>
      <c r="H517" s="15"/>
    </row>
    <row r="518">
      <c r="A518" s="13"/>
      <c r="B518" s="14"/>
      <c r="C518" s="15"/>
      <c r="D518" s="15"/>
      <c r="E518" s="15"/>
      <c r="F518" s="15"/>
      <c r="G518" s="15"/>
      <c r="H518" s="15"/>
    </row>
    <row r="519">
      <c r="A519" s="13"/>
      <c r="B519" s="14"/>
      <c r="C519" s="15"/>
      <c r="D519" s="15"/>
      <c r="E519" s="15"/>
      <c r="F519" s="15"/>
      <c r="G519" s="15"/>
      <c r="H519" s="15"/>
    </row>
    <row r="520">
      <c r="A520" s="13"/>
      <c r="B520" s="14"/>
      <c r="C520" s="15"/>
      <c r="D520" s="15"/>
      <c r="E520" s="15"/>
      <c r="F520" s="15"/>
      <c r="G520" s="15"/>
      <c r="H520" s="15"/>
    </row>
    <row r="521">
      <c r="A521" s="13"/>
      <c r="B521" s="14"/>
      <c r="C521" s="15"/>
      <c r="D521" s="15"/>
      <c r="E521" s="15"/>
      <c r="F521" s="15"/>
      <c r="G521" s="15"/>
      <c r="H521" s="15"/>
    </row>
    <row r="522">
      <c r="A522" s="13"/>
      <c r="B522" s="14"/>
      <c r="C522" s="15"/>
      <c r="D522" s="15"/>
      <c r="E522" s="15"/>
      <c r="F522" s="15"/>
      <c r="G522" s="15"/>
      <c r="H522" s="15"/>
    </row>
    <row r="523">
      <c r="A523" s="13"/>
      <c r="B523" s="14"/>
      <c r="C523" s="15"/>
      <c r="D523" s="15"/>
      <c r="E523" s="15"/>
      <c r="F523" s="15"/>
      <c r="G523" s="15"/>
      <c r="H523" s="15"/>
    </row>
    <row r="524">
      <c r="A524" s="13"/>
      <c r="B524" s="14"/>
      <c r="C524" s="15"/>
      <c r="D524" s="15"/>
      <c r="E524" s="15"/>
      <c r="F524" s="15"/>
      <c r="G524" s="15"/>
      <c r="H524" s="15"/>
    </row>
    <row r="525">
      <c r="A525" s="13"/>
      <c r="B525" s="14"/>
      <c r="C525" s="15"/>
      <c r="D525" s="15"/>
      <c r="E525" s="15"/>
      <c r="F525" s="15"/>
      <c r="G525" s="15"/>
      <c r="H525" s="15"/>
    </row>
    <row r="526">
      <c r="A526" s="13"/>
      <c r="B526" s="14"/>
      <c r="C526" s="15"/>
      <c r="D526" s="15"/>
      <c r="E526" s="15"/>
      <c r="F526" s="15"/>
      <c r="G526" s="15"/>
      <c r="H526" s="15"/>
    </row>
    <row r="527">
      <c r="A527" s="13"/>
      <c r="B527" s="14"/>
      <c r="C527" s="15"/>
      <c r="D527" s="15"/>
      <c r="E527" s="15"/>
      <c r="F527" s="15"/>
      <c r="G527" s="15"/>
      <c r="H527" s="15"/>
    </row>
    <row r="528">
      <c r="A528" s="13"/>
      <c r="B528" s="14"/>
      <c r="C528" s="15"/>
      <c r="D528" s="15"/>
      <c r="E528" s="15"/>
      <c r="F528" s="15"/>
      <c r="G528" s="15"/>
      <c r="H528" s="15"/>
    </row>
    <row r="529">
      <c r="A529" s="13"/>
      <c r="B529" s="14"/>
      <c r="C529" s="15"/>
      <c r="D529" s="15"/>
      <c r="E529" s="15"/>
      <c r="F529" s="15"/>
      <c r="G529" s="15"/>
      <c r="H529" s="15"/>
    </row>
    <row r="530">
      <c r="A530" s="13"/>
      <c r="B530" s="14"/>
      <c r="C530" s="15"/>
      <c r="D530" s="15"/>
      <c r="E530" s="15"/>
      <c r="F530" s="15"/>
      <c r="G530" s="15"/>
      <c r="H530" s="15"/>
    </row>
    <row r="531">
      <c r="A531" s="13"/>
      <c r="B531" s="14"/>
      <c r="C531" s="15"/>
      <c r="D531" s="15"/>
      <c r="E531" s="15"/>
      <c r="F531" s="15"/>
      <c r="G531" s="15"/>
      <c r="H531" s="15"/>
    </row>
    <row r="532">
      <c r="A532" s="13"/>
      <c r="B532" s="14"/>
      <c r="C532" s="15"/>
      <c r="D532" s="15"/>
      <c r="E532" s="15"/>
      <c r="F532" s="15"/>
      <c r="G532" s="15"/>
      <c r="H532" s="15"/>
    </row>
    <row r="533">
      <c r="A533" s="13"/>
      <c r="B533" s="14"/>
      <c r="C533" s="15"/>
      <c r="D533" s="15"/>
      <c r="E533" s="15"/>
      <c r="F533" s="15"/>
      <c r="G533" s="15"/>
      <c r="H533" s="15"/>
    </row>
    <row r="534">
      <c r="A534" s="13"/>
      <c r="B534" s="14"/>
      <c r="C534" s="15"/>
      <c r="D534" s="15"/>
      <c r="E534" s="15"/>
      <c r="F534" s="15"/>
      <c r="G534" s="15"/>
      <c r="H534" s="15"/>
    </row>
    <row r="535">
      <c r="A535" s="13"/>
      <c r="B535" s="14"/>
      <c r="C535" s="15"/>
      <c r="D535" s="15"/>
      <c r="E535" s="15"/>
      <c r="F535" s="15"/>
      <c r="G535" s="15"/>
      <c r="H535" s="15"/>
    </row>
    <row r="536">
      <c r="A536" s="13"/>
      <c r="B536" s="14"/>
      <c r="C536" s="15"/>
      <c r="D536" s="15"/>
      <c r="E536" s="15"/>
      <c r="F536" s="15"/>
      <c r="G536" s="15"/>
      <c r="H536" s="15"/>
    </row>
    <row r="537">
      <c r="A537" s="13"/>
      <c r="B537" s="14"/>
      <c r="C537" s="15"/>
      <c r="D537" s="15"/>
      <c r="E537" s="15"/>
      <c r="F537" s="15"/>
      <c r="G537" s="15"/>
      <c r="H537" s="15"/>
    </row>
    <row r="538">
      <c r="A538" s="13"/>
      <c r="B538" s="14"/>
      <c r="C538" s="15"/>
      <c r="D538" s="15"/>
      <c r="E538" s="15"/>
      <c r="F538" s="15"/>
      <c r="G538" s="15"/>
      <c r="H538" s="15"/>
    </row>
    <row r="539">
      <c r="A539" s="13"/>
      <c r="B539" s="14"/>
      <c r="C539" s="15"/>
      <c r="D539" s="15"/>
      <c r="E539" s="15"/>
      <c r="F539" s="15"/>
      <c r="G539" s="15"/>
      <c r="H539" s="15"/>
    </row>
    <row r="540">
      <c r="A540" s="13"/>
      <c r="B540" s="14"/>
      <c r="C540" s="15"/>
      <c r="D540" s="15"/>
      <c r="E540" s="15"/>
      <c r="F540" s="15"/>
      <c r="G540" s="15"/>
      <c r="H540" s="15"/>
    </row>
    <row r="541">
      <c r="A541" s="13"/>
      <c r="B541" s="14"/>
      <c r="C541" s="15"/>
      <c r="D541" s="15"/>
      <c r="E541" s="15"/>
      <c r="F541" s="15"/>
      <c r="G541" s="15"/>
      <c r="H541" s="15"/>
    </row>
    <row r="542">
      <c r="A542" s="13"/>
      <c r="B542" s="14"/>
      <c r="C542" s="15"/>
      <c r="D542" s="15"/>
      <c r="E542" s="15"/>
      <c r="F542" s="15"/>
      <c r="G542" s="15"/>
      <c r="H542" s="15"/>
    </row>
    <row r="543">
      <c r="A543" s="13"/>
      <c r="B543" s="14"/>
      <c r="C543" s="15"/>
      <c r="D543" s="15"/>
      <c r="E543" s="15"/>
      <c r="F543" s="15"/>
      <c r="G543" s="15"/>
      <c r="H543" s="15"/>
    </row>
    <row r="544">
      <c r="A544" s="13"/>
      <c r="B544" s="14"/>
      <c r="C544" s="15"/>
      <c r="D544" s="15"/>
      <c r="E544" s="15"/>
      <c r="F544" s="15"/>
      <c r="G544" s="15"/>
      <c r="H544" s="15"/>
    </row>
    <row r="545">
      <c r="A545" s="13"/>
      <c r="B545" s="14"/>
      <c r="C545" s="15"/>
      <c r="D545" s="15"/>
      <c r="E545" s="15"/>
      <c r="F545" s="15"/>
      <c r="G545" s="15"/>
      <c r="H545" s="15"/>
    </row>
    <row r="546">
      <c r="A546" s="13"/>
      <c r="B546" s="14"/>
      <c r="C546" s="15"/>
      <c r="D546" s="15"/>
      <c r="E546" s="15"/>
      <c r="F546" s="15"/>
      <c r="G546" s="15"/>
      <c r="H546" s="15"/>
    </row>
    <row r="547">
      <c r="A547" s="13"/>
      <c r="B547" s="14"/>
      <c r="C547" s="15"/>
      <c r="D547" s="15"/>
      <c r="E547" s="15"/>
      <c r="F547" s="15"/>
      <c r="G547" s="15"/>
      <c r="H547" s="15"/>
    </row>
    <row r="548">
      <c r="A548" s="13"/>
      <c r="B548" s="14"/>
      <c r="C548" s="15"/>
      <c r="D548" s="15"/>
      <c r="E548" s="15"/>
      <c r="F548" s="15"/>
      <c r="G548" s="15"/>
      <c r="H548" s="15"/>
    </row>
    <row r="549">
      <c r="A549" s="13"/>
      <c r="B549" s="14"/>
      <c r="C549" s="15"/>
      <c r="D549" s="15"/>
      <c r="E549" s="15"/>
      <c r="F549" s="15"/>
      <c r="G549" s="15"/>
      <c r="H549" s="15"/>
    </row>
    <row r="550">
      <c r="A550" s="13"/>
      <c r="B550" s="14"/>
      <c r="C550" s="15"/>
      <c r="D550" s="15"/>
      <c r="E550" s="15"/>
      <c r="F550" s="15"/>
      <c r="G550" s="15"/>
      <c r="H550" s="15"/>
    </row>
    <row r="551">
      <c r="A551" s="13"/>
      <c r="B551" s="14"/>
      <c r="C551" s="15"/>
      <c r="D551" s="15"/>
      <c r="E551" s="15"/>
      <c r="F551" s="15"/>
      <c r="G551" s="15"/>
      <c r="H551" s="15"/>
    </row>
    <row r="552">
      <c r="A552" s="13"/>
      <c r="B552" s="14"/>
      <c r="C552" s="15"/>
      <c r="D552" s="15"/>
      <c r="E552" s="15"/>
      <c r="F552" s="15"/>
      <c r="G552" s="15"/>
      <c r="H552" s="15"/>
    </row>
    <row r="553">
      <c r="A553" s="13"/>
      <c r="B553" s="14"/>
      <c r="C553" s="15"/>
      <c r="D553" s="15"/>
      <c r="E553" s="15"/>
      <c r="F553" s="15"/>
      <c r="G553" s="15"/>
      <c r="H553" s="15"/>
    </row>
    <row r="554">
      <c r="A554" s="13"/>
      <c r="B554" s="14"/>
      <c r="C554" s="15"/>
      <c r="D554" s="15"/>
      <c r="E554" s="15"/>
      <c r="F554" s="15"/>
      <c r="G554" s="15"/>
      <c r="H554" s="15"/>
    </row>
    <row r="555">
      <c r="A555" s="13"/>
      <c r="B555" s="14"/>
      <c r="C555" s="15"/>
      <c r="D555" s="15"/>
      <c r="E555" s="15"/>
      <c r="F555" s="15"/>
      <c r="G555" s="15"/>
      <c r="H555" s="15"/>
    </row>
    <row r="556">
      <c r="A556" s="13"/>
      <c r="B556" s="14"/>
      <c r="C556" s="15"/>
      <c r="D556" s="15"/>
      <c r="E556" s="15"/>
      <c r="F556" s="15"/>
      <c r="G556" s="15"/>
      <c r="H556" s="15"/>
    </row>
    <row r="557">
      <c r="A557" s="13"/>
      <c r="B557" s="14"/>
      <c r="C557" s="15"/>
      <c r="D557" s="15"/>
      <c r="E557" s="15"/>
      <c r="F557" s="15"/>
      <c r="G557" s="15"/>
      <c r="H557" s="15"/>
    </row>
    <row r="558">
      <c r="A558" s="13"/>
      <c r="B558" s="14"/>
      <c r="C558" s="15"/>
      <c r="D558" s="15"/>
      <c r="E558" s="15"/>
      <c r="F558" s="15"/>
      <c r="G558" s="15"/>
      <c r="H558" s="15"/>
    </row>
    <row r="559">
      <c r="A559" s="13"/>
      <c r="B559" s="14"/>
      <c r="C559" s="15"/>
      <c r="D559" s="15"/>
      <c r="E559" s="15"/>
      <c r="F559" s="15"/>
      <c r="G559" s="15"/>
      <c r="H559" s="15"/>
    </row>
    <row r="560">
      <c r="A560" s="13"/>
      <c r="B560" s="14"/>
      <c r="C560" s="15"/>
      <c r="D560" s="15"/>
      <c r="E560" s="15"/>
      <c r="F560" s="15"/>
      <c r="G560" s="15"/>
      <c r="H560" s="15"/>
    </row>
    <row r="561">
      <c r="A561" s="13"/>
      <c r="B561" s="14"/>
      <c r="C561" s="15"/>
      <c r="D561" s="15"/>
      <c r="E561" s="15"/>
      <c r="F561" s="15"/>
      <c r="G561" s="15"/>
      <c r="H561" s="15"/>
    </row>
    <row r="562">
      <c r="A562" s="13"/>
      <c r="B562" s="14"/>
      <c r="C562" s="15"/>
      <c r="D562" s="15"/>
      <c r="E562" s="15"/>
      <c r="F562" s="15"/>
      <c r="G562" s="15"/>
      <c r="H562" s="15"/>
    </row>
    <row r="563">
      <c r="A563" s="13"/>
      <c r="B563" s="14"/>
      <c r="C563" s="15"/>
      <c r="D563" s="15"/>
      <c r="E563" s="15"/>
      <c r="F563" s="15"/>
      <c r="G563" s="15"/>
      <c r="H563" s="15"/>
    </row>
    <row r="564">
      <c r="A564" s="13"/>
      <c r="B564" s="14"/>
      <c r="C564" s="15"/>
      <c r="D564" s="15"/>
      <c r="E564" s="15"/>
      <c r="F564" s="15"/>
      <c r="G564" s="15"/>
      <c r="H564" s="15"/>
    </row>
    <row r="565">
      <c r="A565" s="13"/>
      <c r="B565" s="14"/>
      <c r="C565" s="15"/>
      <c r="D565" s="15"/>
      <c r="E565" s="15"/>
      <c r="F565" s="15"/>
      <c r="G565" s="15"/>
      <c r="H565" s="15"/>
    </row>
    <row r="566">
      <c r="A566" s="13"/>
      <c r="B566" s="14"/>
      <c r="C566" s="15"/>
      <c r="D566" s="15"/>
      <c r="E566" s="15"/>
      <c r="F566" s="15"/>
      <c r="G566" s="15"/>
      <c r="H566" s="15"/>
    </row>
    <row r="567">
      <c r="A567" s="13"/>
      <c r="B567" s="14"/>
      <c r="C567" s="15"/>
      <c r="D567" s="15"/>
      <c r="E567" s="15"/>
      <c r="F567" s="15"/>
      <c r="G567" s="15"/>
      <c r="H567" s="15"/>
    </row>
    <row r="568">
      <c r="A568" s="13"/>
      <c r="B568" s="14"/>
      <c r="C568" s="15"/>
      <c r="D568" s="15"/>
      <c r="E568" s="15"/>
      <c r="F568" s="15"/>
      <c r="G568" s="15"/>
      <c r="H568" s="15"/>
    </row>
    <row r="569">
      <c r="A569" s="13"/>
      <c r="B569" s="14"/>
      <c r="C569" s="15"/>
      <c r="D569" s="15"/>
      <c r="E569" s="15"/>
      <c r="F569" s="15"/>
      <c r="G569" s="15"/>
      <c r="H569" s="15"/>
    </row>
    <row r="570">
      <c r="A570" s="13"/>
      <c r="B570" s="14"/>
      <c r="C570" s="15"/>
      <c r="D570" s="15"/>
      <c r="E570" s="15"/>
      <c r="F570" s="15"/>
      <c r="G570" s="15"/>
      <c r="H570" s="15"/>
    </row>
    <row r="571">
      <c r="A571" s="13"/>
      <c r="B571" s="14"/>
      <c r="C571" s="15"/>
      <c r="D571" s="15"/>
      <c r="E571" s="15"/>
      <c r="F571" s="15"/>
      <c r="G571" s="15"/>
      <c r="H571" s="15"/>
    </row>
    <row r="572">
      <c r="A572" s="13"/>
      <c r="B572" s="14"/>
      <c r="C572" s="15"/>
      <c r="D572" s="15"/>
      <c r="E572" s="15"/>
      <c r="F572" s="15"/>
      <c r="G572" s="15"/>
      <c r="H572" s="15"/>
    </row>
    <row r="573">
      <c r="A573" s="13"/>
      <c r="B573" s="14"/>
      <c r="C573" s="15"/>
      <c r="D573" s="15"/>
      <c r="E573" s="15"/>
      <c r="F573" s="15"/>
      <c r="G573" s="15"/>
      <c r="H573" s="15"/>
    </row>
    <row r="574">
      <c r="A574" s="13"/>
      <c r="B574" s="14"/>
      <c r="C574" s="15"/>
      <c r="D574" s="15"/>
      <c r="E574" s="15"/>
      <c r="F574" s="15"/>
      <c r="G574" s="15"/>
      <c r="H574" s="15"/>
    </row>
    <row r="575">
      <c r="A575" s="13"/>
      <c r="B575" s="14"/>
      <c r="C575" s="15"/>
      <c r="D575" s="15"/>
      <c r="E575" s="15"/>
      <c r="F575" s="15"/>
      <c r="G575" s="15"/>
      <c r="H575" s="15"/>
    </row>
    <row r="576">
      <c r="A576" s="13"/>
      <c r="B576" s="14"/>
      <c r="C576" s="15"/>
      <c r="D576" s="15"/>
      <c r="E576" s="15"/>
      <c r="F576" s="15"/>
      <c r="G576" s="15"/>
      <c r="H576" s="15"/>
    </row>
    <row r="577">
      <c r="A577" s="13"/>
      <c r="B577" s="14"/>
      <c r="C577" s="15"/>
      <c r="D577" s="15"/>
      <c r="E577" s="15"/>
      <c r="F577" s="15"/>
      <c r="G577" s="15"/>
      <c r="H577" s="15"/>
    </row>
    <row r="578">
      <c r="A578" s="13"/>
      <c r="B578" s="14"/>
      <c r="C578" s="15"/>
      <c r="D578" s="15"/>
      <c r="E578" s="15"/>
      <c r="F578" s="15"/>
      <c r="G578" s="15"/>
      <c r="H578" s="15"/>
    </row>
    <row r="579">
      <c r="A579" s="13"/>
      <c r="B579" s="14"/>
      <c r="C579" s="15"/>
      <c r="D579" s="15"/>
      <c r="E579" s="15"/>
      <c r="F579" s="15"/>
      <c r="G579" s="15"/>
      <c r="H579" s="15"/>
    </row>
    <row r="580">
      <c r="A580" s="13"/>
      <c r="B580" s="14"/>
      <c r="C580" s="15"/>
      <c r="D580" s="15"/>
      <c r="E580" s="15"/>
      <c r="F580" s="15"/>
      <c r="G580" s="15"/>
      <c r="H580" s="15"/>
    </row>
    <row r="581">
      <c r="A581" s="13"/>
      <c r="B581" s="14"/>
      <c r="C581" s="15"/>
      <c r="D581" s="15"/>
      <c r="E581" s="15"/>
      <c r="F581" s="15"/>
      <c r="G581" s="15"/>
      <c r="H581" s="15"/>
    </row>
    <row r="582">
      <c r="A582" s="13"/>
      <c r="B582" s="14"/>
      <c r="C582" s="15"/>
      <c r="D582" s="15"/>
      <c r="E582" s="15"/>
      <c r="F582" s="15"/>
      <c r="G582" s="15"/>
      <c r="H582" s="15"/>
    </row>
    <row r="583">
      <c r="A583" s="13"/>
      <c r="B583" s="14"/>
      <c r="C583" s="15"/>
      <c r="D583" s="15"/>
      <c r="E583" s="15"/>
      <c r="F583" s="15"/>
      <c r="G583" s="15"/>
      <c r="H583" s="15"/>
    </row>
    <row r="584">
      <c r="A584" s="13"/>
      <c r="B584" s="14"/>
      <c r="C584" s="15"/>
      <c r="D584" s="15"/>
      <c r="E584" s="15"/>
      <c r="F584" s="15"/>
      <c r="G584" s="15"/>
      <c r="H584" s="15"/>
    </row>
    <row r="585">
      <c r="A585" s="13"/>
      <c r="B585" s="14"/>
      <c r="C585" s="15"/>
      <c r="D585" s="15"/>
      <c r="E585" s="15"/>
      <c r="F585" s="15"/>
      <c r="G585" s="15"/>
      <c r="H585" s="15"/>
    </row>
    <row r="586">
      <c r="A586" s="13"/>
      <c r="B586" s="14"/>
      <c r="C586" s="15"/>
      <c r="D586" s="15"/>
      <c r="E586" s="15"/>
      <c r="F586" s="15"/>
      <c r="G586" s="15"/>
      <c r="H586" s="15"/>
    </row>
    <row r="587">
      <c r="A587" s="13"/>
      <c r="B587" s="14"/>
      <c r="C587" s="15"/>
      <c r="D587" s="15"/>
      <c r="E587" s="15"/>
      <c r="F587" s="15"/>
      <c r="G587" s="15"/>
      <c r="H587" s="15"/>
    </row>
    <row r="588">
      <c r="A588" s="13"/>
      <c r="B588" s="14"/>
      <c r="C588" s="15"/>
      <c r="D588" s="15"/>
      <c r="E588" s="15"/>
      <c r="F588" s="15"/>
      <c r="G588" s="15"/>
      <c r="H588" s="15"/>
    </row>
    <row r="589">
      <c r="A589" s="13"/>
      <c r="B589" s="14"/>
      <c r="C589" s="15"/>
      <c r="D589" s="15"/>
      <c r="E589" s="15"/>
      <c r="F589" s="15"/>
      <c r="G589" s="15"/>
      <c r="H589" s="15"/>
    </row>
    <row r="590">
      <c r="A590" s="13"/>
      <c r="B590" s="14"/>
      <c r="C590" s="15"/>
      <c r="D590" s="15"/>
      <c r="E590" s="15"/>
      <c r="F590" s="15"/>
      <c r="G590" s="15"/>
      <c r="H590" s="15"/>
    </row>
    <row r="591">
      <c r="A591" s="13"/>
      <c r="B591" s="14"/>
      <c r="C591" s="15"/>
      <c r="D591" s="15"/>
      <c r="E591" s="15"/>
      <c r="F591" s="15"/>
      <c r="G591" s="15"/>
      <c r="H591" s="15"/>
    </row>
    <row r="592">
      <c r="A592" s="13"/>
      <c r="B592" s="14"/>
      <c r="C592" s="15"/>
      <c r="D592" s="15"/>
      <c r="E592" s="15"/>
      <c r="F592" s="15"/>
      <c r="G592" s="15"/>
      <c r="H592" s="15"/>
    </row>
    <row r="593">
      <c r="A593" s="13"/>
      <c r="B593" s="14"/>
      <c r="C593" s="15"/>
      <c r="D593" s="15"/>
      <c r="E593" s="15"/>
      <c r="F593" s="15"/>
      <c r="G593" s="15"/>
      <c r="H593" s="15"/>
    </row>
    <row r="594">
      <c r="A594" s="13"/>
      <c r="B594" s="14"/>
      <c r="C594" s="15"/>
      <c r="D594" s="15"/>
      <c r="E594" s="15"/>
      <c r="F594" s="15"/>
      <c r="G594" s="15"/>
      <c r="H594" s="15"/>
    </row>
    <row r="595">
      <c r="A595" s="13"/>
      <c r="B595" s="14"/>
      <c r="C595" s="15"/>
      <c r="D595" s="15"/>
      <c r="E595" s="15"/>
      <c r="F595" s="15"/>
      <c r="G595" s="15"/>
      <c r="H595" s="15"/>
    </row>
    <row r="596">
      <c r="A596" s="13"/>
      <c r="B596" s="14"/>
      <c r="C596" s="15"/>
      <c r="D596" s="15"/>
      <c r="E596" s="15"/>
      <c r="F596" s="15"/>
      <c r="G596" s="15"/>
      <c r="H596" s="15"/>
    </row>
    <row r="597">
      <c r="A597" s="13"/>
      <c r="B597" s="14"/>
      <c r="C597" s="15"/>
      <c r="D597" s="15"/>
      <c r="E597" s="15"/>
      <c r="F597" s="15"/>
      <c r="G597" s="15"/>
      <c r="H597" s="15"/>
    </row>
    <row r="598">
      <c r="A598" s="13"/>
      <c r="B598" s="14"/>
      <c r="C598" s="15"/>
      <c r="D598" s="15"/>
      <c r="E598" s="15"/>
      <c r="F598" s="15"/>
      <c r="G598" s="15"/>
      <c r="H598" s="15"/>
    </row>
    <row r="599">
      <c r="A599" s="13"/>
      <c r="B599" s="14"/>
      <c r="C599" s="15"/>
      <c r="D599" s="15"/>
      <c r="E599" s="15"/>
      <c r="F599" s="15"/>
      <c r="G599" s="15"/>
      <c r="H599" s="15"/>
    </row>
    <row r="600">
      <c r="A600" s="13"/>
      <c r="B600" s="14"/>
      <c r="C600" s="15"/>
      <c r="D600" s="15"/>
      <c r="E600" s="15"/>
      <c r="F600" s="15"/>
      <c r="G600" s="15"/>
      <c r="H600" s="15"/>
    </row>
    <row r="601">
      <c r="A601" s="13"/>
      <c r="B601" s="14"/>
      <c r="C601" s="15"/>
      <c r="D601" s="15"/>
      <c r="E601" s="15"/>
      <c r="F601" s="15"/>
      <c r="G601" s="15"/>
      <c r="H601" s="15"/>
    </row>
    <row r="602">
      <c r="A602" s="13"/>
      <c r="B602" s="14"/>
      <c r="C602" s="15"/>
      <c r="D602" s="15"/>
      <c r="E602" s="15"/>
      <c r="F602" s="15"/>
      <c r="G602" s="15"/>
      <c r="H602" s="15"/>
    </row>
    <row r="603">
      <c r="A603" s="13"/>
      <c r="B603" s="14"/>
      <c r="C603" s="15"/>
      <c r="D603" s="15"/>
      <c r="E603" s="15"/>
      <c r="F603" s="15"/>
      <c r="G603" s="15"/>
      <c r="H603" s="15"/>
    </row>
    <row r="604">
      <c r="A604" s="13"/>
      <c r="B604" s="14"/>
      <c r="C604" s="15"/>
      <c r="D604" s="15"/>
      <c r="E604" s="15"/>
      <c r="F604" s="15"/>
      <c r="G604" s="15"/>
      <c r="H604" s="15"/>
    </row>
    <row r="605">
      <c r="A605" s="13"/>
      <c r="B605" s="14"/>
      <c r="C605" s="15"/>
      <c r="D605" s="15"/>
      <c r="E605" s="15"/>
      <c r="F605" s="15"/>
      <c r="G605" s="15"/>
      <c r="H605" s="15"/>
    </row>
    <row r="606">
      <c r="A606" s="13"/>
      <c r="B606" s="14"/>
      <c r="C606" s="15"/>
      <c r="D606" s="15"/>
      <c r="E606" s="15"/>
      <c r="F606" s="15"/>
      <c r="G606" s="15"/>
      <c r="H606" s="15"/>
    </row>
    <row r="607">
      <c r="A607" s="13"/>
      <c r="B607" s="14"/>
      <c r="C607" s="15"/>
      <c r="D607" s="15"/>
      <c r="E607" s="15"/>
      <c r="F607" s="15"/>
      <c r="G607" s="15"/>
      <c r="H607" s="15"/>
    </row>
    <row r="608">
      <c r="A608" s="13"/>
      <c r="B608" s="14"/>
      <c r="C608" s="15"/>
      <c r="D608" s="15"/>
      <c r="E608" s="15"/>
      <c r="F608" s="15"/>
      <c r="G608" s="15"/>
      <c r="H608" s="15"/>
    </row>
    <row r="609">
      <c r="A609" s="13"/>
      <c r="B609" s="14"/>
      <c r="C609" s="15"/>
      <c r="D609" s="15"/>
      <c r="E609" s="15"/>
      <c r="F609" s="15"/>
      <c r="G609" s="15"/>
      <c r="H609" s="15"/>
    </row>
    <row r="610">
      <c r="A610" s="13"/>
      <c r="B610" s="14"/>
      <c r="C610" s="15"/>
      <c r="D610" s="15"/>
      <c r="E610" s="15"/>
      <c r="F610" s="15"/>
      <c r="G610" s="15"/>
      <c r="H610" s="15"/>
    </row>
    <row r="611">
      <c r="A611" s="13"/>
      <c r="B611" s="14"/>
      <c r="C611" s="15"/>
      <c r="D611" s="15"/>
      <c r="E611" s="15"/>
      <c r="F611" s="15"/>
      <c r="G611" s="15"/>
      <c r="H611" s="15"/>
    </row>
    <row r="612">
      <c r="A612" s="13"/>
      <c r="B612" s="14"/>
      <c r="C612" s="15"/>
      <c r="D612" s="15"/>
      <c r="E612" s="15"/>
      <c r="F612" s="15"/>
      <c r="G612" s="15"/>
      <c r="H612" s="15"/>
    </row>
    <row r="613">
      <c r="A613" s="13"/>
      <c r="B613" s="14"/>
      <c r="C613" s="15"/>
      <c r="D613" s="15"/>
      <c r="E613" s="15"/>
      <c r="F613" s="15"/>
      <c r="G613" s="15"/>
      <c r="H613" s="15"/>
    </row>
    <row r="614">
      <c r="A614" s="13"/>
      <c r="B614" s="14"/>
      <c r="C614" s="15"/>
      <c r="D614" s="15"/>
      <c r="E614" s="15"/>
      <c r="F614" s="15"/>
      <c r="G614" s="15"/>
      <c r="H614" s="15"/>
    </row>
    <row r="615">
      <c r="A615" s="13"/>
      <c r="B615" s="14"/>
      <c r="C615" s="15"/>
      <c r="D615" s="15"/>
      <c r="E615" s="15"/>
      <c r="F615" s="15"/>
      <c r="G615" s="15"/>
      <c r="H615" s="15"/>
    </row>
    <row r="616">
      <c r="A616" s="13"/>
      <c r="B616" s="14"/>
      <c r="C616" s="15"/>
      <c r="D616" s="15"/>
      <c r="E616" s="15"/>
      <c r="F616" s="15"/>
      <c r="G616" s="15"/>
      <c r="H616" s="15"/>
    </row>
    <row r="617">
      <c r="A617" s="13"/>
      <c r="B617" s="14"/>
      <c r="C617" s="15"/>
      <c r="D617" s="15"/>
      <c r="E617" s="15"/>
      <c r="F617" s="15"/>
      <c r="G617" s="15"/>
      <c r="H617" s="15"/>
    </row>
    <row r="618">
      <c r="A618" s="13"/>
      <c r="B618" s="14"/>
      <c r="C618" s="15"/>
      <c r="D618" s="15"/>
      <c r="E618" s="15"/>
      <c r="F618" s="15"/>
      <c r="G618" s="15"/>
      <c r="H618" s="15"/>
    </row>
    <row r="619">
      <c r="A619" s="13"/>
      <c r="B619" s="14"/>
      <c r="C619" s="15"/>
      <c r="D619" s="15"/>
      <c r="E619" s="15"/>
      <c r="F619" s="15"/>
      <c r="G619" s="15"/>
      <c r="H619" s="15"/>
    </row>
    <row r="620">
      <c r="A620" s="13"/>
      <c r="B620" s="14"/>
      <c r="C620" s="15"/>
      <c r="D620" s="15"/>
      <c r="E620" s="15"/>
      <c r="F620" s="15"/>
      <c r="G620" s="15"/>
      <c r="H620" s="15"/>
    </row>
    <row r="621">
      <c r="A621" s="13"/>
      <c r="B621" s="14"/>
      <c r="C621" s="15"/>
      <c r="D621" s="15"/>
      <c r="E621" s="15"/>
      <c r="F621" s="15"/>
      <c r="G621" s="15"/>
      <c r="H621" s="15"/>
    </row>
    <row r="622">
      <c r="A622" s="13"/>
      <c r="B622" s="14"/>
      <c r="C622" s="15"/>
      <c r="D622" s="15"/>
      <c r="E622" s="15"/>
      <c r="F622" s="15"/>
      <c r="G622" s="15"/>
      <c r="H622" s="15"/>
    </row>
    <row r="623">
      <c r="A623" s="13"/>
      <c r="B623" s="14"/>
      <c r="C623" s="15"/>
      <c r="D623" s="15"/>
      <c r="E623" s="15"/>
      <c r="F623" s="15"/>
      <c r="G623" s="15"/>
      <c r="H623" s="15"/>
    </row>
    <row r="624">
      <c r="A624" s="13"/>
      <c r="B624" s="14"/>
      <c r="C624" s="15"/>
      <c r="D624" s="15"/>
      <c r="E624" s="15"/>
      <c r="F624" s="15"/>
      <c r="G624" s="15"/>
      <c r="H624" s="15"/>
    </row>
    <row r="625">
      <c r="A625" s="13"/>
      <c r="B625" s="14"/>
      <c r="C625" s="15"/>
      <c r="D625" s="15"/>
      <c r="E625" s="15"/>
      <c r="F625" s="15"/>
      <c r="G625" s="15"/>
      <c r="H625" s="15"/>
    </row>
    <row r="626">
      <c r="A626" s="13"/>
      <c r="B626" s="14"/>
      <c r="C626" s="15"/>
      <c r="D626" s="15"/>
      <c r="E626" s="15"/>
      <c r="F626" s="15"/>
      <c r="G626" s="15"/>
      <c r="H626" s="15"/>
    </row>
    <row r="627">
      <c r="A627" s="13"/>
      <c r="B627" s="14"/>
      <c r="C627" s="15"/>
      <c r="D627" s="15"/>
      <c r="E627" s="15"/>
      <c r="F627" s="15"/>
      <c r="G627" s="15"/>
      <c r="H627" s="15"/>
    </row>
    <row r="628">
      <c r="A628" s="13"/>
      <c r="B628" s="14"/>
      <c r="C628" s="15"/>
      <c r="D628" s="15"/>
      <c r="E628" s="15"/>
      <c r="F628" s="15"/>
      <c r="G628" s="15"/>
      <c r="H628" s="15"/>
    </row>
    <row r="629">
      <c r="A629" s="13"/>
      <c r="B629" s="14"/>
      <c r="C629" s="15"/>
      <c r="D629" s="15"/>
      <c r="E629" s="15"/>
      <c r="F629" s="15"/>
      <c r="G629" s="15"/>
      <c r="H629" s="15"/>
    </row>
    <row r="630">
      <c r="A630" s="13"/>
      <c r="B630" s="14"/>
      <c r="C630" s="15"/>
      <c r="D630" s="15"/>
      <c r="E630" s="15"/>
      <c r="F630" s="15"/>
      <c r="G630" s="15"/>
      <c r="H630" s="15"/>
    </row>
    <row r="631">
      <c r="A631" s="13"/>
      <c r="B631" s="14"/>
      <c r="C631" s="15"/>
      <c r="D631" s="15"/>
      <c r="E631" s="15"/>
      <c r="F631" s="15"/>
      <c r="G631" s="15"/>
      <c r="H631" s="15"/>
    </row>
    <row r="632">
      <c r="A632" s="13"/>
      <c r="B632" s="14"/>
      <c r="C632" s="15"/>
      <c r="D632" s="15"/>
      <c r="E632" s="15"/>
      <c r="F632" s="15"/>
      <c r="G632" s="15"/>
      <c r="H632" s="15"/>
    </row>
    <row r="633">
      <c r="A633" s="13"/>
      <c r="B633" s="14"/>
      <c r="C633" s="15"/>
      <c r="D633" s="15"/>
      <c r="E633" s="15"/>
      <c r="F633" s="15"/>
      <c r="G633" s="15"/>
      <c r="H633" s="15"/>
    </row>
    <row r="634">
      <c r="A634" s="13"/>
      <c r="B634" s="14"/>
      <c r="C634" s="15"/>
      <c r="D634" s="15"/>
      <c r="E634" s="15"/>
      <c r="F634" s="15"/>
      <c r="G634" s="15"/>
      <c r="H634" s="15"/>
    </row>
    <row r="635">
      <c r="A635" s="13"/>
      <c r="B635" s="14"/>
      <c r="C635" s="15"/>
      <c r="D635" s="15"/>
      <c r="E635" s="15"/>
      <c r="F635" s="15"/>
      <c r="G635" s="15"/>
      <c r="H635" s="15"/>
    </row>
    <row r="636">
      <c r="A636" s="13"/>
      <c r="B636" s="14"/>
      <c r="C636" s="15"/>
      <c r="D636" s="15"/>
      <c r="E636" s="15"/>
      <c r="F636" s="15"/>
      <c r="G636" s="15"/>
      <c r="H636" s="15"/>
    </row>
    <row r="637">
      <c r="A637" s="13"/>
      <c r="B637" s="14"/>
      <c r="C637" s="15"/>
      <c r="D637" s="15"/>
      <c r="E637" s="15"/>
      <c r="F637" s="15"/>
      <c r="G637" s="15"/>
      <c r="H637" s="15"/>
    </row>
    <row r="638">
      <c r="A638" s="13"/>
      <c r="B638" s="14"/>
      <c r="C638" s="15"/>
      <c r="D638" s="15"/>
      <c r="E638" s="15"/>
      <c r="F638" s="15"/>
      <c r="G638" s="15"/>
      <c r="H638" s="15"/>
    </row>
    <row r="639">
      <c r="A639" s="13"/>
      <c r="B639" s="14"/>
      <c r="C639" s="15"/>
      <c r="D639" s="15"/>
      <c r="E639" s="15"/>
      <c r="F639" s="15"/>
      <c r="G639" s="15"/>
      <c r="H639" s="15"/>
    </row>
    <row r="640">
      <c r="A640" s="13"/>
      <c r="B640" s="14"/>
      <c r="C640" s="15"/>
      <c r="D640" s="15"/>
      <c r="E640" s="15"/>
      <c r="F640" s="15"/>
      <c r="G640" s="15"/>
      <c r="H640" s="15"/>
    </row>
    <row r="641">
      <c r="A641" s="13"/>
      <c r="B641" s="14"/>
      <c r="C641" s="15"/>
      <c r="D641" s="15"/>
      <c r="E641" s="15"/>
      <c r="F641" s="15"/>
      <c r="G641" s="15"/>
      <c r="H641" s="15"/>
    </row>
    <row r="642">
      <c r="A642" s="13"/>
      <c r="B642" s="14"/>
      <c r="C642" s="15"/>
      <c r="D642" s="15"/>
      <c r="E642" s="15"/>
      <c r="F642" s="15"/>
      <c r="G642" s="15"/>
      <c r="H642" s="15"/>
    </row>
    <row r="643">
      <c r="A643" s="13"/>
      <c r="B643" s="14"/>
      <c r="C643" s="15"/>
      <c r="D643" s="15"/>
      <c r="E643" s="15"/>
      <c r="F643" s="15"/>
      <c r="G643" s="15"/>
      <c r="H643" s="15"/>
    </row>
    <row r="644">
      <c r="A644" s="13"/>
      <c r="B644" s="14"/>
      <c r="C644" s="15"/>
      <c r="D644" s="15"/>
      <c r="E644" s="15"/>
      <c r="F644" s="15"/>
      <c r="G644" s="15"/>
      <c r="H644" s="15"/>
    </row>
    <row r="645">
      <c r="A645" s="13"/>
      <c r="B645" s="14"/>
      <c r="C645" s="15"/>
      <c r="D645" s="15"/>
      <c r="E645" s="15"/>
      <c r="F645" s="15"/>
      <c r="G645" s="15"/>
      <c r="H645" s="15"/>
    </row>
    <row r="646">
      <c r="A646" s="13"/>
      <c r="B646" s="14"/>
      <c r="C646" s="15"/>
      <c r="D646" s="15"/>
      <c r="E646" s="15"/>
      <c r="F646" s="15"/>
      <c r="G646" s="15"/>
      <c r="H646" s="15"/>
    </row>
    <row r="647">
      <c r="A647" s="13"/>
      <c r="B647" s="14"/>
      <c r="C647" s="15"/>
      <c r="D647" s="15"/>
      <c r="E647" s="15"/>
      <c r="F647" s="15"/>
      <c r="G647" s="15"/>
      <c r="H647" s="15"/>
    </row>
    <row r="648">
      <c r="A648" s="13"/>
      <c r="B648" s="14"/>
      <c r="C648" s="15"/>
      <c r="D648" s="15"/>
      <c r="E648" s="15"/>
      <c r="F648" s="15"/>
      <c r="G648" s="15"/>
      <c r="H648" s="15"/>
    </row>
    <row r="649">
      <c r="A649" s="13"/>
      <c r="B649" s="14"/>
      <c r="C649" s="15"/>
      <c r="D649" s="15"/>
      <c r="E649" s="15"/>
      <c r="F649" s="15"/>
      <c r="G649" s="15"/>
      <c r="H649" s="15"/>
    </row>
    <row r="650">
      <c r="A650" s="13"/>
      <c r="B650" s="14"/>
      <c r="C650" s="15"/>
      <c r="D650" s="15"/>
      <c r="E650" s="15"/>
      <c r="F650" s="15"/>
      <c r="G650" s="15"/>
      <c r="H650" s="15"/>
    </row>
    <row r="651">
      <c r="A651" s="13"/>
      <c r="B651" s="14"/>
      <c r="C651" s="15"/>
      <c r="D651" s="15"/>
      <c r="E651" s="15"/>
      <c r="F651" s="15"/>
      <c r="G651" s="15"/>
      <c r="H651" s="15"/>
    </row>
    <row r="652">
      <c r="A652" s="13"/>
      <c r="B652" s="14"/>
      <c r="C652" s="15"/>
      <c r="D652" s="15"/>
      <c r="E652" s="15"/>
      <c r="F652" s="15"/>
      <c r="G652" s="15"/>
      <c r="H652" s="15"/>
    </row>
    <row r="653">
      <c r="A653" s="13"/>
      <c r="B653" s="14"/>
      <c r="C653" s="15"/>
      <c r="D653" s="15"/>
      <c r="E653" s="15"/>
      <c r="F653" s="15"/>
      <c r="G653" s="15"/>
      <c r="H653" s="15"/>
    </row>
    <row r="654">
      <c r="A654" s="13"/>
      <c r="B654" s="14"/>
      <c r="C654" s="15"/>
      <c r="D654" s="15"/>
      <c r="E654" s="15"/>
      <c r="F654" s="15"/>
      <c r="G654" s="15"/>
      <c r="H654" s="15"/>
    </row>
    <row r="655">
      <c r="A655" s="13"/>
      <c r="B655" s="14"/>
      <c r="C655" s="15"/>
      <c r="D655" s="15"/>
      <c r="E655" s="15"/>
      <c r="F655" s="15"/>
      <c r="G655" s="15"/>
      <c r="H655" s="15"/>
    </row>
    <row r="656">
      <c r="A656" s="13"/>
      <c r="B656" s="14"/>
      <c r="C656" s="15"/>
      <c r="D656" s="15"/>
      <c r="E656" s="15"/>
      <c r="F656" s="15"/>
      <c r="G656" s="15"/>
      <c r="H656" s="15"/>
    </row>
    <row r="657">
      <c r="A657" s="13"/>
      <c r="B657" s="14"/>
      <c r="C657" s="15"/>
      <c r="D657" s="15"/>
      <c r="E657" s="15"/>
      <c r="F657" s="15"/>
      <c r="G657" s="15"/>
      <c r="H657" s="15"/>
    </row>
    <row r="658">
      <c r="A658" s="13"/>
      <c r="B658" s="14"/>
      <c r="C658" s="15"/>
      <c r="D658" s="15"/>
      <c r="E658" s="15"/>
      <c r="F658" s="15"/>
      <c r="G658" s="15"/>
      <c r="H658" s="15"/>
    </row>
    <row r="659">
      <c r="A659" s="13"/>
      <c r="B659" s="14"/>
      <c r="C659" s="15"/>
      <c r="D659" s="15"/>
      <c r="E659" s="15"/>
      <c r="F659" s="15"/>
      <c r="G659" s="15"/>
      <c r="H659" s="15"/>
    </row>
    <row r="660">
      <c r="A660" s="13"/>
      <c r="B660" s="14"/>
      <c r="C660" s="15"/>
      <c r="D660" s="15"/>
      <c r="E660" s="15"/>
      <c r="F660" s="15"/>
      <c r="G660" s="15"/>
      <c r="H660" s="15"/>
    </row>
    <row r="661">
      <c r="A661" s="13"/>
      <c r="B661" s="14"/>
      <c r="C661" s="15"/>
      <c r="D661" s="15"/>
      <c r="E661" s="15"/>
      <c r="F661" s="15"/>
      <c r="G661" s="15"/>
      <c r="H661" s="15"/>
    </row>
    <row r="662">
      <c r="A662" s="13"/>
      <c r="B662" s="14"/>
      <c r="C662" s="15"/>
      <c r="D662" s="15"/>
      <c r="E662" s="15"/>
      <c r="F662" s="15"/>
      <c r="G662" s="15"/>
      <c r="H662" s="15"/>
    </row>
    <row r="663">
      <c r="A663" s="13"/>
      <c r="B663" s="14"/>
      <c r="C663" s="15"/>
      <c r="D663" s="15"/>
      <c r="E663" s="15"/>
      <c r="F663" s="15"/>
      <c r="G663" s="15"/>
      <c r="H663" s="15"/>
    </row>
    <row r="664">
      <c r="A664" s="13"/>
      <c r="B664" s="14"/>
      <c r="C664" s="15"/>
      <c r="D664" s="15"/>
      <c r="E664" s="15"/>
      <c r="F664" s="15"/>
      <c r="G664" s="15"/>
      <c r="H664" s="15"/>
    </row>
    <row r="665">
      <c r="A665" s="13"/>
      <c r="B665" s="14"/>
      <c r="C665" s="15"/>
      <c r="D665" s="15"/>
      <c r="E665" s="15"/>
      <c r="F665" s="15"/>
      <c r="G665" s="15"/>
      <c r="H665" s="15"/>
    </row>
    <row r="666">
      <c r="A666" s="13"/>
      <c r="B666" s="14"/>
      <c r="C666" s="15"/>
      <c r="D666" s="15"/>
      <c r="E666" s="15"/>
      <c r="F666" s="15"/>
      <c r="G666" s="15"/>
      <c r="H666" s="15"/>
    </row>
    <row r="667">
      <c r="A667" s="13"/>
      <c r="B667" s="14"/>
      <c r="C667" s="15"/>
      <c r="D667" s="15"/>
      <c r="E667" s="15"/>
      <c r="F667" s="15"/>
      <c r="G667" s="15"/>
      <c r="H667" s="15"/>
    </row>
    <row r="668">
      <c r="A668" s="13"/>
      <c r="B668" s="14"/>
      <c r="C668" s="15"/>
      <c r="D668" s="15"/>
      <c r="E668" s="15"/>
      <c r="F668" s="15"/>
      <c r="G668" s="15"/>
      <c r="H668" s="15"/>
    </row>
    <row r="669">
      <c r="A669" s="13"/>
      <c r="B669" s="14"/>
      <c r="C669" s="15"/>
      <c r="D669" s="15"/>
      <c r="E669" s="15"/>
      <c r="F669" s="15"/>
      <c r="G669" s="15"/>
      <c r="H669" s="15"/>
    </row>
    <row r="670">
      <c r="A670" s="13"/>
      <c r="B670" s="14"/>
      <c r="C670" s="15"/>
      <c r="D670" s="15"/>
      <c r="E670" s="15"/>
      <c r="F670" s="15"/>
      <c r="G670" s="15"/>
      <c r="H670" s="15"/>
    </row>
    <row r="671">
      <c r="A671" s="13"/>
      <c r="B671" s="14"/>
      <c r="C671" s="15"/>
      <c r="D671" s="15"/>
      <c r="E671" s="15"/>
      <c r="F671" s="15"/>
      <c r="G671" s="15"/>
      <c r="H671" s="15"/>
    </row>
    <row r="672">
      <c r="A672" s="13"/>
      <c r="B672" s="14"/>
      <c r="C672" s="15"/>
      <c r="D672" s="15"/>
      <c r="E672" s="15"/>
      <c r="F672" s="15"/>
      <c r="G672" s="15"/>
      <c r="H672" s="15"/>
    </row>
    <row r="673">
      <c r="A673" s="13"/>
      <c r="B673" s="14"/>
      <c r="C673" s="15"/>
      <c r="D673" s="15"/>
      <c r="E673" s="15"/>
      <c r="F673" s="15"/>
      <c r="G673" s="15"/>
      <c r="H673" s="15"/>
    </row>
    <row r="674">
      <c r="A674" s="13"/>
      <c r="B674" s="14"/>
      <c r="C674" s="15"/>
      <c r="D674" s="15"/>
      <c r="E674" s="15"/>
      <c r="F674" s="15"/>
      <c r="G674" s="15"/>
      <c r="H674" s="15"/>
    </row>
    <row r="675">
      <c r="A675" s="13"/>
      <c r="B675" s="14"/>
      <c r="C675" s="15"/>
      <c r="D675" s="15"/>
      <c r="E675" s="15"/>
      <c r="F675" s="15"/>
      <c r="G675" s="15"/>
      <c r="H675" s="15"/>
    </row>
    <row r="676">
      <c r="A676" s="13"/>
      <c r="B676" s="14"/>
      <c r="C676" s="15"/>
      <c r="D676" s="15"/>
      <c r="E676" s="15"/>
      <c r="F676" s="15"/>
      <c r="G676" s="15"/>
      <c r="H676" s="15"/>
    </row>
    <row r="677">
      <c r="A677" s="13"/>
      <c r="B677" s="14"/>
      <c r="C677" s="15"/>
      <c r="D677" s="15"/>
      <c r="E677" s="15"/>
      <c r="F677" s="15"/>
      <c r="G677" s="15"/>
      <c r="H677" s="15"/>
    </row>
    <row r="678">
      <c r="A678" s="13"/>
      <c r="B678" s="14"/>
      <c r="C678" s="15"/>
      <c r="D678" s="15"/>
      <c r="E678" s="15"/>
      <c r="F678" s="15"/>
      <c r="G678" s="15"/>
      <c r="H678" s="15"/>
    </row>
    <row r="679">
      <c r="A679" s="13"/>
      <c r="B679" s="14"/>
      <c r="C679" s="15"/>
      <c r="D679" s="15"/>
      <c r="E679" s="15"/>
      <c r="F679" s="15"/>
      <c r="G679" s="15"/>
      <c r="H679" s="15"/>
    </row>
    <row r="680">
      <c r="A680" s="13"/>
      <c r="B680" s="14"/>
      <c r="C680" s="15"/>
      <c r="D680" s="15"/>
      <c r="E680" s="15"/>
      <c r="F680" s="15"/>
      <c r="G680" s="15"/>
      <c r="H680" s="15"/>
    </row>
    <row r="681">
      <c r="A681" s="13"/>
      <c r="B681" s="14"/>
      <c r="C681" s="15"/>
      <c r="D681" s="15"/>
      <c r="E681" s="15"/>
      <c r="F681" s="15"/>
      <c r="G681" s="15"/>
      <c r="H681" s="15"/>
    </row>
    <row r="682">
      <c r="A682" s="13"/>
      <c r="B682" s="14"/>
      <c r="C682" s="15"/>
      <c r="D682" s="15"/>
      <c r="E682" s="15"/>
      <c r="F682" s="15"/>
      <c r="G682" s="15"/>
      <c r="H682" s="15"/>
    </row>
    <row r="683">
      <c r="A683" s="13"/>
      <c r="B683" s="14"/>
      <c r="C683" s="15"/>
      <c r="D683" s="15"/>
      <c r="E683" s="15"/>
      <c r="F683" s="15"/>
      <c r="G683" s="15"/>
      <c r="H683" s="15"/>
    </row>
    <row r="684">
      <c r="A684" s="13"/>
      <c r="B684" s="14"/>
      <c r="C684" s="15"/>
      <c r="D684" s="15"/>
      <c r="E684" s="15"/>
      <c r="F684" s="15"/>
      <c r="G684" s="15"/>
      <c r="H684" s="15"/>
    </row>
    <row r="685">
      <c r="A685" s="13"/>
      <c r="B685" s="14"/>
      <c r="C685" s="15"/>
      <c r="D685" s="15"/>
      <c r="E685" s="15"/>
      <c r="F685" s="15"/>
      <c r="G685" s="15"/>
      <c r="H685" s="15"/>
    </row>
    <row r="686">
      <c r="A686" s="13"/>
      <c r="B686" s="14"/>
      <c r="C686" s="15"/>
      <c r="D686" s="15"/>
      <c r="E686" s="15"/>
      <c r="F686" s="15"/>
      <c r="G686" s="15"/>
      <c r="H686" s="15"/>
    </row>
    <row r="687">
      <c r="A687" s="13"/>
      <c r="B687" s="14"/>
      <c r="C687" s="15"/>
      <c r="D687" s="15"/>
      <c r="E687" s="15"/>
      <c r="F687" s="15"/>
      <c r="G687" s="15"/>
      <c r="H687" s="15"/>
    </row>
    <row r="688">
      <c r="A688" s="13"/>
      <c r="B688" s="14"/>
      <c r="C688" s="15"/>
      <c r="D688" s="15"/>
      <c r="E688" s="15"/>
      <c r="F688" s="15"/>
      <c r="G688" s="15"/>
      <c r="H688" s="15"/>
    </row>
    <row r="689">
      <c r="A689" s="13"/>
      <c r="B689" s="14"/>
      <c r="C689" s="15"/>
      <c r="D689" s="15"/>
      <c r="E689" s="15"/>
      <c r="F689" s="15"/>
      <c r="G689" s="15"/>
      <c r="H689" s="15"/>
    </row>
    <row r="690">
      <c r="A690" s="13"/>
      <c r="B690" s="14"/>
      <c r="C690" s="15"/>
      <c r="D690" s="15"/>
      <c r="E690" s="15"/>
      <c r="F690" s="15"/>
      <c r="G690" s="15"/>
      <c r="H690" s="15"/>
    </row>
    <row r="691">
      <c r="A691" s="13"/>
      <c r="B691" s="14"/>
      <c r="C691" s="15"/>
      <c r="D691" s="15"/>
      <c r="E691" s="15"/>
      <c r="F691" s="15"/>
      <c r="G691" s="15"/>
      <c r="H691" s="15"/>
    </row>
    <row r="692">
      <c r="A692" s="13"/>
      <c r="B692" s="14"/>
      <c r="C692" s="15"/>
      <c r="D692" s="15"/>
      <c r="E692" s="15"/>
      <c r="F692" s="15"/>
      <c r="G692" s="15"/>
      <c r="H692" s="15"/>
    </row>
    <row r="693">
      <c r="A693" s="13"/>
      <c r="B693" s="14"/>
      <c r="C693" s="15"/>
      <c r="D693" s="15"/>
      <c r="E693" s="15"/>
      <c r="F693" s="15"/>
      <c r="G693" s="15"/>
      <c r="H693" s="15"/>
    </row>
    <row r="694">
      <c r="A694" s="13"/>
      <c r="B694" s="14"/>
      <c r="C694" s="15"/>
      <c r="D694" s="15"/>
      <c r="E694" s="15"/>
      <c r="F694" s="15"/>
      <c r="G694" s="15"/>
      <c r="H694" s="15"/>
    </row>
    <row r="695">
      <c r="A695" s="13"/>
      <c r="B695" s="14"/>
      <c r="C695" s="15"/>
      <c r="D695" s="15"/>
      <c r="E695" s="15"/>
      <c r="F695" s="15"/>
      <c r="G695" s="15"/>
      <c r="H695" s="15"/>
    </row>
    <row r="696">
      <c r="A696" s="13"/>
      <c r="B696" s="14"/>
      <c r="C696" s="15"/>
      <c r="D696" s="15"/>
      <c r="E696" s="15"/>
      <c r="F696" s="15"/>
      <c r="G696" s="15"/>
      <c r="H696" s="15"/>
    </row>
    <row r="697">
      <c r="A697" s="13"/>
      <c r="B697" s="14"/>
      <c r="C697" s="15"/>
      <c r="D697" s="15"/>
      <c r="E697" s="15"/>
      <c r="F697" s="15"/>
      <c r="G697" s="15"/>
      <c r="H697" s="15"/>
    </row>
    <row r="698">
      <c r="A698" s="13"/>
      <c r="B698" s="14"/>
      <c r="C698" s="15"/>
      <c r="D698" s="15"/>
      <c r="E698" s="15"/>
      <c r="F698" s="15"/>
      <c r="G698" s="15"/>
      <c r="H698" s="15"/>
    </row>
    <row r="699">
      <c r="A699" s="13"/>
      <c r="B699" s="14"/>
      <c r="C699" s="15"/>
      <c r="D699" s="15"/>
      <c r="E699" s="15"/>
      <c r="F699" s="15"/>
      <c r="G699" s="15"/>
      <c r="H699" s="15"/>
    </row>
    <row r="700">
      <c r="A700" s="13"/>
      <c r="B700" s="14"/>
      <c r="C700" s="15"/>
      <c r="D700" s="15"/>
      <c r="E700" s="15"/>
      <c r="F700" s="15"/>
      <c r="G700" s="15"/>
      <c r="H700" s="15"/>
    </row>
    <row r="701">
      <c r="A701" s="13"/>
      <c r="B701" s="14"/>
      <c r="C701" s="15"/>
      <c r="D701" s="15"/>
      <c r="E701" s="15"/>
      <c r="F701" s="15"/>
      <c r="G701" s="15"/>
      <c r="H701" s="15"/>
    </row>
    <row r="702">
      <c r="A702" s="13"/>
      <c r="B702" s="14"/>
      <c r="C702" s="15"/>
      <c r="D702" s="15"/>
      <c r="E702" s="15"/>
      <c r="F702" s="15"/>
      <c r="G702" s="15"/>
      <c r="H702" s="15"/>
    </row>
    <row r="703">
      <c r="A703" s="13"/>
      <c r="B703" s="14"/>
      <c r="C703" s="15"/>
      <c r="D703" s="15"/>
      <c r="E703" s="15"/>
      <c r="F703" s="15"/>
      <c r="G703" s="15"/>
      <c r="H703" s="15"/>
    </row>
    <row r="704">
      <c r="A704" s="13"/>
      <c r="B704" s="14"/>
      <c r="C704" s="15"/>
      <c r="D704" s="15"/>
      <c r="E704" s="15"/>
      <c r="F704" s="15"/>
      <c r="G704" s="15"/>
      <c r="H704" s="15"/>
    </row>
    <row r="705">
      <c r="A705" s="13"/>
      <c r="B705" s="14"/>
      <c r="C705" s="15"/>
      <c r="D705" s="15"/>
      <c r="E705" s="15"/>
      <c r="F705" s="15"/>
      <c r="G705" s="15"/>
      <c r="H705" s="15"/>
    </row>
    <row r="706">
      <c r="A706" s="13"/>
      <c r="B706" s="14"/>
      <c r="C706" s="15"/>
      <c r="D706" s="15"/>
      <c r="E706" s="15"/>
      <c r="F706" s="15"/>
      <c r="G706" s="15"/>
      <c r="H706" s="15"/>
    </row>
    <row r="707">
      <c r="A707" s="13"/>
      <c r="B707" s="14"/>
      <c r="C707" s="15"/>
      <c r="D707" s="15"/>
      <c r="E707" s="15"/>
      <c r="F707" s="15"/>
      <c r="G707" s="15"/>
      <c r="H707" s="15"/>
    </row>
    <row r="708">
      <c r="A708" s="13"/>
      <c r="B708" s="14"/>
      <c r="C708" s="15"/>
      <c r="D708" s="15"/>
      <c r="E708" s="15"/>
      <c r="F708" s="15"/>
      <c r="G708" s="15"/>
      <c r="H708" s="15"/>
    </row>
    <row r="709">
      <c r="A709" s="13"/>
      <c r="B709" s="14"/>
      <c r="C709" s="15"/>
      <c r="D709" s="15"/>
      <c r="E709" s="15"/>
      <c r="F709" s="15"/>
      <c r="G709" s="15"/>
      <c r="H709" s="15"/>
    </row>
    <row r="710">
      <c r="A710" s="13"/>
      <c r="B710" s="14"/>
      <c r="C710" s="15"/>
      <c r="D710" s="15"/>
      <c r="E710" s="15"/>
      <c r="F710" s="15"/>
      <c r="G710" s="15"/>
      <c r="H710" s="15"/>
    </row>
    <row r="711">
      <c r="A711" s="13"/>
      <c r="B711" s="14"/>
      <c r="C711" s="15"/>
      <c r="D711" s="15"/>
      <c r="E711" s="15"/>
      <c r="F711" s="15"/>
      <c r="G711" s="15"/>
      <c r="H711" s="15"/>
    </row>
    <row r="712">
      <c r="A712" s="13"/>
      <c r="B712" s="14"/>
      <c r="C712" s="15"/>
      <c r="D712" s="15"/>
      <c r="E712" s="15"/>
      <c r="F712" s="15"/>
      <c r="G712" s="15"/>
      <c r="H712" s="15"/>
    </row>
    <row r="713">
      <c r="A713" s="13"/>
      <c r="B713" s="14"/>
      <c r="C713" s="15"/>
      <c r="D713" s="15"/>
      <c r="E713" s="15"/>
      <c r="F713" s="15"/>
      <c r="G713" s="15"/>
      <c r="H713" s="15"/>
    </row>
    <row r="714">
      <c r="A714" s="13"/>
      <c r="B714" s="14"/>
      <c r="C714" s="15"/>
      <c r="D714" s="15"/>
      <c r="E714" s="15"/>
      <c r="F714" s="15"/>
      <c r="G714" s="15"/>
      <c r="H714" s="15"/>
    </row>
    <row r="715">
      <c r="A715" s="13"/>
      <c r="B715" s="14"/>
      <c r="C715" s="15"/>
      <c r="D715" s="15"/>
      <c r="E715" s="15"/>
      <c r="F715" s="15"/>
      <c r="G715" s="15"/>
      <c r="H715" s="15"/>
    </row>
    <row r="716">
      <c r="A716" s="13"/>
      <c r="B716" s="14"/>
      <c r="C716" s="15"/>
      <c r="D716" s="15"/>
      <c r="E716" s="15"/>
      <c r="F716" s="15"/>
      <c r="G716" s="15"/>
      <c r="H716" s="15"/>
    </row>
    <row r="717">
      <c r="A717" s="13"/>
      <c r="B717" s="14"/>
      <c r="C717" s="15"/>
      <c r="D717" s="15"/>
      <c r="E717" s="15"/>
      <c r="F717" s="15"/>
      <c r="G717" s="15"/>
      <c r="H717" s="15"/>
    </row>
    <row r="718">
      <c r="A718" s="13"/>
      <c r="B718" s="14"/>
      <c r="C718" s="15"/>
      <c r="D718" s="15"/>
      <c r="E718" s="15"/>
      <c r="F718" s="15"/>
      <c r="G718" s="15"/>
      <c r="H718" s="15"/>
    </row>
    <row r="719">
      <c r="A719" s="13"/>
      <c r="B719" s="14"/>
      <c r="C719" s="15"/>
      <c r="D719" s="15"/>
      <c r="E719" s="15"/>
      <c r="F719" s="15"/>
      <c r="G719" s="15"/>
      <c r="H719" s="15"/>
    </row>
    <row r="720">
      <c r="A720" s="13"/>
      <c r="B720" s="14"/>
      <c r="C720" s="15"/>
      <c r="D720" s="15"/>
      <c r="E720" s="15"/>
      <c r="F720" s="15"/>
      <c r="G720" s="15"/>
      <c r="H720" s="15"/>
    </row>
    <row r="721">
      <c r="A721" s="13"/>
      <c r="B721" s="14"/>
      <c r="C721" s="15"/>
      <c r="D721" s="15"/>
      <c r="E721" s="15"/>
      <c r="F721" s="15"/>
      <c r="G721" s="15"/>
      <c r="H721" s="15"/>
    </row>
    <row r="722">
      <c r="A722" s="13"/>
      <c r="B722" s="14"/>
      <c r="C722" s="15"/>
      <c r="D722" s="15"/>
      <c r="E722" s="15"/>
      <c r="F722" s="15"/>
      <c r="G722" s="15"/>
      <c r="H722" s="15"/>
    </row>
    <row r="723">
      <c r="A723" s="13"/>
      <c r="B723" s="14"/>
      <c r="C723" s="15"/>
      <c r="D723" s="15"/>
      <c r="E723" s="15"/>
      <c r="F723" s="15"/>
      <c r="G723" s="15"/>
      <c r="H723" s="15"/>
    </row>
    <row r="724">
      <c r="A724" s="13"/>
      <c r="B724" s="14"/>
      <c r="C724" s="15"/>
      <c r="D724" s="15"/>
      <c r="E724" s="15"/>
      <c r="F724" s="15"/>
      <c r="G724" s="15"/>
      <c r="H724" s="15"/>
    </row>
    <row r="725">
      <c r="A725" s="13"/>
      <c r="B725" s="14"/>
      <c r="C725" s="15"/>
      <c r="D725" s="15"/>
      <c r="E725" s="15"/>
      <c r="F725" s="15"/>
      <c r="G725" s="15"/>
      <c r="H725" s="15"/>
    </row>
    <row r="726">
      <c r="A726" s="13"/>
      <c r="B726" s="14"/>
      <c r="C726" s="15"/>
      <c r="D726" s="15"/>
      <c r="E726" s="15"/>
      <c r="F726" s="15"/>
      <c r="G726" s="15"/>
      <c r="H726" s="15"/>
    </row>
    <row r="727">
      <c r="A727" s="13"/>
      <c r="B727" s="14"/>
      <c r="C727" s="15"/>
      <c r="D727" s="15"/>
      <c r="E727" s="15"/>
      <c r="F727" s="15"/>
      <c r="G727" s="15"/>
      <c r="H727" s="15"/>
    </row>
    <row r="728">
      <c r="A728" s="13"/>
      <c r="B728" s="14"/>
      <c r="C728" s="15"/>
      <c r="D728" s="15"/>
      <c r="E728" s="15"/>
      <c r="F728" s="15"/>
      <c r="G728" s="15"/>
      <c r="H728" s="15"/>
    </row>
    <row r="729">
      <c r="A729" s="13"/>
      <c r="B729" s="14"/>
      <c r="C729" s="15"/>
      <c r="D729" s="15"/>
      <c r="E729" s="15"/>
      <c r="F729" s="15"/>
      <c r="G729" s="15"/>
      <c r="H729" s="15"/>
    </row>
    <row r="730">
      <c r="A730" s="13"/>
      <c r="B730" s="14"/>
      <c r="C730" s="15"/>
      <c r="D730" s="15"/>
      <c r="E730" s="15"/>
      <c r="F730" s="15"/>
      <c r="G730" s="15"/>
      <c r="H730" s="15"/>
    </row>
    <row r="731">
      <c r="A731" s="13"/>
      <c r="B731" s="14"/>
      <c r="C731" s="15"/>
      <c r="D731" s="15"/>
      <c r="E731" s="15"/>
      <c r="F731" s="15"/>
      <c r="G731" s="15"/>
      <c r="H731" s="15"/>
    </row>
    <row r="732">
      <c r="A732" s="13"/>
      <c r="B732" s="14"/>
      <c r="C732" s="15"/>
      <c r="D732" s="15"/>
      <c r="E732" s="15"/>
      <c r="F732" s="15"/>
      <c r="G732" s="15"/>
      <c r="H732" s="15"/>
    </row>
    <row r="733">
      <c r="A733" s="13"/>
      <c r="B733" s="14"/>
      <c r="C733" s="15"/>
      <c r="D733" s="15"/>
      <c r="E733" s="15"/>
      <c r="F733" s="15"/>
      <c r="G733" s="15"/>
      <c r="H733" s="15"/>
    </row>
    <row r="734">
      <c r="A734" s="13"/>
      <c r="B734" s="14"/>
      <c r="C734" s="15"/>
      <c r="D734" s="15"/>
      <c r="E734" s="15"/>
      <c r="F734" s="15"/>
      <c r="G734" s="15"/>
      <c r="H734" s="15"/>
    </row>
    <row r="735">
      <c r="A735" s="13"/>
      <c r="B735" s="14"/>
      <c r="C735" s="15"/>
      <c r="D735" s="15"/>
      <c r="E735" s="15"/>
      <c r="F735" s="15"/>
      <c r="G735" s="15"/>
      <c r="H735" s="15"/>
    </row>
    <row r="736">
      <c r="A736" s="13"/>
      <c r="B736" s="14"/>
      <c r="C736" s="15"/>
      <c r="D736" s="15"/>
      <c r="E736" s="15"/>
      <c r="F736" s="15"/>
      <c r="G736" s="15"/>
      <c r="H736" s="15"/>
    </row>
    <row r="737">
      <c r="A737" s="13"/>
      <c r="B737" s="14"/>
      <c r="C737" s="15"/>
      <c r="D737" s="15"/>
      <c r="E737" s="15"/>
      <c r="F737" s="15"/>
      <c r="G737" s="15"/>
      <c r="H737" s="15"/>
    </row>
    <row r="738">
      <c r="A738" s="13"/>
      <c r="B738" s="14"/>
      <c r="C738" s="15"/>
      <c r="D738" s="15"/>
      <c r="E738" s="15"/>
      <c r="F738" s="15"/>
      <c r="G738" s="15"/>
      <c r="H738" s="15"/>
    </row>
    <row r="739">
      <c r="A739" s="13"/>
      <c r="B739" s="14"/>
      <c r="C739" s="15"/>
      <c r="D739" s="15"/>
      <c r="E739" s="15"/>
      <c r="F739" s="15"/>
      <c r="G739" s="15"/>
      <c r="H739" s="15"/>
    </row>
    <row r="740">
      <c r="A740" s="13"/>
      <c r="B740" s="14"/>
      <c r="C740" s="15"/>
      <c r="D740" s="15"/>
      <c r="E740" s="15"/>
      <c r="F740" s="15"/>
      <c r="G740" s="15"/>
      <c r="H740" s="15"/>
    </row>
    <row r="741">
      <c r="A741" s="13"/>
      <c r="B741" s="14"/>
      <c r="C741" s="15"/>
      <c r="D741" s="15"/>
      <c r="E741" s="15"/>
      <c r="F741" s="15"/>
      <c r="G741" s="15"/>
      <c r="H741" s="15"/>
    </row>
    <row r="742">
      <c r="A742" s="13"/>
      <c r="B742" s="14"/>
      <c r="C742" s="15"/>
      <c r="D742" s="15"/>
      <c r="E742" s="15"/>
      <c r="F742" s="15"/>
      <c r="G742" s="15"/>
      <c r="H742" s="15"/>
    </row>
    <row r="743">
      <c r="A743" s="13"/>
      <c r="B743" s="14"/>
      <c r="C743" s="15"/>
      <c r="D743" s="15"/>
      <c r="E743" s="15"/>
      <c r="F743" s="15"/>
      <c r="G743" s="15"/>
      <c r="H743" s="15"/>
    </row>
    <row r="744">
      <c r="A744" s="13"/>
      <c r="B744" s="14"/>
      <c r="C744" s="15"/>
      <c r="D744" s="15"/>
      <c r="E744" s="15"/>
      <c r="F744" s="15"/>
      <c r="G744" s="15"/>
      <c r="H744" s="15"/>
    </row>
    <row r="745">
      <c r="A745" s="13"/>
      <c r="B745" s="14"/>
      <c r="C745" s="15"/>
      <c r="D745" s="15"/>
      <c r="E745" s="15"/>
      <c r="F745" s="15"/>
      <c r="G745" s="15"/>
      <c r="H745" s="15"/>
    </row>
    <row r="746">
      <c r="A746" s="13"/>
      <c r="B746" s="14"/>
      <c r="C746" s="15"/>
      <c r="D746" s="15"/>
      <c r="E746" s="15"/>
      <c r="F746" s="15"/>
      <c r="G746" s="15"/>
      <c r="H746" s="15"/>
    </row>
    <row r="747">
      <c r="A747" s="13"/>
      <c r="B747" s="14"/>
      <c r="C747" s="15"/>
      <c r="D747" s="15"/>
      <c r="E747" s="15"/>
      <c r="F747" s="15"/>
      <c r="G747" s="15"/>
      <c r="H747" s="15"/>
    </row>
    <row r="748">
      <c r="A748" s="13"/>
      <c r="B748" s="14"/>
      <c r="C748" s="15"/>
      <c r="D748" s="15"/>
      <c r="E748" s="15"/>
      <c r="F748" s="15"/>
      <c r="G748" s="15"/>
      <c r="H748" s="15"/>
    </row>
    <row r="749">
      <c r="A749" s="13"/>
      <c r="B749" s="14"/>
      <c r="C749" s="15"/>
      <c r="D749" s="15"/>
      <c r="E749" s="15"/>
      <c r="F749" s="15"/>
      <c r="G749" s="15"/>
      <c r="H749" s="15"/>
    </row>
    <row r="750">
      <c r="A750" s="13"/>
      <c r="B750" s="14"/>
      <c r="C750" s="15"/>
      <c r="D750" s="15"/>
      <c r="E750" s="15"/>
      <c r="F750" s="15"/>
      <c r="G750" s="15"/>
      <c r="H750" s="15"/>
    </row>
    <row r="751">
      <c r="A751" s="13"/>
      <c r="B751" s="14"/>
      <c r="C751" s="15"/>
      <c r="D751" s="15"/>
      <c r="E751" s="15"/>
      <c r="F751" s="15"/>
      <c r="G751" s="15"/>
      <c r="H751" s="15"/>
    </row>
    <row r="752">
      <c r="A752" s="13"/>
      <c r="B752" s="14"/>
      <c r="C752" s="15"/>
      <c r="D752" s="15"/>
      <c r="E752" s="15"/>
      <c r="F752" s="15"/>
      <c r="G752" s="15"/>
      <c r="H752" s="15"/>
    </row>
    <row r="753">
      <c r="A753" s="13"/>
      <c r="B753" s="14"/>
      <c r="C753" s="15"/>
      <c r="D753" s="15"/>
      <c r="E753" s="15"/>
      <c r="F753" s="15"/>
      <c r="G753" s="15"/>
      <c r="H753" s="15"/>
    </row>
    <row r="754">
      <c r="A754" s="13"/>
      <c r="B754" s="14"/>
      <c r="C754" s="15"/>
      <c r="D754" s="15"/>
      <c r="E754" s="15"/>
      <c r="F754" s="15"/>
      <c r="G754" s="15"/>
      <c r="H754" s="15"/>
    </row>
    <row r="755">
      <c r="A755" s="13"/>
      <c r="B755" s="14"/>
      <c r="C755" s="15"/>
      <c r="D755" s="15"/>
      <c r="E755" s="15"/>
      <c r="F755" s="15"/>
      <c r="G755" s="15"/>
      <c r="H755" s="15"/>
    </row>
    <row r="756">
      <c r="A756" s="13"/>
      <c r="B756" s="14"/>
      <c r="C756" s="15"/>
      <c r="D756" s="15"/>
      <c r="E756" s="15"/>
      <c r="F756" s="15"/>
      <c r="G756" s="15"/>
      <c r="H756" s="15"/>
    </row>
    <row r="757">
      <c r="A757" s="13"/>
      <c r="B757" s="14"/>
      <c r="C757" s="15"/>
      <c r="D757" s="15"/>
      <c r="E757" s="15"/>
      <c r="F757" s="15"/>
      <c r="G757" s="15"/>
      <c r="H757" s="15"/>
    </row>
    <row r="758">
      <c r="A758" s="13"/>
      <c r="B758" s="14"/>
      <c r="C758" s="15"/>
      <c r="D758" s="15"/>
      <c r="E758" s="15"/>
      <c r="F758" s="15"/>
      <c r="G758" s="15"/>
      <c r="H758" s="15"/>
    </row>
    <row r="759">
      <c r="A759" s="13"/>
      <c r="B759" s="14"/>
      <c r="C759" s="15"/>
      <c r="D759" s="15"/>
      <c r="E759" s="15"/>
      <c r="F759" s="15"/>
      <c r="G759" s="15"/>
      <c r="H759" s="15"/>
    </row>
    <row r="760">
      <c r="A760" s="13"/>
      <c r="B760" s="14"/>
      <c r="C760" s="15"/>
      <c r="D760" s="15"/>
      <c r="E760" s="15"/>
      <c r="F760" s="15"/>
      <c r="G760" s="15"/>
      <c r="H760" s="15"/>
    </row>
    <row r="761">
      <c r="A761" s="13"/>
      <c r="B761" s="14"/>
      <c r="C761" s="15"/>
      <c r="D761" s="15"/>
      <c r="E761" s="15"/>
      <c r="F761" s="15"/>
      <c r="G761" s="15"/>
      <c r="H761" s="15"/>
    </row>
    <row r="762">
      <c r="A762" s="13"/>
      <c r="B762" s="14"/>
      <c r="C762" s="15"/>
      <c r="D762" s="15"/>
      <c r="E762" s="15"/>
      <c r="F762" s="15"/>
      <c r="G762" s="15"/>
      <c r="H762" s="15"/>
    </row>
    <row r="763">
      <c r="A763" s="13"/>
      <c r="B763" s="14"/>
      <c r="C763" s="15"/>
      <c r="D763" s="15"/>
      <c r="E763" s="15"/>
      <c r="F763" s="15"/>
      <c r="G763" s="15"/>
      <c r="H763" s="15"/>
    </row>
    <row r="764">
      <c r="A764" s="13"/>
      <c r="B764" s="14"/>
      <c r="C764" s="15"/>
      <c r="D764" s="15"/>
      <c r="E764" s="15"/>
      <c r="F764" s="15"/>
      <c r="G764" s="15"/>
      <c r="H764" s="15"/>
    </row>
    <row r="765">
      <c r="A765" s="13"/>
      <c r="B765" s="14"/>
      <c r="C765" s="15"/>
      <c r="D765" s="15"/>
      <c r="E765" s="15"/>
      <c r="F765" s="15"/>
      <c r="G765" s="15"/>
      <c r="H765" s="15"/>
    </row>
    <row r="766">
      <c r="A766" s="13"/>
      <c r="B766" s="14"/>
      <c r="C766" s="15"/>
      <c r="D766" s="15"/>
      <c r="E766" s="15"/>
      <c r="F766" s="15"/>
      <c r="G766" s="15"/>
      <c r="H766" s="15"/>
    </row>
    <row r="767">
      <c r="A767" s="13"/>
      <c r="B767" s="14"/>
      <c r="C767" s="15"/>
      <c r="D767" s="15"/>
      <c r="E767" s="15"/>
      <c r="F767" s="15"/>
      <c r="G767" s="15"/>
      <c r="H767" s="15"/>
    </row>
    <row r="768">
      <c r="A768" s="13"/>
      <c r="B768" s="14"/>
      <c r="C768" s="15"/>
      <c r="D768" s="15"/>
      <c r="E768" s="15"/>
      <c r="F768" s="15"/>
      <c r="G768" s="15"/>
      <c r="H768" s="15"/>
    </row>
    <row r="769">
      <c r="A769" s="13"/>
      <c r="B769" s="14"/>
      <c r="C769" s="15"/>
      <c r="D769" s="15"/>
      <c r="E769" s="15"/>
      <c r="F769" s="15"/>
      <c r="G769" s="15"/>
      <c r="H769" s="15"/>
    </row>
    <row r="770">
      <c r="A770" s="13"/>
      <c r="B770" s="14"/>
      <c r="C770" s="15"/>
      <c r="D770" s="15"/>
      <c r="E770" s="15"/>
      <c r="F770" s="15"/>
      <c r="G770" s="15"/>
      <c r="H770" s="15"/>
    </row>
    <row r="771">
      <c r="A771" s="13"/>
      <c r="B771" s="14"/>
      <c r="C771" s="15"/>
      <c r="D771" s="15"/>
      <c r="E771" s="15"/>
      <c r="F771" s="15"/>
      <c r="G771" s="15"/>
      <c r="H771" s="15"/>
    </row>
    <row r="772">
      <c r="A772" s="13"/>
      <c r="B772" s="14"/>
      <c r="C772" s="15"/>
      <c r="D772" s="15"/>
      <c r="E772" s="15"/>
      <c r="F772" s="15"/>
      <c r="G772" s="15"/>
      <c r="H772" s="15"/>
    </row>
    <row r="773">
      <c r="A773" s="13"/>
      <c r="B773" s="14"/>
      <c r="C773" s="15"/>
      <c r="D773" s="15"/>
      <c r="E773" s="15"/>
      <c r="F773" s="15"/>
      <c r="G773" s="15"/>
      <c r="H773" s="15"/>
    </row>
    <row r="774">
      <c r="A774" s="13"/>
      <c r="B774" s="14"/>
      <c r="C774" s="15"/>
      <c r="D774" s="15"/>
      <c r="E774" s="15"/>
      <c r="F774" s="15"/>
      <c r="G774" s="15"/>
      <c r="H774" s="15"/>
    </row>
    <row r="775">
      <c r="A775" s="13"/>
      <c r="B775" s="14"/>
      <c r="C775" s="15"/>
      <c r="D775" s="15"/>
      <c r="E775" s="15"/>
      <c r="F775" s="15"/>
      <c r="G775" s="15"/>
      <c r="H775" s="15"/>
    </row>
    <row r="776">
      <c r="A776" s="13"/>
      <c r="B776" s="14"/>
      <c r="C776" s="15"/>
      <c r="D776" s="15"/>
      <c r="E776" s="15"/>
      <c r="F776" s="15"/>
      <c r="G776" s="15"/>
      <c r="H776" s="15"/>
    </row>
    <row r="777">
      <c r="A777" s="13"/>
      <c r="B777" s="14"/>
      <c r="C777" s="15"/>
      <c r="D777" s="15"/>
      <c r="E777" s="15"/>
      <c r="F777" s="15"/>
      <c r="G777" s="15"/>
      <c r="H777" s="15"/>
    </row>
    <row r="778">
      <c r="A778" s="13"/>
      <c r="B778" s="14"/>
      <c r="C778" s="15"/>
      <c r="D778" s="15"/>
      <c r="E778" s="15"/>
      <c r="F778" s="15"/>
      <c r="G778" s="15"/>
      <c r="H778" s="15"/>
    </row>
    <row r="779">
      <c r="A779" s="13"/>
      <c r="B779" s="14"/>
      <c r="C779" s="15"/>
      <c r="D779" s="15"/>
      <c r="E779" s="15"/>
      <c r="F779" s="15"/>
      <c r="G779" s="15"/>
      <c r="H779" s="15"/>
    </row>
    <row r="780">
      <c r="A780" s="13"/>
      <c r="B780" s="14"/>
      <c r="C780" s="15"/>
      <c r="D780" s="15"/>
      <c r="E780" s="15"/>
      <c r="F780" s="15"/>
      <c r="G780" s="15"/>
      <c r="H780" s="15"/>
    </row>
    <row r="781">
      <c r="A781" s="13"/>
      <c r="B781" s="14"/>
      <c r="C781" s="15"/>
      <c r="D781" s="15"/>
      <c r="E781" s="15"/>
      <c r="F781" s="15"/>
      <c r="G781" s="15"/>
      <c r="H781" s="15"/>
    </row>
    <row r="782">
      <c r="A782" s="13"/>
      <c r="B782" s="14"/>
      <c r="C782" s="15"/>
      <c r="D782" s="15"/>
      <c r="E782" s="15"/>
      <c r="F782" s="15"/>
      <c r="G782" s="15"/>
      <c r="H782" s="15"/>
    </row>
    <row r="783">
      <c r="A783" s="13"/>
      <c r="B783" s="14"/>
      <c r="C783" s="15"/>
      <c r="D783" s="15"/>
      <c r="E783" s="15"/>
      <c r="F783" s="15"/>
      <c r="G783" s="15"/>
      <c r="H783" s="15"/>
    </row>
    <row r="784">
      <c r="A784" s="13"/>
      <c r="B784" s="14"/>
      <c r="C784" s="15"/>
      <c r="D784" s="15"/>
      <c r="E784" s="15"/>
      <c r="F784" s="15"/>
      <c r="G784" s="15"/>
      <c r="H784" s="15"/>
    </row>
    <row r="785">
      <c r="A785" s="13"/>
      <c r="B785" s="14"/>
      <c r="C785" s="15"/>
      <c r="D785" s="15"/>
      <c r="E785" s="15"/>
      <c r="F785" s="15"/>
      <c r="G785" s="15"/>
      <c r="H785" s="15"/>
    </row>
    <row r="786">
      <c r="A786" s="13"/>
      <c r="B786" s="14"/>
      <c r="C786" s="15"/>
      <c r="D786" s="15"/>
      <c r="E786" s="15"/>
      <c r="F786" s="15"/>
      <c r="G786" s="15"/>
      <c r="H786" s="15"/>
    </row>
    <row r="787">
      <c r="A787" s="13"/>
      <c r="B787" s="14"/>
      <c r="C787" s="15"/>
      <c r="D787" s="15"/>
      <c r="E787" s="15"/>
      <c r="F787" s="15"/>
      <c r="G787" s="15"/>
      <c r="H787" s="15"/>
    </row>
    <row r="788">
      <c r="A788" s="13"/>
      <c r="B788" s="14"/>
      <c r="C788" s="15"/>
      <c r="D788" s="15"/>
      <c r="E788" s="15"/>
      <c r="F788" s="15"/>
      <c r="G788" s="15"/>
      <c r="H788" s="15"/>
    </row>
    <row r="789">
      <c r="A789" s="13"/>
      <c r="B789" s="14"/>
      <c r="C789" s="15"/>
      <c r="D789" s="15"/>
      <c r="E789" s="15"/>
      <c r="F789" s="15"/>
      <c r="G789" s="15"/>
      <c r="H789" s="15"/>
    </row>
    <row r="790">
      <c r="A790" s="13"/>
      <c r="B790" s="14"/>
      <c r="C790" s="15"/>
      <c r="D790" s="15"/>
      <c r="E790" s="15"/>
      <c r="F790" s="15"/>
      <c r="G790" s="15"/>
      <c r="H790" s="15"/>
    </row>
    <row r="791">
      <c r="A791" s="13"/>
      <c r="B791" s="14"/>
      <c r="C791" s="15"/>
      <c r="D791" s="15"/>
      <c r="E791" s="15"/>
      <c r="F791" s="15"/>
      <c r="G791" s="15"/>
      <c r="H791" s="15"/>
    </row>
    <row r="792">
      <c r="A792" s="13"/>
      <c r="B792" s="14"/>
      <c r="C792" s="15"/>
      <c r="D792" s="15"/>
      <c r="E792" s="15"/>
      <c r="F792" s="15"/>
      <c r="G792" s="15"/>
      <c r="H792" s="15"/>
    </row>
    <row r="793">
      <c r="A793" s="13"/>
      <c r="B793" s="14"/>
      <c r="C793" s="15"/>
      <c r="D793" s="15"/>
      <c r="E793" s="15"/>
      <c r="F793" s="15"/>
      <c r="G793" s="15"/>
      <c r="H793" s="15"/>
    </row>
    <row r="794">
      <c r="A794" s="13"/>
      <c r="B794" s="14"/>
      <c r="C794" s="15"/>
      <c r="D794" s="15"/>
      <c r="E794" s="15"/>
      <c r="F794" s="15"/>
      <c r="G794" s="15"/>
      <c r="H794" s="15"/>
    </row>
    <row r="795">
      <c r="A795" s="13"/>
      <c r="B795" s="14"/>
      <c r="C795" s="15"/>
      <c r="D795" s="15"/>
      <c r="E795" s="15"/>
      <c r="F795" s="15"/>
      <c r="G795" s="15"/>
      <c r="H795" s="15"/>
    </row>
    <row r="796">
      <c r="A796" s="13"/>
      <c r="B796" s="14"/>
      <c r="C796" s="15"/>
      <c r="D796" s="15"/>
      <c r="E796" s="15"/>
      <c r="F796" s="15"/>
      <c r="G796" s="15"/>
      <c r="H796" s="15"/>
    </row>
    <row r="797">
      <c r="A797" s="13"/>
      <c r="B797" s="14"/>
      <c r="C797" s="15"/>
      <c r="D797" s="15"/>
      <c r="E797" s="15"/>
      <c r="F797" s="15"/>
      <c r="G797" s="15"/>
      <c r="H797" s="15"/>
    </row>
    <row r="798">
      <c r="A798" s="13"/>
      <c r="B798" s="14"/>
      <c r="C798" s="15"/>
      <c r="D798" s="15"/>
      <c r="E798" s="15"/>
      <c r="F798" s="15"/>
      <c r="G798" s="15"/>
      <c r="H798" s="15"/>
    </row>
    <row r="799">
      <c r="A799" s="13"/>
      <c r="B799" s="14"/>
      <c r="C799" s="15"/>
      <c r="D799" s="15"/>
      <c r="E799" s="15"/>
      <c r="F799" s="15"/>
      <c r="G799" s="15"/>
      <c r="H799" s="15"/>
    </row>
    <row r="800">
      <c r="A800" s="13"/>
      <c r="B800" s="14"/>
      <c r="C800" s="15"/>
      <c r="D800" s="15"/>
      <c r="E800" s="15"/>
      <c r="F800" s="15"/>
      <c r="G800" s="15"/>
      <c r="H800" s="15"/>
    </row>
    <row r="801">
      <c r="A801" s="13"/>
      <c r="B801" s="14"/>
      <c r="C801" s="15"/>
      <c r="D801" s="15"/>
      <c r="E801" s="15"/>
      <c r="F801" s="15"/>
      <c r="G801" s="15"/>
      <c r="H801" s="15"/>
    </row>
    <row r="802">
      <c r="A802" s="13"/>
      <c r="B802" s="14"/>
      <c r="C802" s="15"/>
      <c r="D802" s="15"/>
      <c r="E802" s="15"/>
      <c r="F802" s="15"/>
      <c r="G802" s="15"/>
      <c r="H802" s="15"/>
    </row>
    <row r="803">
      <c r="A803" s="13"/>
      <c r="B803" s="14"/>
      <c r="C803" s="15"/>
      <c r="D803" s="15"/>
      <c r="E803" s="15"/>
      <c r="F803" s="15"/>
      <c r="G803" s="15"/>
      <c r="H803" s="15"/>
    </row>
    <row r="804">
      <c r="A804" s="13"/>
      <c r="B804" s="14"/>
      <c r="C804" s="15"/>
      <c r="D804" s="15"/>
      <c r="E804" s="15"/>
      <c r="F804" s="15"/>
      <c r="G804" s="15"/>
      <c r="H804" s="15"/>
    </row>
    <row r="805">
      <c r="A805" s="13"/>
      <c r="B805" s="14"/>
      <c r="C805" s="15"/>
      <c r="D805" s="15"/>
      <c r="E805" s="15"/>
      <c r="F805" s="15"/>
      <c r="G805" s="15"/>
      <c r="H805" s="15"/>
    </row>
    <row r="806">
      <c r="A806" s="13"/>
      <c r="B806" s="14"/>
      <c r="C806" s="15"/>
      <c r="D806" s="15"/>
      <c r="E806" s="15"/>
      <c r="F806" s="15"/>
      <c r="G806" s="15"/>
      <c r="H806" s="15"/>
    </row>
    <row r="807">
      <c r="A807" s="13"/>
      <c r="B807" s="14"/>
      <c r="C807" s="15"/>
      <c r="D807" s="15"/>
      <c r="E807" s="15"/>
      <c r="F807" s="15"/>
      <c r="G807" s="15"/>
      <c r="H807" s="15"/>
    </row>
    <row r="808">
      <c r="A808" s="13"/>
      <c r="B808" s="14"/>
      <c r="C808" s="15"/>
      <c r="D808" s="15"/>
      <c r="E808" s="15"/>
      <c r="F808" s="15"/>
      <c r="G808" s="15"/>
      <c r="H808" s="15"/>
    </row>
    <row r="809">
      <c r="A809" s="13"/>
      <c r="B809" s="14"/>
      <c r="C809" s="15"/>
      <c r="D809" s="15"/>
      <c r="E809" s="15"/>
      <c r="F809" s="15"/>
      <c r="G809" s="15"/>
      <c r="H809" s="15"/>
    </row>
    <row r="810">
      <c r="A810" s="13"/>
      <c r="B810" s="14"/>
      <c r="C810" s="15"/>
      <c r="D810" s="15"/>
      <c r="E810" s="15"/>
      <c r="F810" s="15"/>
      <c r="G810" s="15"/>
      <c r="H810" s="15"/>
    </row>
    <row r="811">
      <c r="A811" s="13"/>
      <c r="B811" s="14"/>
      <c r="C811" s="15"/>
      <c r="D811" s="15"/>
      <c r="E811" s="15"/>
      <c r="F811" s="15"/>
      <c r="G811" s="15"/>
      <c r="H811" s="15"/>
    </row>
    <row r="812">
      <c r="A812" s="13"/>
      <c r="B812" s="14"/>
      <c r="C812" s="15"/>
      <c r="D812" s="15"/>
      <c r="E812" s="15"/>
      <c r="F812" s="15"/>
      <c r="G812" s="15"/>
      <c r="H812" s="15"/>
    </row>
    <row r="813">
      <c r="A813" s="13"/>
      <c r="B813" s="14"/>
      <c r="C813" s="15"/>
      <c r="D813" s="15"/>
      <c r="E813" s="15"/>
      <c r="F813" s="15"/>
      <c r="G813" s="15"/>
      <c r="H813" s="15"/>
    </row>
    <row r="814">
      <c r="A814" s="13"/>
      <c r="B814" s="14"/>
      <c r="C814" s="15"/>
      <c r="D814" s="15"/>
      <c r="E814" s="15"/>
      <c r="F814" s="15"/>
      <c r="G814" s="15"/>
      <c r="H814" s="15"/>
    </row>
    <row r="815">
      <c r="A815" s="13"/>
      <c r="B815" s="14"/>
      <c r="C815" s="15"/>
      <c r="D815" s="15"/>
      <c r="E815" s="15"/>
      <c r="F815" s="15"/>
      <c r="G815" s="15"/>
      <c r="H815" s="15"/>
    </row>
    <row r="816">
      <c r="A816" s="13"/>
      <c r="B816" s="14"/>
      <c r="C816" s="15"/>
      <c r="D816" s="15"/>
      <c r="E816" s="15"/>
      <c r="F816" s="15"/>
      <c r="G816" s="15"/>
      <c r="H816" s="15"/>
    </row>
    <row r="817">
      <c r="A817" s="13"/>
      <c r="B817" s="14"/>
      <c r="C817" s="15"/>
      <c r="D817" s="15"/>
      <c r="E817" s="15"/>
      <c r="F817" s="15"/>
      <c r="G817" s="15"/>
      <c r="H817" s="15"/>
    </row>
    <row r="818">
      <c r="A818" s="13"/>
      <c r="B818" s="14"/>
      <c r="C818" s="15"/>
      <c r="D818" s="15"/>
      <c r="E818" s="15"/>
      <c r="F818" s="15"/>
      <c r="G818" s="15"/>
      <c r="H818" s="15"/>
    </row>
    <row r="819">
      <c r="A819" s="13"/>
      <c r="B819" s="14"/>
      <c r="C819" s="15"/>
      <c r="D819" s="15"/>
      <c r="E819" s="15"/>
      <c r="F819" s="15"/>
      <c r="G819" s="15"/>
      <c r="H819" s="15"/>
    </row>
    <row r="820">
      <c r="A820" s="13"/>
      <c r="B820" s="14"/>
      <c r="C820" s="15"/>
      <c r="D820" s="15"/>
      <c r="E820" s="15"/>
      <c r="F820" s="15"/>
      <c r="G820" s="15"/>
      <c r="H820" s="15"/>
    </row>
    <row r="821">
      <c r="A821" s="13"/>
      <c r="B821" s="14"/>
      <c r="C821" s="15"/>
      <c r="D821" s="15"/>
      <c r="E821" s="15"/>
      <c r="F821" s="15"/>
      <c r="G821" s="15"/>
      <c r="H821" s="15"/>
    </row>
    <row r="822">
      <c r="A822" s="13"/>
      <c r="B822" s="14"/>
      <c r="C822" s="15"/>
      <c r="D822" s="15"/>
      <c r="E822" s="15"/>
      <c r="F822" s="15"/>
      <c r="G822" s="15"/>
      <c r="H822" s="15"/>
    </row>
    <row r="823">
      <c r="A823" s="13"/>
      <c r="B823" s="14"/>
      <c r="C823" s="15"/>
      <c r="D823" s="15"/>
      <c r="E823" s="15"/>
      <c r="F823" s="15"/>
      <c r="G823" s="15"/>
      <c r="H823" s="15"/>
    </row>
    <row r="824">
      <c r="A824" s="13"/>
      <c r="B824" s="14"/>
      <c r="C824" s="15"/>
      <c r="D824" s="15"/>
      <c r="E824" s="15"/>
      <c r="F824" s="15"/>
      <c r="G824" s="15"/>
      <c r="H824" s="15"/>
    </row>
    <row r="825">
      <c r="A825" s="13"/>
      <c r="B825" s="14"/>
      <c r="C825" s="15"/>
      <c r="D825" s="15"/>
      <c r="E825" s="15"/>
      <c r="F825" s="15"/>
      <c r="G825" s="15"/>
      <c r="H825" s="15"/>
    </row>
    <row r="826">
      <c r="A826" s="13"/>
      <c r="B826" s="14"/>
      <c r="C826" s="15"/>
      <c r="D826" s="15"/>
      <c r="E826" s="15"/>
      <c r="F826" s="15"/>
      <c r="G826" s="15"/>
      <c r="H826" s="15"/>
    </row>
    <row r="827">
      <c r="A827" s="13"/>
      <c r="B827" s="14"/>
      <c r="C827" s="15"/>
      <c r="D827" s="15"/>
      <c r="E827" s="15"/>
      <c r="F827" s="15"/>
      <c r="G827" s="15"/>
      <c r="H827" s="15"/>
    </row>
    <row r="828">
      <c r="A828" s="13"/>
      <c r="B828" s="14"/>
      <c r="C828" s="15"/>
      <c r="D828" s="15"/>
      <c r="E828" s="15"/>
      <c r="F828" s="15"/>
      <c r="G828" s="15"/>
      <c r="H828" s="15"/>
    </row>
    <row r="829">
      <c r="A829" s="13"/>
      <c r="B829" s="14"/>
      <c r="C829" s="15"/>
      <c r="D829" s="15"/>
      <c r="E829" s="15"/>
      <c r="F829" s="15"/>
      <c r="G829" s="15"/>
      <c r="H829" s="15"/>
    </row>
    <row r="830">
      <c r="A830" s="13"/>
      <c r="B830" s="14"/>
      <c r="C830" s="15"/>
      <c r="D830" s="15"/>
      <c r="E830" s="15"/>
      <c r="F830" s="15"/>
      <c r="G830" s="15"/>
      <c r="H830" s="15"/>
    </row>
    <row r="831">
      <c r="A831" s="13"/>
      <c r="B831" s="14"/>
      <c r="C831" s="15"/>
      <c r="D831" s="15"/>
      <c r="E831" s="15"/>
      <c r="F831" s="15"/>
      <c r="G831" s="15"/>
      <c r="H831" s="15"/>
    </row>
    <row r="832">
      <c r="A832" s="13"/>
      <c r="B832" s="14"/>
      <c r="C832" s="15"/>
      <c r="D832" s="15"/>
      <c r="E832" s="15"/>
      <c r="F832" s="15"/>
      <c r="G832" s="15"/>
      <c r="H832" s="15"/>
    </row>
    <row r="833">
      <c r="A833" s="13"/>
      <c r="B833" s="14"/>
      <c r="C833" s="15"/>
      <c r="D833" s="15"/>
      <c r="E833" s="15"/>
      <c r="F833" s="15"/>
      <c r="G833" s="15"/>
      <c r="H833" s="15"/>
    </row>
    <row r="834">
      <c r="A834" s="13"/>
      <c r="B834" s="14"/>
      <c r="C834" s="15"/>
      <c r="D834" s="15"/>
      <c r="E834" s="15"/>
      <c r="F834" s="15"/>
      <c r="G834" s="15"/>
      <c r="H834" s="15"/>
    </row>
    <row r="835">
      <c r="A835" s="13"/>
      <c r="B835" s="14"/>
      <c r="C835" s="15"/>
      <c r="D835" s="15"/>
      <c r="E835" s="15"/>
      <c r="F835" s="15"/>
      <c r="G835" s="15"/>
      <c r="H835" s="15"/>
    </row>
    <row r="836">
      <c r="A836" s="13"/>
      <c r="B836" s="14"/>
      <c r="C836" s="15"/>
      <c r="D836" s="15"/>
      <c r="E836" s="15"/>
      <c r="F836" s="15"/>
      <c r="G836" s="15"/>
      <c r="H836" s="15"/>
    </row>
    <row r="837">
      <c r="A837" s="13"/>
      <c r="B837" s="14"/>
      <c r="C837" s="15"/>
      <c r="D837" s="15"/>
      <c r="E837" s="15"/>
      <c r="F837" s="15"/>
      <c r="G837" s="15"/>
      <c r="H837" s="15"/>
    </row>
    <row r="838">
      <c r="A838" s="13"/>
      <c r="B838" s="14"/>
      <c r="C838" s="15"/>
      <c r="D838" s="15"/>
      <c r="E838" s="15"/>
      <c r="F838" s="15"/>
      <c r="G838" s="15"/>
      <c r="H838" s="15"/>
    </row>
    <row r="839">
      <c r="A839" s="13"/>
      <c r="B839" s="14"/>
      <c r="C839" s="15"/>
      <c r="D839" s="15"/>
      <c r="E839" s="15"/>
      <c r="F839" s="15"/>
      <c r="G839" s="15"/>
      <c r="H839" s="15"/>
    </row>
    <row r="840">
      <c r="A840" s="13"/>
      <c r="B840" s="14"/>
      <c r="C840" s="15"/>
      <c r="D840" s="15"/>
      <c r="E840" s="15"/>
      <c r="F840" s="15"/>
      <c r="G840" s="15"/>
      <c r="H840" s="15"/>
    </row>
    <row r="841">
      <c r="A841" s="13"/>
      <c r="B841" s="14"/>
      <c r="C841" s="15"/>
      <c r="D841" s="15"/>
      <c r="E841" s="15"/>
      <c r="F841" s="15"/>
      <c r="G841" s="15"/>
      <c r="H841" s="15"/>
    </row>
    <row r="842">
      <c r="A842" s="13"/>
      <c r="B842" s="14"/>
      <c r="C842" s="15"/>
      <c r="D842" s="15"/>
      <c r="E842" s="15"/>
      <c r="F842" s="15"/>
      <c r="G842" s="15"/>
      <c r="H842" s="15"/>
    </row>
    <row r="843">
      <c r="A843" s="13"/>
      <c r="B843" s="14"/>
      <c r="C843" s="15"/>
      <c r="D843" s="15"/>
      <c r="E843" s="15"/>
      <c r="F843" s="15"/>
      <c r="G843" s="15"/>
      <c r="H843" s="15"/>
    </row>
    <row r="844">
      <c r="A844" s="13"/>
      <c r="B844" s="14"/>
      <c r="C844" s="15"/>
      <c r="D844" s="15"/>
      <c r="E844" s="15"/>
      <c r="F844" s="15"/>
      <c r="G844" s="15"/>
      <c r="H844" s="15"/>
    </row>
    <row r="845">
      <c r="A845" s="13"/>
      <c r="B845" s="14"/>
      <c r="C845" s="15"/>
      <c r="D845" s="15"/>
      <c r="E845" s="15"/>
      <c r="F845" s="15"/>
      <c r="G845" s="15"/>
      <c r="H845" s="15"/>
    </row>
    <row r="846">
      <c r="A846" s="13"/>
      <c r="B846" s="14"/>
      <c r="C846" s="15"/>
      <c r="D846" s="15"/>
      <c r="E846" s="15"/>
      <c r="F846" s="15"/>
      <c r="G846" s="15"/>
      <c r="H846" s="15"/>
    </row>
    <row r="847">
      <c r="A847" s="13"/>
      <c r="B847" s="14"/>
      <c r="C847" s="15"/>
      <c r="D847" s="15"/>
      <c r="E847" s="15"/>
      <c r="F847" s="15"/>
      <c r="G847" s="15"/>
      <c r="H847" s="15"/>
    </row>
    <row r="848">
      <c r="A848" s="13"/>
      <c r="B848" s="14"/>
      <c r="C848" s="15"/>
      <c r="D848" s="15"/>
      <c r="E848" s="15"/>
      <c r="F848" s="15"/>
      <c r="G848" s="15"/>
      <c r="H848" s="15"/>
    </row>
    <row r="849">
      <c r="A849" s="13"/>
      <c r="B849" s="14"/>
      <c r="C849" s="15"/>
      <c r="D849" s="15"/>
      <c r="E849" s="15"/>
      <c r="F849" s="15"/>
      <c r="G849" s="15"/>
      <c r="H849" s="15"/>
    </row>
    <row r="850">
      <c r="A850" s="13"/>
      <c r="B850" s="14"/>
      <c r="C850" s="15"/>
      <c r="D850" s="15"/>
      <c r="E850" s="15"/>
      <c r="F850" s="15"/>
      <c r="G850" s="15"/>
      <c r="H850" s="15"/>
    </row>
    <row r="851">
      <c r="A851" s="13"/>
      <c r="B851" s="14"/>
      <c r="C851" s="15"/>
      <c r="D851" s="15"/>
      <c r="E851" s="15"/>
      <c r="F851" s="15"/>
      <c r="G851" s="15"/>
      <c r="H851" s="15"/>
    </row>
    <row r="852">
      <c r="A852" s="13"/>
      <c r="B852" s="14"/>
      <c r="C852" s="15"/>
      <c r="D852" s="15"/>
      <c r="E852" s="15"/>
      <c r="F852" s="15"/>
      <c r="G852" s="15"/>
      <c r="H852" s="15"/>
    </row>
    <row r="853">
      <c r="A853" s="13"/>
      <c r="B853" s="14"/>
      <c r="C853" s="15"/>
      <c r="D853" s="15"/>
      <c r="E853" s="15"/>
      <c r="F853" s="15"/>
      <c r="G853" s="15"/>
      <c r="H853" s="15"/>
    </row>
    <row r="854">
      <c r="A854" s="13"/>
      <c r="B854" s="14"/>
      <c r="C854" s="15"/>
      <c r="D854" s="15"/>
      <c r="E854" s="15"/>
      <c r="F854" s="15"/>
      <c r="G854" s="15"/>
      <c r="H854" s="15"/>
    </row>
    <row r="855">
      <c r="A855" s="13"/>
      <c r="B855" s="14"/>
      <c r="C855" s="15"/>
      <c r="D855" s="15"/>
      <c r="E855" s="15"/>
      <c r="F855" s="15"/>
      <c r="G855" s="15"/>
      <c r="H855" s="15"/>
    </row>
    <row r="856">
      <c r="A856" s="13"/>
      <c r="B856" s="14"/>
      <c r="C856" s="15"/>
      <c r="D856" s="15"/>
      <c r="E856" s="15"/>
      <c r="F856" s="15"/>
      <c r="G856" s="15"/>
      <c r="H856" s="15"/>
    </row>
    <row r="857">
      <c r="A857" s="13"/>
      <c r="B857" s="14"/>
      <c r="C857" s="15"/>
      <c r="D857" s="15"/>
      <c r="E857" s="15"/>
      <c r="F857" s="15"/>
      <c r="G857" s="15"/>
      <c r="H857" s="15"/>
    </row>
    <row r="858">
      <c r="A858" s="13"/>
      <c r="B858" s="14"/>
      <c r="C858" s="15"/>
      <c r="D858" s="15"/>
      <c r="E858" s="15"/>
      <c r="F858" s="15"/>
      <c r="G858" s="15"/>
      <c r="H858" s="15"/>
    </row>
    <row r="859">
      <c r="A859" s="13"/>
      <c r="B859" s="14"/>
      <c r="C859" s="15"/>
      <c r="D859" s="15"/>
      <c r="E859" s="15"/>
      <c r="F859" s="15"/>
      <c r="G859" s="15"/>
      <c r="H859" s="15"/>
    </row>
    <row r="860">
      <c r="A860" s="13"/>
      <c r="B860" s="14"/>
      <c r="C860" s="15"/>
      <c r="D860" s="15"/>
      <c r="E860" s="15"/>
      <c r="F860" s="15"/>
      <c r="G860" s="15"/>
      <c r="H860" s="15"/>
    </row>
    <row r="861">
      <c r="A861" s="13"/>
      <c r="B861" s="14"/>
      <c r="C861" s="15"/>
      <c r="D861" s="15"/>
      <c r="E861" s="15"/>
      <c r="F861" s="15"/>
      <c r="G861" s="15"/>
      <c r="H861" s="15"/>
    </row>
    <row r="862">
      <c r="A862" s="13"/>
      <c r="B862" s="14"/>
      <c r="C862" s="15"/>
      <c r="D862" s="15"/>
      <c r="E862" s="15"/>
      <c r="F862" s="15"/>
      <c r="G862" s="15"/>
      <c r="H862" s="15"/>
    </row>
    <row r="863">
      <c r="A863" s="13"/>
      <c r="B863" s="14"/>
      <c r="C863" s="15"/>
      <c r="D863" s="15"/>
      <c r="E863" s="15"/>
      <c r="F863" s="15"/>
      <c r="G863" s="15"/>
      <c r="H863" s="15"/>
    </row>
    <row r="864">
      <c r="A864" s="13"/>
      <c r="B864" s="14"/>
      <c r="C864" s="15"/>
      <c r="D864" s="15"/>
      <c r="E864" s="15"/>
      <c r="F864" s="15"/>
      <c r="G864" s="15"/>
      <c r="H864" s="15"/>
    </row>
    <row r="865">
      <c r="A865" s="13"/>
      <c r="B865" s="14"/>
      <c r="C865" s="15"/>
      <c r="D865" s="15"/>
      <c r="E865" s="15"/>
      <c r="F865" s="15"/>
      <c r="G865" s="15"/>
      <c r="H865" s="15"/>
    </row>
    <row r="866">
      <c r="A866" s="13"/>
      <c r="B866" s="14"/>
      <c r="C866" s="15"/>
      <c r="D866" s="15"/>
      <c r="E866" s="15"/>
      <c r="F866" s="15"/>
      <c r="G866" s="15"/>
      <c r="H866" s="15"/>
    </row>
    <row r="867">
      <c r="A867" s="13"/>
      <c r="B867" s="14"/>
      <c r="C867" s="15"/>
      <c r="D867" s="15"/>
      <c r="E867" s="15"/>
      <c r="F867" s="15"/>
      <c r="G867" s="15"/>
      <c r="H867" s="15"/>
    </row>
    <row r="868">
      <c r="A868" s="13"/>
      <c r="B868" s="14"/>
      <c r="C868" s="15"/>
      <c r="D868" s="15"/>
      <c r="E868" s="15"/>
      <c r="F868" s="15"/>
      <c r="G868" s="15"/>
      <c r="H868" s="15"/>
    </row>
    <row r="869">
      <c r="A869" s="13"/>
      <c r="B869" s="14"/>
      <c r="C869" s="15"/>
      <c r="D869" s="15"/>
      <c r="E869" s="15"/>
      <c r="F869" s="15"/>
      <c r="G869" s="15"/>
      <c r="H869" s="15"/>
    </row>
    <row r="870">
      <c r="A870" s="13"/>
      <c r="B870" s="14"/>
      <c r="C870" s="15"/>
      <c r="D870" s="15"/>
      <c r="E870" s="15"/>
      <c r="F870" s="15"/>
      <c r="G870" s="15"/>
      <c r="H870" s="15"/>
    </row>
    <row r="871">
      <c r="A871" s="13"/>
      <c r="B871" s="14"/>
      <c r="C871" s="15"/>
      <c r="D871" s="15"/>
      <c r="E871" s="15"/>
      <c r="F871" s="15"/>
      <c r="G871" s="15"/>
      <c r="H871" s="15"/>
    </row>
    <row r="872">
      <c r="A872" s="13"/>
      <c r="B872" s="14"/>
      <c r="C872" s="15"/>
      <c r="D872" s="15"/>
      <c r="E872" s="15"/>
      <c r="F872" s="15"/>
      <c r="G872" s="15"/>
      <c r="H872" s="15"/>
    </row>
    <row r="873">
      <c r="A873" s="13"/>
      <c r="B873" s="14"/>
      <c r="C873" s="15"/>
      <c r="D873" s="15"/>
      <c r="E873" s="15"/>
      <c r="F873" s="15"/>
      <c r="G873" s="15"/>
      <c r="H873" s="15"/>
    </row>
    <row r="874">
      <c r="A874" s="13"/>
      <c r="B874" s="14"/>
      <c r="C874" s="15"/>
      <c r="D874" s="15"/>
      <c r="E874" s="15"/>
      <c r="F874" s="15"/>
      <c r="G874" s="15"/>
      <c r="H874" s="15"/>
    </row>
    <row r="875">
      <c r="A875" s="13"/>
      <c r="B875" s="14"/>
      <c r="C875" s="15"/>
      <c r="D875" s="15"/>
      <c r="E875" s="15"/>
      <c r="F875" s="15"/>
      <c r="G875" s="15"/>
      <c r="H875" s="15"/>
    </row>
    <row r="876">
      <c r="A876" s="13"/>
      <c r="B876" s="14"/>
      <c r="C876" s="15"/>
      <c r="D876" s="15"/>
      <c r="E876" s="15"/>
      <c r="F876" s="15"/>
      <c r="G876" s="15"/>
      <c r="H876" s="15"/>
    </row>
    <row r="877">
      <c r="A877" s="13"/>
      <c r="B877" s="14"/>
      <c r="C877" s="15"/>
      <c r="D877" s="15"/>
      <c r="E877" s="15"/>
      <c r="F877" s="15"/>
      <c r="G877" s="15"/>
      <c r="H877" s="15"/>
    </row>
    <row r="878">
      <c r="A878" s="13"/>
      <c r="B878" s="14"/>
      <c r="C878" s="15"/>
      <c r="D878" s="15"/>
      <c r="E878" s="15"/>
      <c r="F878" s="15"/>
      <c r="G878" s="15"/>
      <c r="H878" s="15"/>
    </row>
    <row r="879">
      <c r="A879" s="13"/>
      <c r="B879" s="14"/>
      <c r="C879" s="15"/>
      <c r="D879" s="15"/>
      <c r="E879" s="15"/>
      <c r="F879" s="15"/>
      <c r="G879" s="15"/>
      <c r="H879" s="15"/>
    </row>
    <row r="880">
      <c r="A880" s="13"/>
      <c r="B880" s="14"/>
      <c r="C880" s="15"/>
      <c r="D880" s="15"/>
      <c r="E880" s="15"/>
      <c r="F880" s="15"/>
      <c r="G880" s="15"/>
      <c r="H880" s="15"/>
    </row>
    <row r="881">
      <c r="A881" s="13"/>
      <c r="B881" s="14"/>
      <c r="C881" s="15"/>
      <c r="D881" s="15"/>
      <c r="E881" s="15"/>
      <c r="F881" s="15"/>
      <c r="G881" s="15"/>
      <c r="H881" s="15"/>
    </row>
    <row r="882">
      <c r="A882" s="13"/>
      <c r="B882" s="14"/>
      <c r="C882" s="15"/>
      <c r="D882" s="15"/>
      <c r="E882" s="15"/>
      <c r="F882" s="15"/>
      <c r="G882" s="15"/>
      <c r="H882" s="15"/>
    </row>
    <row r="883">
      <c r="A883" s="13"/>
      <c r="B883" s="14"/>
      <c r="C883" s="15"/>
      <c r="D883" s="15"/>
      <c r="E883" s="15"/>
      <c r="F883" s="15"/>
      <c r="G883" s="15"/>
      <c r="H883" s="15"/>
    </row>
    <row r="884">
      <c r="A884" s="13"/>
      <c r="B884" s="14"/>
      <c r="C884" s="15"/>
      <c r="D884" s="15"/>
      <c r="E884" s="15"/>
      <c r="F884" s="15"/>
      <c r="G884" s="15"/>
      <c r="H884" s="15"/>
    </row>
    <row r="885">
      <c r="A885" s="13"/>
      <c r="B885" s="14"/>
      <c r="C885" s="15"/>
      <c r="D885" s="15"/>
      <c r="E885" s="15"/>
      <c r="F885" s="15"/>
      <c r="G885" s="15"/>
      <c r="H885" s="15"/>
    </row>
    <row r="886">
      <c r="A886" s="13"/>
      <c r="B886" s="14"/>
      <c r="C886" s="15"/>
      <c r="D886" s="15"/>
      <c r="E886" s="15"/>
      <c r="F886" s="15"/>
      <c r="G886" s="15"/>
      <c r="H886" s="15"/>
    </row>
    <row r="887">
      <c r="A887" s="13"/>
      <c r="B887" s="14"/>
      <c r="C887" s="15"/>
      <c r="D887" s="15"/>
      <c r="E887" s="15"/>
      <c r="F887" s="15"/>
      <c r="G887" s="15"/>
      <c r="H887" s="15"/>
    </row>
    <row r="888">
      <c r="A888" s="13"/>
      <c r="B888" s="14"/>
      <c r="C888" s="15"/>
      <c r="D888" s="15"/>
      <c r="E888" s="15"/>
      <c r="F888" s="15"/>
      <c r="G888" s="15"/>
      <c r="H888" s="15"/>
    </row>
    <row r="889">
      <c r="A889" s="13"/>
      <c r="B889" s="14"/>
      <c r="C889" s="15"/>
      <c r="D889" s="15"/>
      <c r="E889" s="15"/>
      <c r="F889" s="15"/>
      <c r="G889" s="15"/>
      <c r="H889" s="15"/>
    </row>
    <row r="890">
      <c r="A890" s="13"/>
      <c r="B890" s="14"/>
      <c r="C890" s="15"/>
      <c r="D890" s="15"/>
      <c r="E890" s="15"/>
      <c r="F890" s="15"/>
      <c r="G890" s="15"/>
      <c r="H890" s="15"/>
    </row>
    <row r="891">
      <c r="A891" s="13"/>
      <c r="B891" s="14"/>
      <c r="C891" s="15"/>
      <c r="D891" s="15"/>
      <c r="E891" s="15"/>
      <c r="F891" s="15"/>
      <c r="G891" s="15"/>
      <c r="H891" s="15"/>
    </row>
    <row r="892">
      <c r="A892" s="13"/>
      <c r="B892" s="14"/>
      <c r="C892" s="15"/>
      <c r="D892" s="15"/>
      <c r="E892" s="15"/>
      <c r="F892" s="15"/>
      <c r="G892" s="15"/>
      <c r="H892" s="15"/>
    </row>
    <row r="893">
      <c r="A893" s="13"/>
      <c r="B893" s="14"/>
      <c r="C893" s="15"/>
      <c r="D893" s="15"/>
      <c r="E893" s="15"/>
      <c r="F893" s="15"/>
      <c r="G893" s="15"/>
      <c r="H893" s="15"/>
    </row>
    <row r="894">
      <c r="A894" s="13"/>
      <c r="B894" s="14"/>
      <c r="C894" s="15"/>
      <c r="D894" s="15"/>
      <c r="E894" s="15"/>
      <c r="F894" s="15"/>
      <c r="G894" s="15"/>
      <c r="H894" s="15"/>
    </row>
    <row r="895">
      <c r="A895" s="13"/>
      <c r="B895" s="14"/>
      <c r="C895" s="15"/>
      <c r="D895" s="15"/>
      <c r="E895" s="15"/>
      <c r="F895" s="15"/>
      <c r="G895" s="15"/>
      <c r="H895" s="15"/>
    </row>
    <row r="896">
      <c r="A896" s="13"/>
      <c r="B896" s="14"/>
      <c r="C896" s="15"/>
      <c r="D896" s="15"/>
      <c r="E896" s="15"/>
      <c r="F896" s="15"/>
      <c r="G896" s="15"/>
      <c r="H896" s="15"/>
    </row>
    <row r="897">
      <c r="A897" s="13"/>
      <c r="B897" s="14"/>
      <c r="C897" s="15"/>
      <c r="D897" s="15"/>
      <c r="E897" s="15"/>
      <c r="F897" s="15"/>
      <c r="G897" s="15"/>
      <c r="H897" s="15"/>
    </row>
    <row r="898">
      <c r="A898" s="13"/>
      <c r="B898" s="14"/>
      <c r="C898" s="15"/>
      <c r="D898" s="15"/>
      <c r="E898" s="15"/>
      <c r="F898" s="15"/>
      <c r="G898" s="15"/>
      <c r="H898" s="15"/>
    </row>
    <row r="899">
      <c r="A899" s="13"/>
      <c r="B899" s="14"/>
      <c r="C899" s="15"/>
      <c r="D899" s="15"/>
      <c r="E899" s="15"/>
      <c r="F899" s="15"/>
      <c r="G899" s="15"/>
      <c r="H899" s="15"/>
    </row>
    <row r="900">
      <c r="A900" s="13"/>
      <c r="B900" s="14"/>
      <c r="C900" s="15"/>
      <c r="D900" s="15"/>
      <c r="E900" s="15"/>
      <c r="F900" s="15"/>
      <c r="G900" s="15"/>
      <c r="H900" s="15"/>
    </row>
    <row r="901">
      <c r="A901" s="13"/>
      <c r="B901" s="14"/>
      <c r="C901" s="15"/>
      <c r="D901" s="15"/>
      <c r="E901" s="15"/>
      <c r="F901" s="15"/>
      <c r="G901" s="15"/>
      <c r="H901" s="15"/>
    </row>
    <row r="902">
      <c r="A902" s="13"/>
      <c r="B902" s="14"/>
      <c r="C902" s="15"/>
      <c r="D902" s="15"/>
      <c r="E902" s="15"/>
      <c r="F902" s="15"/>
      <c r="G902" s="15"/>
      <c r="H902" s="15"/>
    </row>
    <row r="903">
      <c r="A903" s="13"/>
      <c r="B903" s="14"/>
      <c r="C903" s="15"/>
      <c r="D903" s="15"/>
      <c r="E903" s="15"/>
      <c r="F903" s="15"/>
      <c r="G903" s="15"/>
      <c r="H903" s="15"/>
    </row>
    <row r="904">
      <c r="A904" s="13"/>
      <c r="B904" s="14"/>
      <c r="C904" s="15"/>
      <c r="D904" s="15"/>
      <c r="E904" s="15"/>
      <c r="F904" s="15"/>
      <c r="G904" s="15"/>
      <c r="H904" s="15"/>
    </row>
    <row r="905">
      <c r="A905" s="13"/>
      <c r="B905" s="14"/>
      <c r="C905" s="15"/>
      <c r="D905" s="15"/>
      <c r="E905" s="15"/>
      <c r="F905" s="15"/>
      <c r="G905" s="15"/>
      <c r="H905" s="15"/>
    </row>
    <row r="906">
      <c r="A906" s="13"/>
      <c r="B906" s="14"/>
      <c r="C906" s="15"/>
      <c r="D906" s="15"/>
      <c r="E906" s="15"/>
      <c r="F906" s="15"/>
      <c r="G906" s="15"/>
      <c r="H906" s="15"/>
    </row>
    <row r="907">
      <c r="A907" s="13"/>
      <c r="B907" s="14"/>
      <c r="C907" s="15"/>
      <c r="D907" s="15"/>
      <c r="E907" s="15"/>
      <c r="F907" s="15"/>
      <c r="G907" s="15"/>
      <c r="H907" s="15"/>
    </row>
    <row r="908">
      <c r="A908" s="13"/>
      <c r="B908" s="14"/>
      <c r="C908" s="15"/>
      <c r="D908" s="15"/>
      <c r="E908" s="15"/>
      <c r="F908" s="15"/>
      <c r="G908" s="15"/>
      <c r="H908" s="15"/>
    </row>
    <row r="909">
      <c r="A909" s="13"/>
      <c r="B909" s="14"/>
      <c r="C909" s="15"/>
      <c r="D909" s="15"/>
      <c r="E909" s="15"/>
      <c r="F909" s="15"/>
      <c r="G909" s="15"/>
      <c r="H909" s="15"/>
    </row>
    <row r="910">
      <c r="A910" s="13"/>
      <c r="B910" s="14"/>
      <c r="C910" s="15"/>
      <c r="D910" s="15"/>
      <c r="E910" s="15"/>
      <c r="F910" s="15"/>
      <c r="G910" s="15"/>
      <c r="H910" s="15"/>
    </row>
    <row r="911">
      <c r="A911" s="13"/>
      <c r="B911" s="14"/>
      <c r="C911" s="15"/>
      <c r="D911" s="15"/>
      <c r="E911" s="15"/>
      <c r="F911" s="15"/>
      <c r="G911" s="15"/>
      <c r="H911" s="15"/>
    </row>
    <row r="912">
      <c r="A912" s="13"/>
      <c r="B912" s="14"/>
      <c r="C912" s="15"/>
      <c r="D912" s="15"/>
      <c r="E912" s="15"/>
      <c r="F912" s="15"/>
      <c r="G912" s="15"/>
      <c r="H912" s="15"/>
    </row>
    <row r="913">
      <c r="A913" s="13"/>
      <c r="B913" s="14"/>
      <c r="C913" s="15"/>
      <c r="D913" s="15"/>
      <c r="E913" s="15"/>
      <c r="F913" s="15"/>
      <c r="G913" s="15"/>
      <c r="H913" s="15"/>
    </row>
    <row r="914">
      <c r="A914" s="13"/>
      <c r="B914" s="14"/>
      <c r="C914" s="15"/>
      <c r="D914" s="15"/>
      <c r="E914" s="15"/>
      <c r="F914" s="15"/>
      <c r="G914" s="15"/>
      <c r="H914" s="15"/>
    </row>
    <row r="915">
      <c r="A915" s="13"/>
      <c r="B915" s="14"/>
      <c r="C915" s="15"/>
      <c r="D915" s="15"/>
      <c r="E915" s="15"/>
      <c r="F915" s="15"/>
      <c r="G915" s="15"/>
      <c r="H915" s="15"/>
    </row>
    <row r="916">
      <c r="A916" s="13"/>
      <c r="B916" s="14"/>
      <c r="C916" s="15"/>
      <c r="D916" s="15"/>
      <c r="E916" s="15"/>
      <c r="F916" s="15"/>
      <c r="G916" s="15"/>
      <c r="H916" s="15"/>
    </row>
    <row r="917">
      <c r="A917" s="13"/>
      <c r="B917" s="14"/>
      <c r="C917" s="15"/>
      <c r="D917" s="15"/>
      <c r="E917" s="15"/>
      <c r="F917" s="15"/>
      <c r="G917" s="15"/>
      <c r="H917" s="15"/>
    </row>
    <row r="918">
      <c r="A918" s="13"/>
      <c r="B918" s="14"/>
      <c r="C918" s="15"/>
      <c r="D918" s="15"/>
      <c r="E918" s="15"/>
      <c r="F918" s="15"/>
      <c r="G918" s="15"/>
      <c r="H918" s="15"/>
    </row>
    <row r="919">
      <c r="A919" s="13"/>
      <c r="B919" s="14"/>
      <c r="C919" s="15"/>
      <c r="D919" s="15"/>
      <c r="E919" s="15"/>
      <c r="F919" s="15"/>
      <c r="G919" s="15"/>
      <c r="H919" s="15"/>
    </row>
    <row r="920">
      <c r="A920" s="13"/>
      <c r="B920" s="14"/>
      <c r="C920" s="15"/>
      <c r="D920" s="15"/>
      <c r="E920" s="15"/>
      <c r="F920" s="15"/>
      <c r="G920" s="15"/>
      <c r="H920" s="15"/>
    </row>
    <row r="921">
      <c r="A921" s="13"/>
      <c r="B921" s="14"/>
      <c r="C921" s="15"/>
      <c r="D921" s="15"/>
      <c r="E921" s="15"/>
      <c r="F921" s="15"/>
      <c r="G921" s="15"/>
      <c r="H921" s="15"/>
    </row>
    <row r="922">
      <c r="A922" s="13"/>
      <c r="B922" s="14"/>
      <c r="C922" s="15"/>
      <c r="D922" s="15"/>
      <c r="E922" s="15"/>
      <c r="F922" s="15"/>
      <c r="G922" s="15"/>
      <c r="H922" s="15"/>
    </row>
    <row r="923">
      <c r="A923" s="13"/>
      <c r="B923" s="14"/>
      <c r="C923" s="15"/>
      <c r="D923" s="15"/>
      <c r="E923" s="15"/>
      <c r="F923" s="15"/>
      <c r="G923" s="15"/>
      <c r="H923" s="15"/>
    </row>
    <row r="924">
      <c r="A924" s="13"/>
      <c r="B924" s="14"/>
      <c r="C924" s="15"/>
      <c r="D924" s="15"/>
      <c r="E924" s="15"/>
      <c r="F924" s="15"/>
      <c r="G924" s="15"/>
      <c r="H924" s="15"/>
    </row>
    <row r="925">
      <c r="A925" s="13"/>
      <c r="B925" s="14"/>
      <c r="C925" s="15"/>
      <c r="D925" s="15"/>
      <c r="E925" s="15"/>
      <c r="F925" s="15"/>
      <c r="G925" s="15"/>
      <c r="H925" s="15"/>
    </row>
    <row r="926">
      <c r="A926" s="13"/>
      <c r="B926" s="14"/>
      <c r="C926" s="15"/>
      <c r="D926" s="15"/>
      <c r="E926" s="15"/>
      <c r="F926" s="15"/>
      <c r="G926" s="15"/>
      <c r="H926" s="15"/>
    </row>
    <row r="927">
      <c r="A927" s="13"/>
      <c r="B927" s="14"/>
      <c r="C927" s="15"/>
      <c r="D927" s="15"/>
      <c r="E927" s="15"/>
      <c r="F927" s="15"/>
      <c r="G927" s="15"/>
      <c r="H927" s="15"/>
    </row>
    <row r="928">
      <c r="A928" s="13"/>
      <c r="B928" s="14"/>
      <c r="C928" s="15"/>
      <c r="D928" s="15"/>
      <c r="E928" s="15"/>
      <c r="F928" s="15"/>
      <c r="G928" s="15"/>
      <c r="H928" s="15"/>
    </row>
    <row r="929">
      <c r="A929" s="13"/>
      <c r="B929" s="14"/>
      <c r="C929" s="15"/>
      <c r="D929" s="15"/>
      <c r="E929" s="15"/>
      <c r="F929" s="15"/>
      <c r="G929" s="15"/>
      <c r="H929" s="15"/>
    </row>
    <row r="930">
      <c r="A930" s="13"/>
      <c r="B930" s="14"/>
      <c r="C930" s="15"/>
      <c r="D930" s="15"/>
      <c r="E930" s="15"/>
      <c r="F930" s="15"/>
      <c r="G930" s="15"/>
      <c r="H930" s="15"/>
    </row>
    <row r="931">
      <c r="A931" s="13"/>
      <c r="B931" s="14"/>
      <c r="C931" s="15"/>
      <c r="D931" s="15"/>
      <c r="E931" s="15"/>
      <c r="F931" s="15"/>
      <c r="G931" s="15"/>
      <c r="H931" s="15"/>
    </row>
    <row r="932">
      <c r="A932" s="13"/>
      <c r="B932" s="14"/>
      <c r="C932" s="15"/>
      <c r="D932" s="15"/>
      <c r="E932" s="15"/>
      <c r="F932" s="15"/>
      <c r="G932" s="15"/>
      <c r="H932" s="15"/>
    </row>
    <row r="933">
      <c r="A933" s="13"/>
      <c r="B933" s="14"/>
      <c r="C933" s="15"/>
      <c r="D933" s="15"/>
      <c r="E933" s="15"/>
      <c r="F933" s="15"/>
      <c r="G933" s="15"/>
      <c r="H933" s="15"/>
    </row>
    <row r="934">
      <c r="A934" s="13"/>
      <c r="B934" s="14"/>
      <c r="C934" s="15"/>
      <c r="D934" s="15"/>
      <c r="E934" s="15"/>
      <c r="F934" s="15"/>
      <c r="G934" s="15"/>
      <c r="H934" s="15"/>
    </row>
    <row r="935">
      <c r="A935" s="13"/>
      <c r="B935" s="14"/>
      <c r="C935" s="15"/>
      <c r="D935" s="15"/>
      <c r="E935" s="15"/>
      <c r="F935" s="15"/>
      <c r="G935" s="15"/>
      <c r="H935" s="15"/>
    </row>
    <row r="936">
      <c r="A936" s="13"/>
      <c r="B936" s="14"/>
      <c r="C936" s="15"/>
      <c r="D936" s="15"/>
      <c r="E936" s="15"/>
      <c r="F936" s="15"/>
      <c r="G936" s="15"/>
      <c r="H936" s="15"/>
    </row>
    <row r="937">
      <c r="A937" s="13"/>
      <c r="B937" s="14"/>
      <c r="C937" s="15"/>
      <c r="D937" s="15"/>
      <c r="E937" s="15"/>
      <c r="F937" s="15"/>
      <c r="G937" s="15"/>
      <c r="H937" s="15"/>
    </row>
    <row r="938">
      <c r="A938" s="13"/>
      <c r="B938" s="14"/>
      <c r="C938" s="15"/>
      <c r="D938" s="15"/>
      <c r="E938" s="15"/>
      <c r="F938" s="15"/>
      <c r="G938" s="15"/>
      <c r="H938" s="15"/>
    </row>
    <row r="939">
      <c r="A939" s="13"/>
      <c r="B939" s="14"/>
      <c r="C939" s="15"/>
      <c r="D939" s="15"/>
      <c r="E939" s="15"/>
      <c r="F939" s="15"/>
      <c r="G939" s="15"/>
      <c r="H939" s="15"/>
    </row>
    <row r="940">
      <c r="A940" s="13"/>
      <c r="B940" s="14"/>
      <c r="C940" s="15"/>
      <c r="D940" s="15"/>
      <c r="E940" s="15"/>
      <c r="F940" s="15"/>
      <c r="G940" s="15"/>
      <c r="H940" s="15"/>
    </row>
    <row r="941">
      <c r="A941" s="13"/>
      <c r="B941" s="14"/>
      <c r="C941" s="15"/>
      <c r="D941" s="15"/>
      <c r="E941" s="15"/>
      <c r="F941" s="15"/>
      <c r="G941" s="15"/>
      <c r="H941" s="15"/>
    </row>
    <row r="942">
      <c r="A942" s="13"/>
      <c r="B942" s="14"/>
      <c r="C942" s="15"/>
      <c r="D942" s="15"/>
      <c r="E942" s="15"/>
      <c r="F942" s="15"/>
      <c r="G942" s="15"/>
      <c r="H942" s="15"/>
    </row>
    <row r="943">
      <c r="A943" s="13"/>
      <c r="B943" s="14"/>
      <c r="C943" s="15"/>
      <c r="D943" s="15"/>
      <c r="E943" s="15"/>
      <c r="F943" s="15"/>
      <c r="G943" s="15"/>
      <c r="H943" s="15"/>
    </row>
    <row r="944">
      <c r="A944" s="13"/>
      <c r="B944" s="14"/>
      <c r="C944" s="15"/>
      <c r="D944" s="15"/>
      <c r="E944" s="15"/>
      <c r="F944" s="15"/>
      <c r="G944" s="15"/>
      <c r="H944" s="15"/>
    </row>
    <row r="945">
      <c r="A945" s="13"/>
      <c r="B945" s="14"/>
      <c r="C945" s="15"/>
      <c r="D945" s="15"/>
      <c r="E945" s="15"/>
      <c r="F945" s="15"/>
      <c r="G945" s="15"/>
      <c r="H945" s="15"/>
    </row>
    <row r="946">
      <c r="A946" s="13"/>
      <c r="B946" s="14"/>
      <c r="C946" s="15"/>
      <c r="D946" s="15"/>
      <c r="E946" s="15"/>
      <c r="F946" s="15"/>
      <c r="G946" s="15"/>
      <c r="H946" s="15"/>
    </row>
    <row r="947">
      <c r="A947" s="13"/>
      <c r="B947" s="14"/>
      <c r="C947" s="15"/>
      <c r="D947" s="15"/>
      <c r="E947" s="15"/>
      <c r="F947" s="15"/>
      <c r="G947" s="15"/>
      <c r="H947" s="15"/>
    </row>
    <row r="948">
      <c r="A948" s="13"/>
      <c r="B948" s="14"/>
      <c r="C948" s="15"/>
      <c r="D948" s="15"/>
      <c r="E948" s="15"/>
      <c r="F948" s="15"/>
      <c r="G948" s="15"/>
      <c r="H948" s="15"/>
    </row>
    <row r="949">
      <c r="A949" s="13"/>
      <c r="B949" s="14"/>
      <c r="C949" s="15"/>
      <c r="D949" s="15"/>
      <c r="E949" s="15"/>
      <c r="F949" s="15"/>
      <c r="G949" s="15"/>
      <c r="H949" s="15"/>
    </row>
    <row r="950">
      <c r="A950" s="13"/>
      <c r="B950" s="14"/>
      <c r="C950" s="15"/>
      <c r="D950" s="15"/>
      <c r="E950" s="15"/>
      <c r="F950" s="15"/>
      <c r="G950" s="15"/>
      <c r="H950" s="15"/>
    </row>
    <row r="951">
      <c r="A951" s="13"/>
      <c r="B951" s="14"/>
      <c r="C951" s="15"/>
      <c r="D951" s="15"/>
      <c r="E951" s="15"/>
      <c r="F951" s="15"/>
      <c r="G951" s="15"/>
      <c r="H951" s="15"/>
    </row>
    <row r="952">
      <c r="A952" s="13"/>
      <c r="B952" s="14"/>
      <c r="C952" s="15"/>
      <c r="D952" s="15"/>
      <c r="E952" s="15"/>
      <c r="F952" s="15"/>
      <c r="G952" s="15"/>
      <c r="H952" s="15"/>
    </row>
    <row r="953">
      <c r="A953" s="13"/>
      <c r="B953" s="14"/>
      <c r="C953" s="15"/>
      <c r="D953" s="15"/>
      <c r="E953" s="15"/>
      <c r="F953" s="15"/>
      <c r="G953" s="15"/>
      <c r="H953" s="15"/>
    </row>
    <row r="954">
      <c r="A954" s="13"/>
      <c r="B954" s="14"/>
      <c r="C954" s="15"/>
      <c r="D954" s="15"/>
      <c r="E954" s="15"/>
      <c r="F954" s="15"/>
      <c r="G954" s="15"/>
      <c r="H954" s="15"/>
    </row>
    <row r="955">
      <c r="A955" s="13"/>
      <c r="B955" s="14"/>
      <c r="C955" s="15"/>
      <c r="D955" s="15"/>
      <c r="E955" s="15"/>
      <c r="F955" s="15"/>
      <c r="G955" s="15"/>
      <c r="H955" s="15"/>
    </row>
    <row r="956">
      <c r="A956" s="13"/>
      <c r="B956" s="14"/>
      <c r="C956" s="15"/>
      <c r="D956" s="15"/>
      <c r="E956" s="15"/>
      <c r="F956" s="15"/>
      <c r="G956" s="15"/>
      <c r="H956" s="15"/>
    </row>
    <row r="957">
      <c r="A957" s="13"/>
      <c r="B957" s="14"/>
      <c r="C957" s="15"/>
      <c r="D957" s="15"/>
      <c r="E957" s="15"/>
      <c r="F957" s="15"/>
      <c r="G957" s="15"/>
      <c r="H957" s="15"/>
    </row>
    <row r="958">
      <c r="A958" s="13"/>
      <c r="B958" s="14"/>
      <c r="C958" s="15"/>
      <c r="D958" s="15"/>
      <c r="E958" s="15"/>
      <c r="F958" s="15"/>
      <c r="G958" s="15"/>
      <c r="H958" s="15"/>
    </row>
    <row r="959">
      <c r="A959" s="13"/>
      <c r="B959" s="14"/>
      <c r="C959" s="15"/>
      <c r="D959" s="15"/>
      <c r="E959" s="15"/>
      <c r="F959" s="15"/>
      <c r="G959" s="15"/>
      <c r="H959" s="15"/>
    </row>
    <row r="960">
      <c r="A960" s="13"/>
      <c r="B960" s="14"/>
      <c r="C960" s="15"/>
      <c r="D960" s="15"/>
      <c r="E960" s="15"/>
      <c r="F960" s="15"/>
      <c r="G960" s="15"/>
      <c r="H960" s="15"/>
    </row>
    <row r="961">
      <c r="A961" s="13"/>
      <c r="B961" s="14"/>
      <c r="C961" s="15"/>
      <c r="D961" s="15"/>
      <c r="E961" s="15"/>
      <c r="F961" s="15"/>
      <c r="G961" s="15"/>
      <c r="H961" s="15"/>
    </row>
    <row r="962">
      <c r="A962" s="13"/>
      <c r="B962" s="14"/>
      <c r="C962" s="15"/>
      <c r="D962" s="15"/>
      <c r="E962" s="15"/>
      <c r="F962" s="15"/>
      <c r="G962" s="15"/>
      <c r="H962" s="15"/>
    </row>
    <row r="963">
      <c r="A963" s="13"/>
      <c r="B963" s="14"/>
      <c r="C963" s="15"/>
      <c r="D963" s="15"/>
      <c r="E963" s="15"/>
      <c r="F963" s="15"/>
      <c r="G963" s="15"/>
      <c r="H963" s="15"/>
    </row>
    <row r="964">
      <c r="A964" s="13"/>
      <c r="B964" s="14"/>
      <c r="C964" s="15"/>
      <c r="D964" s="15"/>
      <c r="E964" s="15"/>
      <c r="F964" s="15"/>
      <c r="G964" s="15"/>
      <c r="H964" s="15"/>
    </row>
    <row r="965">
      <c r="A965" s="13"/>
      <c r="B965" s="14"/>
      <c r="C965" s="15"/>
      <c r="D965" s="15"/>
      <c r="E965" s="15"/>
      <c r="F965" s="15"/>
      <c r="G965" s="15"/>
      <c r="H965" s="15"/>
    </row>
    <row r="966">
      <c r="A966" s="13"/>
      <c r="B966" s="14"/>
      <c r="C966" s="15"/>
      <c r="D966" s="15"/>
      <c r="E966" s="15"/>
      <c r="F966" s="15"/>
      <c r="G966" s="15"/>
      <c r="H966" s="15"/>
    </row>
    <row r="967">
      <c r="A967" s="13"/>
      <c r="B967" s="14"/>
      <c r="C967" s="15"/>
      <c r="D967" s="15"/>
      <c r="E967" s="15"/>
      <c r="F967" s="15"/>
      <c r="G967" s="15"/>
      <c r="H967" s="15"/>
    </row>
    <row r="968">
      <c r="A968" s="13"/>
      <c r="B968" s="14"/>
      <c r="C968" s="15"/>
      <c r="D968" s="15"/>
      <c r="E968" s="15"/>
      <c r="F968" s="15"/>
      <c r="G968" s="15"/>
      <c r="H968" s="15"/>
    </row>
    <row r="969">
      <c r="A969" s="13"/>
      <c r="B969" s="14"/>
      <c r="C969" s="15"/>
      <c r="D969" s="15"/>
      <c r="E969" s="15"/>
      <c r="F969" s="15"/>
      <c r="G969" s="15"/>
      <c r="H969" s="15"/>
    </row>
    <row r="970">
      <c r="A970" s="13"/>
      <c r="B970" s="14"/>
      <c r="C970" s="15"/>
      <c r="D970" s="15"/>
      <c r="E970" s="15"/>
      <c r="F970" s="15"/>
      <c r="G970" s="15"/>
      <c r="H970" s="15"/>
    </row>
    <row r="971">
      <c r="A971" s="13"/>
      <c r="B971" s="14"/>
      <c r="C971" s="15"/>
      <c r="D971" s="15"/>
      <c r="E971" s="15"/>
      <c r="F971" s="15"/>
      <c r="G971" s="15"/>
      <c r="H971" s="15"/>
    </row>
    <row r="972">
      <c r="A972" s="13"/>
      <c r="B972" s="14"/>
      <c r="C972" s="15"/>
      <c r="D972" s="15"/>
      <c r="E972" s="15"/>
      <c r="F972" s="15"/>
      <c r="G972" s="15"/>
      <c r="H972" s="15"/>
    </row>
    <row r="973">
      <c r="A973" s="13"/>
      <c r="B973" s="14"/>
      <c r="C973" s="15"/>
      <c r="D973" s="15"/>
      <c r="E973" s="15"/>
      <c r="F973" s="15"/>
      <c r="G973" s="15"/>
      <c r="H973" s="15"/>
    </row>
    <row r="974">
      <c r="A974" s="13"/>
      <c r="B974" s="14"/>
      <c r="C974" s="15"/>
      <c r="D974" s="15"/>
      <c r="E974" s="15"/>
      <c r="F974" s="15"/>
      <c r="G974" s="15"/>
      <c r="H974" s="15"/>
    </row>
    <row r="975">
      <c r="A975" s="13"/>
      <c r="B975" s="14"/>
      <c r="C975" s="15"/>
      <c r="D975" s="15"/>
      <c r="E975" s="15"/>
      <c r="F975" s="15"/>
      <c r="G975" s="15"/>
      <c r="H975" s="15"/>
    </row>
    <row r="976">
      <c r="A976" s="13"/>
      <c r="B976" s="14"/>
      <c r="C976" s="15"/>
      <c r="D976" s="15"/>
      <c r="E976" s="15"/>
      <c r="F976" s="15"/>
      <c r="G976" s="15"/>
      <c r="H976" s="15"/>
    </row>
    <row r="977">
      <c r="A977" s="13"/>
      <c r="B977" s="14"/>
      <c r="C977" s="15"/>
      <c r="D977" s="15"/>
      <c r="E977" s="15"/>
      <c r="F977" s="15"/>
      <c r="G977" s="15"/>
      <c r="H977" s="15"/>
    </row>
    <row r="978">
      <c r="A978" s="13"/>
      <c r="B978" s="14"/>
      <c r="C978" s="15"/>
      <c r="D978" s="15"/>
      <c r="E978" s="15"/>
      <c r="F978" s="15"/>
      <c r="G978" s="15"/>
      <c r="H978" s="15"/>
    </row>
    <row r="979">
      <c r="A979" s="13"/>
      <c r="B979" s="14"/>
      <c r="C979" s="15"/>
      <c r="D979" s="15"/>
      <c r="E979" s="15"/>
      <c r="F979" s="15"/>
      <c r="G979" s="15"/>
      <c r="H979" s="15"/>
    </row>
    <row r="980">
      <c r="A980" s="13"/>
      <c r="B980" s="14"/>
      <c r="C980" s="15"/>
      <c r="D980" s="15"/>
      <c r="E980" s="15"/>
      <c r="F980" s="15"/>
      <c r="G980" s="15"/>
      <c r="H980" s="15"/>
    </row>
    <row r="981">
      <c r="A981" s="13"/>
      <c r="B981" s="14"/>
      <c r="C981" s="15"/>
      <c r="D981" s="15"/>
      <c r="E981" s="15"/>
      <c r="F981" s="15"/>
      <c r="G981" s="15"/>
      <c r="H981" s="15"/>
    </row>
    <row r="982">
      <c r="A982" s="13"/>
      <c r="B982" s="14"/>
      <c r="C982" s="15"/>
      <c r="D982" s="15"/>
      <c r="E982" s="15"/>
      <c r="F982" s="15"/>
      <c r="G982" s="15"/>
      <c r="H982" s="15"/>
    </row>
    <row r="983">
      <c r="A983" s="13"/>
      <c r="B983" s="14"/>
      <c r="C983" s="15"/>
      <c r="D983" s="15"/>
      <c r="E983" s="15"/>
      <c r="F983" s="15"/>
      <c r="G983" s="15"/>
      <c r="H983" s="15"/>
    </row>
    <row r="984">
      <c r="A984" s="13"/>
      <c r="B984" s="14"/>
      <c r="C984" s="15"/>
      <c r="D984" s="15"/>
      <c r="E984" s="15"/>
      <c r="F984" s="15"/>
      <c r="G984" s="15"/>
      <c r="H984" s="15"/>
    </row>
    <row r="985">
      <c r="A985" s="13"/>
      <c r="B985" s="14"/>
      <c r="C985" s="15"/>
      <c r="D985" s="15"/>
      <c r="E985" s="15"/>
      <c r="F985" s="15"/>
      <c r="G985" s="15"/>
      <c r="H985" s="15"/>
    </row>
    <row r="986">
      <c r="A986" s="13"/>
      <c r="B986" s="14"/>
      <c r="C986" s="15"/>
      <c r="D986" s="15"/>
      <c r="E986" s="15"/>
      <c r="F986" s="15"/>
      <c r="G986" s="15"/>
      <c r="H986" s="15"/>
    </row>
    <row r="987">
      <c r="A987" s="13"/>
      <c r="B987" s="14"/>
      <c r="C987" s="15"/>
      <c r="D987" s="15"/>
      <c r="E987" s="15"/>
      <c r="F987" s="15"/>
      <c r="G987" s="15"/>
      <c r="H987" s="15"/>
    </row>
    <row r="988">
      <c r="A988" s="13"/>
      <c r="B988" s="14"/>
      <c r="C988" s="15"/>
      <c r="D988" s="15"/>
      <c r="E988" s="15"/>
      <c r="F988" s="15"/>
      <c r="G988" s="15"/>
      <c r="H988" s="15"/>
    </row>
    <row r="989">
      <c r="A989" s="13"/>
      <c r="B989" s="14"/>
      <c r="C989" s="15"/>
      <c r="D989" s="15"/>
      <c r="E989" s="15"/>
      <c r="F989" s="15"/>
      <c r="G989" s="15"/>
      <c r="H989" s="15"/>
    </row>
    <row r="990">
      <c r="A990" s="13"/>
      <c r="B990" s="14"/>
      <c r="C990" s="15"/>
      <c r="D990" s="15"/>
      <c r="E990" s="15"/>
      <c r="F990" s="15"/>
      <c r="G990" s="15"/>
      <c r="H990" s="15"/>
    </row>
    <row r="991">
      <c r="A991" s="13"/>
      <c r="B991" s="14"/>
      <c r="C991" s="15"/>
      <c r="D991" s="15"/>
      <c r="E991" s="15"/>
      <c r="F991" s="15"/>
      <c r="G991" s="15"/>
      <c r="H991" s="15"/>
    </row>
    <row r="992">
      <c r="A992" s="13"/>
      <c r="B992" s="14"/>
      <c r="C992" s="15"/>
      <c r="D992" s="15"/>
      <c r="E992" s="15"/>
      <c r="F992" s="15"/>
      <c r="G992" s="15"/>
      <c r="H992" s="15"/>
    </row>
    <row r="993">
      <c r="A993" s="13"/>
      <c r="B993" s="14"/>
      <c r="C993" s="15"/>
      <c r="D993" s="15"/>
      <c r="E993" s="15"/>
      <c r="F993" s="15"/>
      <c r="G993" s="15"/>
      <c r="H993" s="15"/>
    </row>
    <row r="994">
      <c r="A994" s="13"/>
      <c r="B994" s="14"/>
      <c r="C994" s="15"/>
      <c r="D994" s="15"/>
      <c r="E994" s="15"/>
      <c r="F994" s="15"/>
      <c r="G994" s="15"/>
      <c r="H994" s="15"/>
    </row>
    <row r="995">
      <c r="A995" s="13"/>
      <c r="B995" s="14"/>
      <c r="C995" s="15"/>
      <c r="D995" s="15"/>
      <c r="E995" s="15"/>
      <c r="F995" s="15"/>
      <c r="G995" s="15"/>
      <c r="H995" s="15"/>
    </row>
    <row r="996">
      <c r="A996" s="13"/>
      <c r="B996" s="14"/>
      <c r="C996" s="15"/>
      <c r="D996" s="15"/>
      <c r="E996" s="15"/>
      <c r="F996" s="15"/>
      <c r="G996" s="15"/>
      <c r="H996" s="15"/>
    </row>
    <row r="997">
      <c r="A997" s="13"/>
      <c r="B997" s="14"/>
      <c r="C997" s="15"/>
      <c r="D997" s="15"/>
      <c r="E997" s="15"/>
      <c r="F997" s="15"/>
      <c r="G997" s="15"/>
      <c r="H997" s="15"/>
    </row>
    <row r="998">
      <c r="A998" s="13"/>
      <c r="B998" s="14"/>
      <c r="C998" s="15"/>
      <c r="D998" s="15"/>
      <c r="E998" s="15"/>
      <c r="F998" s="15"/>
      <c r="G998" s="15"/>
      <c r="H998" s="15"/>
    </row>
    <row r="999">
      <c r="A999" s="13"/>
      <c r="B999" s="14"/>
      <c r="C999" s="15"/>
      <c r="D999" s="15"/>
      <c r="E999" s="15"/>
      <c r="F999" s="15"/>
      <c r="G999" s="15"/>
      <c r="H999" s="15"/>
    </row>
    <row r="1000">
      <c r="A1000" s="13"/>
      <c r="B1000" s="14"/>
      <c r="C1000" s="15"/>
      <c r="D1000" s="15"/>
      <c r="E1000" s="15"/>
      <c r="F1000" s="15"/>
      <c r="G1000" s="15"/>
      <c r="H1000" s="15"/>
    </row>
    <row r="1001">
      <c r="A1001" s="13"/>
      <c r="B1001" s="14"/>
      <c r="C1001" s="15"/>
      <c r="D1001" s="15"/>
      <c r="E1001" s="15"/>
      <c r="F1001" s="15"/>
      <c r="G1001" s="15"/>
      <c r="H1001" s="15"/>
    </row>
    <row r="1002">
      <c r="A1002" s="13"/>
      <c r="B1002" s="14"/>
      <c r="C1002" s="15"/>
      <c r="D1002" s="15"/>
      <c r="E1002" s="15"/>
      <c r="F1002" s="15"/>
      <c r="G1002" s="15"/>
      <c r="H1002" s="15"/>
    </row>
    <row r="1003">
      <c r="A1003" s="13"/>
      <c r="B1003" s="14"/>
      <c r="C1003" s="15"/>
      <c r="D1003" s="15"/>
      <c r="E1003" s="15"/>
      <c r="F1003" s="15"/>
      <c r="G1003" s="15"/>
      <c r="H1003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43"/>
    <col customWidth="1" min="2" max="2" width="3.29"/>
    <col customWidth="1" min="3" max="3" width="5.29"/>
    <col customWidth="1" min="4" max="6" width="3.29"/>
    <col customWidth="1" min="7" max="7" width="4.29"/>
    <col customWidth="1" min="8" max="8" width="3.29"/>
    <col customWidth="1" min="9" max="9" width="4.29"/>
    <col customWidth="1" min="10" max="10" width="29.14"/>
    <col customWidth="1" min="11" max="11" width="27.14"/>
    <col customWidth="1" min="12" max="12" width="51.86"/>
    <col customWidth="1" min="13" max="13" width="30.57"/>
  </cols>
  <sheetData>
    <row r="1">
      <c r="A1" s="16" t="s">
        <v>80</v>
      </c>
      <c r="B1" s="16" t="s">
        <v>81</v>
      </c>
      <c r="C1" s="16" t="s">
        <v>1</v>
      </c>
      <c r="D1" s="17" t="s">
        <v>2</v>
      </c>
      <c r="E1" s="17" t="s">
        <v>3</v>
      </c>
      <c r="F1" s="16" t="s">
        <v>4</v>
      </c>
      <c r="G1" s="16" t="s">
        <v>2</v>
      </c>
      <c r="H1" s="16" t="s">
        <v>3</v>
      </c>
      <c r="I1" s="16" t="s">
        <v>4</v>
      </c>
      <c r="J1" s="16" t="s">
        <v>82</v>
      </c>
      <c r="K1" s="16" t="s">
        <v>83</v>
      </c>
      <c r="L1" s="16" t="s">
        <v>84</v>
      </c>
      <c r="M1" s="16" t="s">
        <v>85</v>
      </c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ht="15.75" customHeight="1">
      <c r="A2" s="5" t="s">
        <v>86</v>
      </c>
      <c r="B2" s="5" t="s">
        <v>6</v>
      </c>
      <c r="C2" s="5" t="s">
        <v>5</v>
      </c>
      <c r="D2" s="19">
        <f>IFERROR(__xludf.DUMMYFUNCTION("IF(ISBLANK(C2),"""",QUERY(CoordinateDefinitions,""select C,D,E,F,G,H where A=""&amp;B2&amp;"" and B='""&amp;C2&amp;""'""))"),48.0)</f>
        <v>48</v>
      </c>
      <c r="E2" s="20">
        <f>IFERROR(__xludf.DUMMYFUNCTION("""COMPUTED_VALUE"""),20.0)</f>
        <v>20</v>
      </c>
      <c r="F2" s="20">
        <f>IFERROR(__xludf.DUMMYFUNCTION("""COMPUTED_VALUE"""),0.0)</f>
        <v>0</v>
      </c>
      <c r="G2" s="19">
        <f>IFERROR(__xludf.DUMMYFUNCTION("""COMPUTED_VALUE"""),128.0)</f>
        <v>128</v>
      </c>
      <c r="H2" s="19">
        <f>IFERROR(__xludf.DUMMYFUNCTION("""COMPUTED_VALUE"""),0.0)</f>
        <v>0</v>
      </c>
      <c r="I2" s="19">
        <f>IFERROR(__xludf.DUMMYFUNCTION("""COMPUTED_VALUE"""),0.0)</f>
        <v>0</v>
      </c>
      <c r="J2" s="21" t="str">
        <f t="shared" ref="J2:J40" si="1">IF(D2="","","N"&amp;TEXT(D2,"000")&amp;"."&amp;TEXT(E2,"00")&amp;"."&amp;TEXT(F2,"00.000")&amp;" W"&amp;TEXT(G2,"000")&amp;"."&amp;TEXT(H2,"00")&amp;"."&amp;TEXT(I2,"00.000"))</f>
        <v>N048.20.00.000 W128.00.00.000</v>
      </c>
      <c r="K2" s="21" t="str">
        <f t="shared" ref="K2:K40" si="2">IF(D2="","",TEXT((((F2/60)+E2)/60)+D2,"0.000000000")&amp;" "&amp;TEXT((((I2/60)+H2)/60)+G2,"0.000000000"))</f>
        <v>48.333333333 128.000000000</v>
      </c>
      <c r="L2" s="22" t="str">
        <f t="shared" ref="L2:L40" si="3">IF(OR(D2="",D3=""),"","                          "&amp;J2&amp;" "&amp;J3&amp;" SECTOR-"&amp;A2&amp;" ; NODE: PG "&amp;B2&amp;" #"&amp;C2)</f>
        <v>                          N048.20.00.000 W128.00.00.000 N048.30.00.000 W125.00.00.000 SECTOR-ZSE ; NODE: PG 2 #1</v>
      </c>
      <c r="M2" s="23" t="str">
        <f t="shared" ref="M2:M40" si="4">IF(or(D2="",D3=""),"","LINE -"&amp;TEXT((((I2/60)+H2)/60)+G2,"0.000000000")&amp;","&amp;TEXT((((F2/60)+E2)/60)+D2,"0.000000000")&amp;" -"&amp;TEXT((((I3/60)+H3)/60)+G3,"0.000000000")&amp;","&amp;TEXT((((F3/60)+E3)/60)+D3,"0.000000000")&amp;CHAR(13))</f>
        <v>LINE -128.000000000,48.333333333 -125.000000000,48.500000000
</v>
      </c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ht="15.75" customHeight="1">
      <c r="A3" s="5" t="s">
        <v>86</v>
      </c>
      <c r="B3" s="5" t="s">
        <v>6</v>
      </c>
      <c r="C3" s="5" t="s">
        <v>6</v>
      </c>
      <c r="D3" s="19">
        <f>IFERROR(__xludf.DUMMYFUNCTION("IF(ISBLANK(C3),"""",QUERY(CoordinateDefinitions,""select C,D,E,F,G,H where A=""&amp;B3&amp;"" and B='""&amp;C3&amp;""'""))"),48.0)</f>
        <v>48</v>
      </c>
      <c r="E3" s="20">
        <f>IFERROR(__xludf.DUMMYFUNCTION("""COMPUTED_VALUE"""),30.0)</f>
        <v>30</v>
      </c>
      <c r="F3" s="20">
        <f>IFERROR(__xludf.DUMMYFUNCTION("""COMPUTED_VALUE"""),0.0)</f>
        <v>0</v>
      </c>
      <c r="G3" s="19">
        <f>IFERROR(__xludf.DUMMYFUNCTION("""COMPUTED_VALUE"""),125.0)</f>
        <v>125</v>
      </c>
      <c r="H3" s="19">
        <f>IFERROR(__xludf.DUMMYFUNCTION("""COMPUTED_VALUE"""),0.0)</f>
        <v>0</v>
      </c>
      <c r="I3" s="19">
        <f>IFERROR(__xludf.DUMMYFUNCTION("""COMPUTED_VALUE"""),0.0)</f>
        <v>0</v>
      </c>
      <c r="J3" s="21" t="str">
        <f t="shared" si="1"/>
        <v>N048.30.00.000 W125.00.00.000</v>
      </c>
      <c r="K3" s="21" t="str">
        <f t="shared" si="2"/>
        <v>48.500000000 125.000000000</v>
      </c>
      <c r="L3" s="22" t="str">
        <f t="shared" si="3"/>
        <v>                          N048.30.00.000 W125.00.00.000 N048.30.00.000 W124.45.00.000 SECTOR-ZSE ; NODE: PG 2 #2</v>
      </c>
      <c r="M3" s="23" t="str">
        <f t="shared" si="4"/>
        <v>LINE -125.000000000,48.500000000 -124.750000000,48.500000000
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 ht="15.75" customHeight="1">
      <c r="A4" s="5" t="s">
        <v>86</v>
      </c>
      <c r="B4" s="5" t="s">
        <v>6</v>
      </c>
      <c r="C4" s="5" t="s">
        <v>8</v>
      </c>
      <c r="D4" s="19">
        <f>IFERROR(__xludf.DUMMYFUNCTION("IF(ISBLANK(C4),"""",QUERY(CoordinateDefinitions,""select C,D,E,F,G,H where A=""&amp;B4&amp;"" and B='""&amp;C4&amp;""'""))"),48.0)</f>
        <v>48</v>
      </c>
      <c r="E4" s="20">
        <f>IFERROR(__xludf.DUMMYFUNCTION("""COMPUTED_VALUE"""),30.0)</f>
        <v>30</v>
      </c>
      <c r="F4" s="20">
        <f>IFERROR(__xludf.DUMMYFUNCTION("""COMPUTED_VALUE"""),0.0)</f>
        <v>0</v>
      </c>
      <c r="G4" s="19">
        <f>IFERROR(__xludf.DUMMYFUNCTION("""COMPUTED_VALUE"""),124.0)</f>
        <v>124</v>
      </c>
      <c r="H4" s="19">
        <f>IFERROR(__xludf.DUMMYFUNCTION("""COMPUTED_VALUE"""),45.0)</f>
        <v>45</v>
      </c>
      <c r="I4" s="19">
        <f>IFERROR(__xludf.DUMMYFUNCTION("""COMPUTED_VALUE"""),0.0)</f>
        <v>0</v>
      </c>
      <c r="J4" s="21" t="str">
        <f t="shared" si="1"/>
        <v>N048.30.00.000 W124.45.00.000</v>
      </c>
      <c r="K4" s="21" t="str">
        <f t="shared" si="2"/>
        <v>48.500000000 124.750000000</v>
      </c>
      <c r="L4" s="22" t="str">
        <f t="shared" si="3"/>
        <v>                          N048.30.00.000 W124.45.00.000 N048.17.50.000 W124.00.40.000 SECTOR-ZSE ; NODE: PG 2 #3</v>
      </c>
      <c r="M4" s="23" t="str">
        <f t="shared" si="4"/>
        <v>LINE -124.750000000,48.500000000 -124.011111111,48.297222222
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 ht="15.75" customHeight="1">
      <c r="A5" s="5" t="s">
        <v>86</v>
      </c>
      <c r="B5" s="5" t="s">
        <v>6</v>
      </c>
      <c r="C5" s="5" t="s">
        <v>9</v>
      </c>
      <c r="D5" s="19">
        <f>IFERROR(__xludf.DUMMYFUNCTION("IF(ISBLANK(C5),"""",QUERY(CoordinateDefinitions,""select C,D,E,F,G,H where A=""&amp;B5&amp;"" and B='""&amp;C5&amp;""'""))"),48.0)</f>
        <v>48</v>
      </c>
      <c r="E5" s="20">
        <f>IFERROR(__xludf.DUMMYFUNCTION("""COMPUTED_VALUE"""),17.0)</f>
        <v>17</v>
      </c>
      <c r="F5" s="20">
        <f>IFERROR(__xludf.DUMMYFUNCTION("""COMPUTED_VALUE"""),50.0)</f>
        <v>50</v>
      </c>
      <c r="G5" s="19">
        <f>IFERROR(__xludf.DUMMYFUNCTION("""COMPUTED_VALUE"""),124.0)</f>
        <v>124</v>
      </c>
      <c r="H5" s="19">
        <f>IFERROR(__xludf.DUMMYFUNCTION("""COMPUTED_VALUE"""),0.0)</f>
        <v>0</v>
      </c>
      <c r="I5" s="19">
        <f>IFERROR(__xludf.DUMMYFUNCTION("""COMPUTED_VALUE"""),40.0)</f>
        <v>40</v>
      </c>
      <c r="J5" s="21" t="str">
        <f t="shared" si="1"/>
        <v>N048.17.50.000 W124.00.40.000</v>
      </c>
      <c r="K5" s="21" t="str">
        <f t="shared" si="2"/>
        <v>48.297222222 124.011111111</v>
      </c>
      <c r="L5" s="22" t="str">
        <f t="shared" si="3"/>
        <v>                          N048.17.50.000 W124.00.40.000 N048.14.26.000 W123.40.41.000 SECTOR-ZSE ; NODE: PG 2 #4</v>
      </c>
      <c r="M5" s="23" t="str">
        <f t="shared" si="4"/>
        <v>LINE -124.011111111,48.297222222 -123.678055556,48.240555556
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 ht="15.75" customHeight="1">
      <c r="A6" s="5" t="s">
        <v>86</v>
      </c>
      <c r="B6" s="5" t="s">
        <v>6</v>
      </c>
      <c r="C6" s="5" t="s">
        <v>10</v>
      </c>
      <c r="D6" s="19">
        <f>IFERROR(__xludf.DUMMYFUNCTION("IF(ISBLANK(C6),"""",QUERY(CoordinateDefinitions,""select C,D,E,F,G,H where A=""&amp;B6&amp;"" and B='""&amp;C6&amp;""'""))"),48.0)</f>
        <v>48</v>
      </c>
      <c r="E6" s="20">
        <f>IFERROR(__xludf.DUMMYFUNCTION("""COMPUTED_VALUE"""),14.0)</f>
        <v>14</v>
      </c>
      <c r="F6" s="20">
        <f>IFERROR(__xludf.DUMMYFUNCTION("""COMPUTED_VALUE"""),26.0)</f>
        <v>26</v>
      </c>
      <c r="G6" s="19">
        <f>IFERROR(__xludf.DUMMYFUNCTION("""COMPUTED_VALUE"""),123.0)</f>
        <v>123</v>
      </c>
      <c r="H6" s="19">
        <f>IFERROR(__xludf.DUMMYFUNCTION("""COMPUTED_VALUE"""),40.0)</f>
        <v>40</v>
      </c>
      <c r="I6" s="19">
        <f>IFERROR(__xludf.DUMMYFUNCTION("""COMPUTED_VALUE"""),41.0)</f>
        <v>41</v>
      </c>
      <c r="J6" s="21" t="str">
        <f t="shared" si="1"/>
        <v>N048.14.26.000 W123.40.41.000</v>
      </c>
      <c r="K6" s="21" t="str">
        <f t="shared" si="2"/>
        <v>48.240555556 123.678055556</v>
      </c>
      <c r="L6" s="22" t="str">
        <f t="shared" si="3"/>
        <v>                          N048.14.26.000 W123.40.41.000 N048.13.30.000 W123.32.25.000 SECTOR-ZSE ; NODE: PG 2 #5</v>
      </c>
      <c r="M6" s="23" t="str">
        <f t="shared" si="4"/>
        <v>LINE -123.678055556,48.240555556 -123.540277778,48.225000000
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</row>
    <row r="7" ht="15.75" customHeight="1">
      <c r="A7" s="5" t="s">
        <v>86</v>
      </c>
      <c r="B7" s="5" t="s">
        <v>6</v>
      </c>
      <c r="C7" s="5" t="s">
        <v>11</v>
      </c>
      <c r="D7" s="19">
        <f>IFERROR(__xludf.DUMMYFUNCTION("IF(ISBLANK(C7),"""",QUERY(CoordinateDefinitions,""select C,D,E,F,G,H where A=""&amp;B7&amp;"" and B='""&amp;C7&amp;""'""))"),48.0)</f>
        <v>48</v>
      </c>
      <c r="E7" s="20">
        <f>IFERROR(__xludf.DUMMYFUNCTION("""COMPUTED_VALUE"""),13.0)</f>
        <v>13</v>
      </c>
      <c r="F7" s="20">
        <f>IFERROR(__xludf.DUMMYFUNCTION("""COMPUTED_VALUE"""),30.0)</f>
        <v>30</v>
      </c>
      <c r="G7" s="19">
        <f>IFERROR(__xludf.DUMMYFUNCTION("""COMPUTED_VALUE"""),123.0)</f>
        <v>123</v>
      </c>
      <c r="H7" s="19">
        <f>IFERROR(__xludf.DUMMYFUNCTION("""COMPUTED_VALUE"""),32.0)</f>
        <v>32</v>
      </c>
      <c r="I7" s="19">
        <f>IFERROR(__xludf.DUMMYFUNCTION("""COMPUTED_VALUE"""),25.0)</f>
        <v>25</v>
      </c>
      <c r="J7" s="21" t="str">
        <f t="shared" si="1"/>
        <v>N048.13.30.000 W123.32.25.000</v>
      </c>
      <c r="K7" s="21" t="str">
        <f t="shared" si="2"/>
        <v>48.225000000 123.540277778</v>
      </c>
      <c r="L7" s="22" t="str">
        <f t="shared" si="3"/>
        <v>                          N048.13.30.000 W123.32.25.000 N048.17.04.000 W123.14.51.000 SECTOR-ZSE ; NODE: PG 2 #6</v>
      </c>
      <c r="M7" s="23" t="str">
        <f t="shared" si="4"/>
        <v>LINE -123.540277778,48.225000000 -123.247500000,48.284444444
</v>
      </c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</row>
    <row r="8" ht="15.75" customHeight="1">
      <c r="A8" s="5" t="s">
        <v>86</v>
      </c>
      <c r="B8" s="5" t="s">
        <v>6</v>
      </c>
      <c r="C8" s="5" t="s">
        <v>12</v>
      </c>
      <c r="D8" s="19">
        <f>IFERROR(__xludf.DUMMYFUNCTION("IF(ISBLANK(C8),"""",QUERY(CoordinateDefinitions,""select C,D,E,F,G,H where A=""&amp;B8&amp;"" and B='""&amp;C8&amp;""'""))"),48.0)</f>
        <v>48</v>
      </c>
      <c r="E8" s="20">
        <f>IFERROR(__xludf.DUMMYFUNCTION("""COMPUTED_VALUE"""),17.0)</f>
        <v>17</v>
      </c>
      <c r="F8" s="20">
        <f>IFERROR(__xludf.DUMMYFUNCTION("""COMPUTED_VALUE"""),4.0)</f>
        <v>4</v>
      </c>
      <c r="G8" s="19">
        <f>IFERROR(__xludf.DUMMYFUNCTION("""COMPUTED_VALUE"""),123.0)</f>
        <v>123</v>
      </c>
      <c r="H8" s="19">
        <f>IFERROR(__xludf.DUMMYFUNCTION("""COMPUTED_VALUE"""),14.0)</f>
        <v>14</v>
      </c>
      <c r="I8" s="19">
        <f>IFERROR(__xludf.DUMMYFUNCTION("""COMPUTED_VALUE"""),51.0)</f>
        <v>51</v>
      </c>
      <c r="J8" s="21" t="str">
        <f t="shared" si="1"/>
        <v>N048.17.04.000 W123.14.51.000</v>
      </c>
      <c r="K8" s="21" t="str">
        <f t="shared" si="2"/>
        <v>48.284444444 123.247500000</v>
      </c>
      <c r="L8" s="22" t="str">
        <f t="shared" si="3"/>
        <v>                          N048.17.04.000 W123.14.51.000 N048.25.24.000 W123.06.51.000 SECTOR-ZSE ; NODE: PG 2 #7</v>
      </c>
      <c r="M8" s="23" t="str">
        <f t="shared" si="4"/>
        <v>LINE -123.247500000,48.284444444 -123.114166667,48.423333333
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</row>
    <row r="9" ht="15.75" customHeight="1">
      <c r="A9" s="5" t="s">
        <v>86</v>
      </c>
      <c r="B9" s="5" t="s">
        <v>8</v>
      </c>
      <c r="C9" s="5" t="s">
        <v>5</v>
      </c>
      <c r="D9" s="19">
        <f>IFERROR(__xludf.DUMMYFUNCTION("IF(ISBLANK(C9),"""",QUERY(CoordinateDefinitions,""select C,D,E,F,G,H where A=""&amp;B9&amp;"" and B='""&amp;C9&amp;""'""))"),48.0)</f>
        <v>48</v>
      </c>
      <c r="E9" s="20">
        <f>IFERROR(__xludf.DUMMYFUNCTION("""COMPUTED_VALUE"""),25.0)</f>
        <v>25</v>
      </c>
      <c r="F9" s="20">
        <f>IFERROR(__xludf.DUMMYFUNCTION("""COMPUTED_VALUE"""),24.0)</f>
        <v>24</v>
      </c>
      <c r="G9" s="19">
        <f>IFERROR(__xludf.DUMMYFUNCTION("""COMPUTED_VALUE"""),123.0)</f>
        <v>123</v>
      </c>
      <c r="H9" s="19">
        <f>IFERROR(__xludf.DUMMYFUNCTION("""COMPUTED_VALUE"""),6.0)</f>
        <v>6</v>
      </c>
      <c r="I9" s="19">
        <f>IFERROR(__xludf.DUMMYFUNCTION("""COMPUTED_VALUE"""),51.0)</f>
        <v>51</v>
      </c>
      <c r="J9" s="21" t="str">
        <f t="shared" si="1"/>
        <v>N048.25.24.000 W123.06.51.000</v>
      </c>
      <c r="K9" s="21" t="str">
        <f t="shared" si="2"/>
        <v>48.423333333 123.114166667</v>
      </c>
      <c r="L9" s="22" t="str">
        <f t="shared" si="3"/>
        <v>                          N048.25.24.000 W123.06.51.000 N048.27.14.000 W123.09.32.000 SECTOR-ZSE ; NODE: PG 3 #1</v>
      </c>
      <c r="M9" s="23" t="str">
        <f t="shared" si="4"/>
        <v>LINE -123.114166667,48.423333333 -123.158888889,48.453888889
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</row>
    <row r="10" ht="15.75" customHeight="1">
      <c r="A10" s="5" t="s">
        <v>86</v>
      </c>
      <c r="B10" s="5" t="s">
        <v>8</v>
      </c>
      <c r="C10" s="5" t="s">
        <v>6</v>
      </c>
      <c r="D10" s="19">
        <f>IFERROR(__xludf.DUMMYFUNCTION("IF(ISBLANK(C10),"""",QUERY(CoordinateDefinitions,""select C,D,E,F,G,H where A=""&amp;B10&amp;"" and B='""&amp;C10&amp;""'""))"),48.0)</f>
        <v>48</v>
      </c>
      <c r="E10" s="20">
        <f>IFERROR(__xludf.DUMMYFUNCTION("""COMPUTED_VALUE"""),27.0)</f>
        <v>27</v>
      </c>
      <c r="F10" s="20">
        <f>IFERROR(__xludf.DUMMYFUNCTION("""COMPUTED_VALUE"""),14.0)</f>
        <v>14</v>
      </c>
      <c r="G10" s="19">
        <f>IFERROR(__xludf.DUMMYFUNCTION("""COMPUTED_VALUE"""),123.0)</f>
        <v>123</v>
      </c>
      <c r="H10" s="19">
        <f>IFERROR(__xludf.DUMMYFUNCTION("""COMPUTED_VALUE"""),9.0)</f>
        <v>9</v>
      </c>
      <c r="I10" s="19">
        <f>IFERROR(__xludf.DUMMYFUNCTION("""COMPUTED_VALUE"""),32.0)</f>
        <v>32</v>
      </c>
      <c r="J10" s="21" t="str">
        <f t="shared" si="1"/>
        <v>N048.27.14.000 W123.09.32.000</v>
      </c>
      <c r="K10" s="21" t="str">
        <f t="shared" si="2"/>
        <v>48.453888889 123.158888889</v>
      </c>
      <c r="L10" s="22" t="str">
        <f t="shared" si="3"/>
        <v>                          N048.27.14.000 W123.09.32.000 N048.32.57.000 W123.13.05.000 SECTOR-ZSE ; NODE: PG 3 #2</v>
      </c>
      <c r="M10" s="23" t="str">
        <f t="shared" si="4"/>
        <v>LINE -123.158888889,48.453888889 -123.218055556,48.549166667
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ht="15.75" customHeight="1">
      <c r="A11" s="5" t="s">
        <v>86</v>
      </c>
      <c r="B11" s="5" t="s">
        <v>8</v>
      </c>
      <c r="C11" s="5" t="s">
        <v>8</v>
      </c>
      <c r="D11" s="19">
        <f>IFERROR(__xludf.DUMMYFUNCTION("IF(ISBLANK(C11),"""",QUERY(CoordinateDefinitions,""select C,D,E,F,G,H where A=""&amp;B11&amp;"" and B='""&amp;C11&amp;""'""))"),48.0)</f>
        <v>48</v>
      </c>
      <c r="E11" s="20">
        <f>IFERROR(__xludf.DUMMYFUNCTION("""COMPUTED_VALUE"""),32.0)</f>
        <v>32</v>
      </c>
      <c r="F11" s="20">
        <f>IFERROR(__xludf.DUMMYFUNCTION("""COMPUTED_VALUE"""),57.0)</f>
        <v>57</v>
      </c>
      <c r="G11" s="19">
        <f>IFERROR(__xludf.DUMMYFUNCTION("""COMPUTED_VALUE"""),123.0)</f>
        <v>123</v>
      </c>
      <c r="H11" s="19">
        <f>IFERROR(__xludf.DUMMYFUNCTION("""COMPUTED_VALUE"""),13.0)</f>
        <v>13</v>
      </c>
      <c r="I11" s="19">
        <f>IFERROR(__xludf.DUMMYFUNCTION("""COMPUTED_VALUE"""),5.0)</f>
        <v>5</v>
      </c>
      <c r="J11" s="21" t="str">
        <f t="shared" si="1"/>
        <v>N048.32.57.000 W123.13.05.000</v>
      </c>
      <c r="K11" s="21" t="str">
        <f t="shared" si="2"/>
        <v>48.549166667 123.218055556</v>
      </c>
      <c r="L11" s="22" t="str">
        <f t="shared" si="3"/>
        <v>                          N048.32.57.000 W123.13.05.000 N048.41.40.000 W123.16.02.000 SECTOR-ZSE ; NODE: PG 3 #3</v>
      </c>
      <c r="M11" s="23" t="str">
        <f t="shared" si="4"/>
        <v>LINE -123.218055556,48.549166667 -123.267222222,48.694444444
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ht="15.75" customHeight="1">
      <c r="A12" s="5" t="s">
        <v>86</v>
      </c>
      <c r="B12" s="5" t="s">
        <v>8</v>
      </c>
      <c r="C12" s="5" t="s">
        <v>9</v>
      </c>
      <c r="D12" s="19">
        <f>IFERROR(__xludf.DUMMYFUNCTION("IF(ISBLANK(C12),"""",QUERY(CoordinateDefinitions,""select C,D,E,F,G,H where A=""&amp;B12&amp;"" and B='""&amp;C12&amp;""'""))"),48.0)</f>
        <v>48</v>
      </c>
      <c r="E12" s="20">
        <f>IFERROR(__xludf.DUMMYFUNCTION("""COMPUTED_VALUE"""),41.0)</f>
        <v>41</v>
      </c>
      <c r="F12" s="20">
        <f>IFERROR(__xludf.DUMMYFUNCTION("""COMPUTED_VALUE"""),40.0)</f>
        <v>40</v>
      </c>
      <c r="G12" s="19">
        <f>IFERROR(__xludf.DUMMYFUNCTION("""COMPUTED_VALUE"""),123.0)</f>
        <v>123</v>
      </c>
      <c r="H12" s="19">
        <f>IFERROR(__xludf.DUMMYFUNCTION("""COMPUTED_VALUE"""),16.0)</f>
        <v>16</v>
      </c>
      <c r="I12" s="19">
        <f>IFERROR(__xludf.DUMMYFUNCTION("""COMPUTED_VALUE"""),2.0)</f>
        <v>2</v>
      </c>
      <c r="J12" s="21" t="str">
        <f t="shared" si="1"/>
        <v>N048.41.40.000 W123.16.02.000</v>
      </c>
      <c r="K12" s="21" t="str">
        <f t="shared" si="2"/>
        <v>48.694444444 123.267222222</v>
      </c>
      <c r="L12" s="22" t="str">
        <f t="shared" si="3"/>
        <v>                          N048.41.40.000 W123.16.02.000 N048.41.54.000 W123.15.11.000 SECTOR-ZSE ; NODE: PG 3 #4</v>
      </c>
      <c r="M12" s="23" t="str">
        <f t="shared" si="4"/>
        <v>LINE -123.267222222,48.694444444 -123.253055556,48.698333333
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ht="15.75" customHeight="1">
      <c r="A13" s="5" t="s">
        <v>86</v>
      </c>
      <c r="B13" s="5" t="s">
        <v>8</v>
      </c>
      <c r="C13" s="5" t="s">
        <v>50</v>
      </c>
      <c r="D13" s="19">
        <f>IFERROR(__xludf.DUMMYFUNCTION("IF(ISBLANK(C13),"""",QUERY(CoordinateDefinitions,""select C,D,E,F,G,H where A=""&amp;B13&amp;"" and B='""&amp;C13&amp;""'""))"),48.0)</f>
        <v>48</v>
      </c>
      <c r="E13" s="20">
        <f>IFERROR(__xludf.DUMMYFUNCTION("""COMPUTED_VALUE"""),41.0)</f>
        <v>41</v>
      </c>
      <c r="F13" s="20">
        <f>IFERROR(__xludf.DUMMYFUNCTION("""COMPUTED_VALUE"""),54.0)</f>
        <v>54</v>
      </c>
      <c r="G13" s="19">
        <f>IFERROR(__xludf.DUMMYFUNCTION("""COMPUTED_VALUE"""),123.0)</f>
        <v>123</v>
      </c>
      <c r="H13" s="19">
        <f>IFERROR(__xludf.DUMMYFUNCTION("""COMPUTED_VALUE"""),15.0)</f>
        <v>15</v>
      </c>
      <c r="I13" s="19">
        <f>IFERROR(__xludf.DUMMYFUNCTION("""COMPUTED_VALUE"""),11.0)</f>
        <v>11</v>
      </c>
      <c r="J13" s="21" t="str">
        <f t="shared" si="1"/>
        <v>N048.41.54.000 W123.15.11.000</v>
      </c>
      <c r="K13" s="21" t="str">
        <f t="shared" si="2"/>
        <v>48.698333333 123.253055556</v>
      </c>
      <c r="L13" s="22" t="str">
        <f t="shared" si="3"/>
        <v>                          N048.41.54.000 W123.15.11.000 N048.46.03.000 W123.00.27.000 SECTOR-ZSE ; NODE: PG 3 #AB</v>
      </c>
      <c r="M13" s="23" t="str">
        <f t="shared" si="4"/>
        <v>LINE -123.253055556,48.698333333 -123.007500000,48.767500000
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</row>
    <row r="14" ht="15.75" customHeight="1">
      <c r="A14" s="5" t="s">
        <v>86</v>
      </c>
      <c r="B14" s="5" t="s">
        <v>8</v>
      </c>
      <c r="C14" s="5" t="s">
        <v>10</v>
      </c>
      <c r="D14" s="19">
        <f>IFERROR(__xludf.DUMMYFUNCTION("IF(ISBLANK(C14),"""",QUERY(CoordinateDefinitions,""select C,D,E,F,G,H where A=""&amp;B14&amp;"" and B='""&amp;C14&amp;""'""))"),48.0)</f>
        <v>48</v>
      </c>
      <c r="E14" s="20">
        <f>IFERROR(__xludf.DUMMYFUNCTION("""COMPUTED_VALUE"""),46.0)</f>
        <v>46</v>
      </c>
      <c r="F14" s="20">
        <f>IFERROR(__xludf.DUMMYFUNCTION("""COMPUTED_VALUE"""),3.0)</f>
        <v>3</v>
      </c>
      <c r="G14" s="19">
        <f>IFERROR(__xludf.DUMMYFUNCTION("""COMPUTED_VALUE"""),123.0)</f>
        <v>123</v>
      </c>
      <c r="H14" s="19">
        <f>IFERROR(__xludf.DUMMYFUNCTION("""COMPUTED_VALUE"""),0.0)</f>
        <v>0</v>
      </c>
      <c r="I14" s="19">
        <f>IFERROR(__xludf.DUMMYFUNCTION("""COMPUTED_VALUE"""),27.0)</f>
        <v>27</v>
      </c>
      <c r="J14" s="21" t="str">
        <f t="shared" si="1"/>
        <v>N048.46.03.000 W123.00.27.000</v>
      </c>
      <c r="K14" s="21" t="str">
        <f t="shared" si="2"/>
        <v>48.767500000 123.007500000</v>
      </c>
      <c r="L14" s="22" t="str">
        <f t="shared" si="3"/>
        <v>                          N048.46.03.000 W123.00.27.000 N048.49.54.000 W123.00.27.000 SECTOR-ZSE ; NODE: PG 3 #5</v>
      </c>
      <c r="M14" s="23" t="str">
        <f t="shared" si="4"/>
        <v>LINE -123.007500000,48.767500000 -123.007500000,48.831666667
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</row>
    <row r="15" ht="15.75" customHeight="1">
      <c r="A15" s="5" t="s">
        <v>86</v>
      </c>
      <c r="B15" s="5" t="s">
        <v>8</v>
      </c>
      <c r="C15" s="5" t="s">
        <v>11</v>
      </c>
      <c r="D15" s="19">
        <f>IFERROR(__xludf.DUMMYFUNCTION("IF(ISBLANK(C15),"""",QUERY(CoordinateDefinitions,""select C,D,E,F,G,H where A=""&amp;B15&amp;"" and B='""&amp;C15&amp;""'""))"),48.0)</f>
        <v>48</v>
      </c>
      <c r="E15" s="20">
        <f>IFERROR(__xludf.DUMMYFUNCTION("""COMPUTED_VALUE"""),49.0)</f>
        <v>49</v>
      </c>
      <c r="F15" s="20">
        <f>IFERROR(__xludf.DUMMYFUNCTION("""COMPUTED_VALUE"""),54.0)</f>
        <v>54</v>
      </c>
      <c r="G15" s="19">
        <f>IFERROR(__xludf.DUMMYFUNCTION("""COMPUTED_VALUE"""),123.0)</f>
        <v>123</v>
      </c>
      <c r="H15" s="19">
        <f>IFERROR(__xludf.DUMMYFUNCTION("""COMPUTED_VALUE"""),0.0)</f>
        <v>0</v>
      </c>
      <c r="I15" s="19">
        <f>IFERROR(__xludf.DUMMYFUNCTION("""COMPUTED_VALUE"""),27.0)</f>
        <v>27</v>
      </c>
      <c r="J15" s="21" t="str">
        <f t="shared" si="1"/>
        <v>N048.49.54.000 W123.00.27.000</v>
      </c>
      <c r="K15" s="21" t="str">
        <f t="shared" si="2"/>
        <v>48.831666667 123.007500000</v>
      </c>
      <c r="L15" s="22" t="str">
        <f t="shared" si="3"/>
        <v>                          N048.49.54.000 W123.00.27.000 N048.53.38.000 W123.07.23.000 SECTOR-ZSE ; NODE: PG 3 #6</v>
      </c>
      <c r="M15" s="23" t="str">
        <f t="shared" si="4"/>
        <v>LINE -123.007500000,48.831666667 -123.123055556,48.893888889
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</row>
    <row r="16" ht="15.75" customHeight="1">
      <c r="A16" s="5" t="s">
        <v>86</v>
      </c>
      <c r="B16" s="5" t="s">
        <v>8</v>
      </c>
      <c r="C16" s="5" t="s">
        <v>51</v>
      </c>
      <c r="D16" s="19">
        <f>IFERROR(__xludf.DUMMYFUNCTION("IF(ISBLANK(C16),"""",QUERY(CoordinateDefinitions,""select C,D,E,F,G,H where A=""&amp;B16&amp;"" and B='""&amp;C16&amp;""'""))"),48.0)</f>
        <v>48</v>
      </c>
      <c r="E16" s="20">
        <f>IFERROR(__xludf.DUMMYFUNCTION("""COMPUTED_VALUE"""),53.0)</f>
        <v>53</v>
      </c>
      <c r="F16" s="20">
        <f>IFERROR(__xludf.DUMMYFUNCTION("""COMPUTED_VALUE"""),38.0)</f>
        <v>38</v>
      </c>
      <c r="G16" s="19">
        <f>IFERROR(__xludf.DUMMYFUNCTION("""COMPUTED_VALUE"""),123.0)</f>
        <v>123</v>
      </c>
      <c r="H16" s="19">
        <f>IFERROR(__xludf.DUMMYFUNCTION("""COMPUTED_VALUE"""),7.0)</f>
        <v>7</v>
      </c>
      <c r="I16" s="19">
        <f>IFERROR(__xludf.DUMMYFUNCTION("""COMPUTED_VALUE"""),23.0)</f>
        <v>23</v>
      </c>
      <c r="J16" s="21" t="str">
        <f t="shared" si="1"/>
        <v>N048.53.38.000 W123.07.23.000</v>
      </c>
      <c r="K16" s="21" t="str">
        <f t="shared" si="2"/>
        <v>48.893888889 123.123055556</v>
      </c>
      <c r="L16" s="22" t="str">
        <f t="shared" si="3"/>
        <v>                          N048.53.38.000 W123.07.23.000 N049.00.00.000 W123.19.17.000 SECTOR-ZSE ; NODE: PG 3 #BC</v>
      </c>
      <c r="M16" s="23" t="str">
        <f t="shared" si="4"/>
        <v>LINE -123.123055556,48.893888889 -123.321388889,49.000000000
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</row>
    <row r="17" ht="15.75" customHeight="1">
      <c r="A17" s="5" t="s">
        <v>86</v>
      </c>
      <c r="B17" s="5" t="s">
        <v>8</v>
      </c>
      <c r="C17" s="5" t="s">
        <v>12</v>
      </c>
      <c r="D17" s="19">
        <f>IFERROR(__xludf.DUMMYFUNCTION("IF(ISBLANK(C17),"""",QUERY(CoordinateDefinitions,""select C,D,E,F,G,H where A=""&amp;B17&amp;"" and B='""&amp;C17&amp;""'""))"),49.0)</f>
        <v>49</v>
      </c>
      <c r="E17" s="20">
        <f>IFERROR(__xludf.DUMMYFUNCTION("""COMPUTED_VALUE"""),0.0)</f>
        <v>0</v>
      </c>
      <c r="F17" s="20">
        <f>IFERROR(__xludf.DUMMYFUNCTION("""COMPUTED_VALUE"""),0.0)</f>
        <v>0</v>
      </c>
      <c r="G17" s="19">
        <f>IFERROR(__xludf.DUMMYFUNCTION("""COMPUTED_VALUE"""),123.0)</f>
        <v>123</v>
      </c>
      <c r="H17" s="19">
        <f>IFERROR(__xludf.DUMMYFUNCTION("""COMPUTED_VALUE"""),19.0)</f>
        <v>19</v>
      </c>
      <c r="I17" s="19">
        <f>IFERROR(__xludf.DUMMYFUNCTION("""COMPUTED_VALUE"""),17.0)</f>
        <v>17</v>
      </c>
      <c r="J17" s="21" t="str">
        <f t="shared" si="1"/>
        <v>N049.00.00.000 W123.19.17.000</v>
      </c>
      <c r="K17" s="21" t="str">
        <f t="shared" si="2"/>
        <v>49.000000000 123.321388889</v>
      </c>
      <c r="L17" s="22" t="str">
        <f t="shared" si="3"/>
        <v>                          N049.00.00.000 W123.19.17.000 N049.00.00.000 W122.48.49.000 SECTOR-ZSE ; NODE: PG 3 #7</v>
      </c>
      <c r="M17" s="23" t="str">
        <f t="shared" si="4"/>
        <v>LINE -123.321388889,49.000000000 -122.813611111,49.000000000
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</row>
    <row r="18" ht="15.75" customHeight="1">
      <c r="A18" s="5" t="s">
        <v>86</v>
      </c>
      <c r="B18" s="5" t="s">
        <v>8</v>
      </c>
      <c r="C18" s="5" t="s">
        <v>52</v>
      </c>
      <c r="D18" s="19">
        <f>IFERROR(__xludf.DUMMYFUNCTION("IF(ISBLANK(C18),"""",QUERY(CoordinateDefinitions,""select C,D,E,F,G,H where A=""&amp;B18&amp;"" and B='""&amp;C18&amp;""'""))"),49.0)</f>
        <v>49</v>
      </c>
      <c r="E18" s="20">
        <f>IFERROR(__xludf.DUMMYFUNCTION("""COMPUTED_VALUE"""),0.0)</f>
        <v>0</v>
      </c>
      <c r="F18" s="20">
        <f>IFERROR(__xludf.DUMMYFUNCTION("""COMPUTED_VALUE"""),0.0)</f>
        <v>0</v>
      </c>
      <c r="G18" s="19">
        <f>IFERROR(__xludf.DUMMYFUNCTION("""COMPUTED_VALUE"""),122.0)</f>
        <v>122</v>
      </c>
      <c r="H18" s="19">
        <f>IFERROR(__xludf.DUMMYFUNCTION("""COMPUTED_VALUE"""),48.0)</f>
        <v>48</v>
      </c>
      <c r="I18" s="19">
        <f>IFERROR(__xludf.DUMMYFUNCTION("""COMPUTED_VALUE"""),49.0)</f>
        <v>49</v>
      </c>
      <c r="J18" s="21" t="str">
        <f t="shared" si="1"/>
        <v>N049.00.00.000 W122.48.49.000</v>
      </c>
      <c r="K18" s="21" t="str">
        <f t="shared" si="2"/>
        <v>49.000000000 122.813611111</v>
      </c>
      <c r="L18" s="22" t="str">
        <f t="shared" si="3"/>
        <v>                          N049.00.00.000 W122.48.49.000 N049.00.00.000 W122.20.08.000 SECTOR-ZSE ; NODE: PG 3 #CD</v>
      </c>
      <c r="M18" s="23" t="str">
        <f t="shared" si="4"/>
        <v>LINE -122.813611111,49.000000000 -122.335555556,49.000000000
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</row>
    <row r="19" ht="15.75" customHeight="1">
      <c r="A19" s="5" t="s">
        <v>86</v>
      </c>
      <c r="B19" s="5" t="s">
        <v>8</v>
      </c>
      <c r="C19" s="5" t="s">
        <v>53</v>
      </c>
      <c r="D19" s="19">
        <f>IFERROR(__xludf.DUMMYFUNCTION("IF(ISBLANK(C19),"""",QUERY(CoordinateDefinitions,""select C,D,E,F,G,H where A=""&amp;B19&amp;"" and B='""&amp;C19&amp;""'""))"),49.0)</f>
        <v>49</v>
      </c>
      <c r="E19" s="20">
        <f>IFERROR(__xludf.DUMMYFUNCTION("""COMPUTED_VALUE"""),0.0)</f>
        <v>0</v>
      </c>
      <c r="F19" s="20">
        <f>IFERROR(__xludf.DUMMYFUNCTION("""COMPUTED_VALUE"""),0.0)</f>
        <v>0</v>
      </c>
      <c r="G19" s="19">
        <f>IFERROR(__xludf.DUMMYFUNCTION("""COMPUTED_VALUE"""),122.0)</f>
        <v>122</v>
      </c>
      <c r="H19" s="19">
        <f>IFERROR(__xludf.DUMMYFUNCTION("""COMPUTED_VALUE"""),20.0)</f>
        <v>20</v>
      </c>
      <c r="I19" s="19">
        <f>IFERROR(__xludf.DUMMYFUNCTION("""COMPUTED_VALUE"""),8.0)</f>
        <v>8</v>
      </c>
      <c r="J19" s="21" t="str">
        <f t="shared" si="1"/>
        <v>N049.00.00.000 W122.20.08.000</v>
      </c>
      <c r="K19" s="21" t="str">
        <f t="shared" si="2"/>
        <v>49.000000000 122.335555556</v>
      </c>
      <c r="L19" s="22" t="str">
        <f t="shared" si="3"/>
        <v>                          N049.00.00.000 W122.20.08.000 N049.00.00.000 W120.00.00.000 SECTOR-ZSE ; NODE: PG 3 #DEG</v>
      </c>
      <c r="M19" s="23" t="str">
        <f t="shared" si="4"/>
        <v>LINE -122.335555556,49.000000000 -120.000000000,49.000000000
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</row>
    <row r="20" ht="15.75" customHeight="1">
      <c r="A20" s="5" t="s">
        <v>86</v>
      </c>
      <c r="B20" s="5" t="s">
        <v>8</v>
      </c>
      <c r="C20" s="5" t="s">
        <v>13</v>
      </c>
      <c r="D20" s="19">
        <f>IFERROR(__xludf.DUMMYFUNCTION("IF(ISBLANK(C20),"""",QUERY(CoordinateDefinitions,""select C,D,E,F,G,H where A=""&amp;B20&amp;"" and B='""&amp;C20&amp;""'""))"),49.0)</f>
        <v>49</v>
      </c>
      <c r="E20" s="20">
        <f>IFERROR(__xludf.DUMMYFUNCTION("""COMPUTED_VALUE"""),0.0)</f>
        <v>0</v>
      </c>
      <c r="F20" s="20">
        <f>IFERROR(__xludf.DUMMYFUNCTION("""COMPUTED_VALUE"""),0.0)</f>
        <v>0</v>
      </c>
      <c r="G20" s="19">
        <f>IFERROR(__xludf.DUMMYFUNCTION("""COMPUTED_VALUE"""),120.0)</f>
        <v>120</v>
      </c>
      <c r="H20" s="19">
        <f>IFERROR(__xludf.DUMMYFUNCTION("""COMPUTED_VALUE"""),0.0)</f>
        <v>0</v>
      </c>
      <c r="I20" s="19">
        <f>IFERROR(__xludf.DUMMYFUNCTION("""COMPUTED_VALUE"""),0.0)</f>
        <v>0</v>
      </c>
      <c r="J20" s="21" t="str">
        <f t="shared" si="1"/>
        <v>N049.00.00.000 W120.00.00.000</v>
      </c>
      <c r="K20" s="21" t="str">
        <f t="shared" si="2"/>
        <v>49.000000000 120.000000000</v>
      </c>
      <c r="L20" s="22" t="str">
        <f t="shared" si="3"/>
        <v>                          N049.00.00.000 W120.00.00.000 N048.49.51.000 W120.05.07.000 SECTOR-ZSE ; NODE: PG 3 #8</v>
      </c>
      <c r="M20" s="23" t="str">
        <f t="shared" si="4"/>
        <v>LINE -120.000000000,49.000000000 -120.085277778,48.830833333
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</row>
    <row r="21" ht="15.75" customHeight="1">
      <c r="A21" s="5" t="s">
        <v>86</v>
      </c>
      <c r="B21" s="5" t="s">
        <v>8</v>
      </c>
      <c r="C21" s="5" t="s">
        <v>14</v>
      </c>
      <c r="D21" s="19">
        <f>IFERROR(__xludf.DUMMYFUNCTION("IF(ISBLANK(C21),"""",QUERY(CoordinateDefinitions,""select C,D,E,F,G,H where A=""&amp;B21&amp;"" and B='""&amp;C21&amp;""'""))"),48.0)</f>
        <v>48</v>
      </c>
      <c r="E21" s="20">
        <f>IFERROR(__xludf.DUMMYFUNCTION("""COMPUTED_VALUE"""),49.0)</f>
        <v>49</v>
      </c>
      <c r="F21" s="20">
        <f>IFERROR(__xludf.DUMMYFUNCTION("""COMPUTED_VALUE"""),51.0)</f>
        <v>51</v>
      </c>
      <c r="G21" s="19">
        <f>IFERROR(__xludf.DUMMYFUNCTION("""COMPUTED_VALUE"""),120.0)</f>
        <v>120</v>
      </c>
      <c r="H21" s="19">
        <f>IFERROR(__xludf.DUMMYFUNCTION("""COMPUTED_VALUE"""),5.0)</f>
        <v>5</v>
      </c>
      <c r="I21" s="19">
        <f>IFERROR(__xludf.DUMMYFUNCTION("""COMPUTED_VALUE"""),7.0)</f>
        <v>7</v>
      </c>
      <c r="J21" s="21" t="str">
        <f t="shared" si="1"/>
        <v>N048.49.51.000 W120.05.07.000</v>
      </c>
      <c r="K21" s="21" t="str">
        <f t="shared" si="2"/>
        <v>48.830833333 120.085277778</v>
      </c>
      <c r="L21" s="22" t="str">
        <f t="shared" si="3"/>
        <v>                          N048.49.51.000 W120.05.07.000 N048.51.37.000 W121.59.22.000 SECTOR-ZSE ; NODE: PG 3 #9</v>
      </c>
      <c r="M21" s="23" t="str">
        <f t="shared" si="4"/>
        <v>LINE -120.085277778,48.830833333 -121.989444444,48.860277778
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</row>
    <row r="22" ht="15.75" customHeight="1">
      <c r="A22" s="5" t="s">
        <v>86</v>
      </c>
      <c r="B22" s="5" t="s">
        <v>8</v>
      </c>
      <c r="C22" s="5" t="s">
        <v>27</v>
      </c>
      <c r="D22" s="19">
        <f>IFERROR(__xludf.DUMMYFUNCTION("IF(ISBLANK(C22),"""",QUERY(CoordinateDefinitions,""select C,D,E,F,G,H where A=""&amp;B22&amp;"" and B='""&amp;C22&amp;""'""))"),48.0)</f>
        <v>48</v>
      </c>
      <c r="E22" s="20">
        <f>IFERROR(__xludf.DUMMYFUNCTION("""COMPUTED_VALUE"""),51.0)</f>
        <v>51</v>
      </c>
      <c r="F22" s="20">
        <f>IFERROR(__xludf.DUMMYFUNCTION("""COMPUTED_VALUE"""),37.0)</f>
        <v>37</v>
      </c>
      <c r="G22" s="19">
        <f>IFERROR(__xludf.DUMMYFUNCTION("""COMPUTED_VALUE"""),121.0)</f>
        <v>121</v>
      </c>
      <c r="H22" s="19">
        <f>IFERROR(__xludf.DUMMYFUNCTION("""COMPUTED_VALUE"""),59.0)</f>
        <v>59</v>
      </c>
      <c r="I22" s="19">
        <f>IFERROR(__xludf.DUMMYFUNCTION("""COMPUTED_VALUE"""),22.0)</f>
        <v>22</v>
      </c>
      <c r="J22" s="21" t="str">
        <f t="shared" si="1"/>
        <v>N048.51.37.000 W121.59.22.000</v>
      </c>
      <c r="K22" s="21" t="str">
        <f t="shared" si="2"/>
        <v>48.860277778 121.989444444</v>
      </c>
      <c r="L22" s="22" t="str">
        <f t="shared" si="3"/>
        <v>                          N048.51.37.000 W121.59.22.000 N048.51.42.000 W122.17.00.000 SECTOR-ZSE ; NODE: PG 3 #22</v>
      </c>
      <c r="M22" s="23" t="str">
        <f t="shared" si="4"/>
        <v>LINE -121.989444444,48.860277778 -122.283333333,48.861666667
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</row>
    <row r="23" ht="15.75" customHeight="1">
      <c r="A23" s="5" t="s">
        <v>86</v>
      </c>
      <c r="B23" s="5" t="s">
        <v>8</v>
      </c>
      <c r="C23" s="5" t="s">
        <v>15</v>
      </c>
      <c r="D23" s="19">
        <f>IFERROR(__xludf.DUMMYFUNCTION("IF(ISBLANK(C23),"""",QUERY(CoordinateDefinitions,""select C,D,E,F,G,H where A=""&amp;B23&amp;"" and B='""&amp;C23&amp;""'""))"),48.0)</f>
        <v>48</v>
      </c>
      <c r="E23" s="20">
        <f>IFERROR(__xludf.DUMMYFUNCTION("""COMPUTED_VALUE"""),51.0)</f>
        <v>51</v>
      </c>
      <c r="F23" s="20">
        <f>IFERROR(__xludf.DUMMYFUNCTION("""COMPUTED_VALUE"""),42.0)</f>
        <v>42</v>
      </c>
      <c r="G23" s="19">
        <f>IFERROR(__xludf.DUMMYFUNCTION("""COMPUTED_VALUE"""),122.0)</f>
        <v>122</v>
      </c>
      <c r="H23" s="19">
        <f>IFERROR(__xludf.DUMMYFUNCTION("""COMPUTED_VALUE"""),17.0)</f>
        <v>17</v>
      </c>
      <c r="I23" s="19">
        <f>IFERROR(__xludf.DUMMYFUNCTION("""COMPUTED_VALUE"""),0.0)</f>
        <v>0</v>
      </c>
      <c r="J23" s="21" t="str">
        <f t="shared" si="1"/>
        <v>N048.51.42.000 W122.17.00.000</v>
      </c>
      <c r="K23" s="21" t="str">
        <f t="shared" si="2"/>
        <v>48.861666667 122.283333333</v>
      </c>
      <c r="L23" s="22" t="str">
        <f t="shared" si="3"/>
        <v>                          N048.51.42.000 W122.17.00.000 N048.47.25.000 W122.17.00.000 SECTOR-ZSE ; NODE: PG 3 #10</v>
      </c>
      <c r="M23" s="23" t="str">
        <f t="shared" si="4"/>
        <v>LINE -122.283333333,48.861666667 -122.283333333,48.790277778
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</row>
    <row r="24" ht="15.75" customHeight="1">
      <c r="A24" s="5" t="s">
        <v>86</v>
      </c>
      <c r="B24" s="5" t="s">
        <v>8</v>
      </c>
      <c r="C24" s="5" t="s">
        <v>16</v>
      </c>
      <c r="D24" s="19">
        <f>IFERROR(__xludf.DUMMYFUNCTION("IF(ISBLANK(C24),"""",QUERY(CoordinateDefinitions,""select C,D,E,F,G,H where A=""&amp;B24&amp;"" and B='""&amp;C24&amp;""'""))"),48.0)</f>
        <v>48</v>
      </c>
      <c r="E24" s="20">
        <f>IFERROR(__xludf.DUMMYFUNCTION("""COMPUTED_VALUE"""),47.0)</f>
        <v>47</v>
      </c>
      <c r="F24" s="20">
        <f>IFERROR(__xludf.DUMMYFUNCTION("""COMPUTED_VALUE"""),25.0)</f>
        <v>25</v>
      </c>
      <c r="G24" s="19">
        <f>IFERROR(__xludf.DUMMYFUNCTION("""COMPUTED_VALUE"""),122.0)</f>
        <v>122</v>
      </c>
      <c r="H24" s="19">
        <f>IFERROR(__xludf.DUMMYFUNCTION("""COMPUTED_VALUE"""),17.0)</f>
        <v>17</v>
      </c>
      <c r="I24" s="19">
        <f>IFERROR(__xludf.DUMMYFUNCTION("""COMPUTED_VALUE"""),0.0)</f>
        <v>0</v>
      </c>
      <c r="J24" s="21" t="str">
        <f t="shared" si="1"/>
        <v>N048.47.25.000 W122.17.00.000</v>
      </c>
      <c r="K24" s="21" t="str">
        <f t="shared" si="2"/>
        <v>48.790277778 122.283333333</v>
      </c>
      <c r="L24" s="22" t="str">
        <f t="shared" si="3"/>
        <v>                          N048.47.25.000 W122.17.00.000 N048.47.25.000 W122.46.13.000 SECTOR-ZSE ; NODE: PG 3 #11</v>
      </c>
      <c r="M24" s="23" t="str">
        <f t="shared" si="4"/>
        <v>LINE -122.283333333,48.790277778 -122.770277778,48.790277778
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</row>
    <row r="25" ht="15.75" customHeight="1">
      <c r="A25" s="5" t="s">
        <v>86</v>
      </c>
      <c r="B25" s="5" t="s">
        <v>8</v>
      </c>
      <c r="C25" s="5" t="s">
        <v>17</v>
      </c>
      <c r="D25" s="19">
        <f>IFERROR(__xludf.DUMMYFUNCTION("IF(ISBLANK(C25),"""",QUERY(CoordinateDefinitions,""select C,D,E,F,G,H where A=""&amp;B25&amp;"" and B='""&amp;C25&amp;""'""))"),48.0)</f>
        <v>48</v>
      </c>
      <c r="E25" s="20">
        <f>IFERROR(__xludf.DUMMYFUNCTION("""COMPUTED_VALUE"""),47.0)</f>
        <v>47</v>
      </c>
      <c r="F25" s="20">
        <f>IFERROR(__xludf.DUMMYFUNCTION("""COMPUTED_VALUE"""),25.0)</f>
        <v>25</v>
      </c>
      <c r="G25" s="19">
        <f>IFERROR(__xludf.DUMMYFUNCTION("""COMPUTED_VALUE"""),122.0)</f>
        <v>122</v>
      </c>
      <c r="H25" s="19">
        <f>IFERROR(__xludf.DUMMYFUNCTION("""COMPUTED_VALUE"""),46.0)</f>
        <v>46</v>
      </c>
      <c r="I25" s="19">
        <f>IFERROR(__xludf.DUMMYFUNCTION("""COMPUTED_VALUE"""),13.0)</f>
        <v>13</v>
      </c>
      <c r="J25" s="21" t="str">
        <f t="shared" si="1"/>
        <v>N048.47.25.000 W122.46.13.000</v>
      </c>
      <c r="K25" s="21" t="str">
        <f t="shared" si="2"/>
        <v>48.790277778 122.770277778</v>
      </c>
      <c r="L25" s="22" t="str">
        <f t="shared" si="3"/>
        <v>                          N048.47.25.000 W122.46.13.000 N048.43.25.000 W122.52.00.000 SECTOR-ZSE ; NODE: PG 3 #12</v>
      </c>
      <c r="M25" s="23" t="str">
        <f t="shared" si="4"/>
        <v>LINE -122.770277778,48.790277778 -122.866666667,48.723611111
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</row>
    <row r="26" ht="15.75" customHeight="1">
      <c r="A26" s="5" t="s">
        <v>86</v>
      </c>
      <c r="B26" s="5" t="s">
        <v>8</v>
      </c>
      <c r="C26" s="5" t="s">
        <v>18</v>
      </c>
      <c r="D26" s="19">
        <f>IFERROR(__xludf.DUMMYFUNCTION("IF(ISBLANK(C26),"""",QUERY(CoordinateDefinitions,""select C,D,E,F,G,H where A=""&amp;B26&amp;"" and B='""&amp;C26&amp;""'""))"),48.0)</f>
        <v>48</v>
      </c>
      <c r="E26" s="20">
        <f>IFERROR(__xludf.DUMMYFUNCTION("""COMPUTED_VALUE"""),43.0)</f>
        <v>43</v>
      </c>
      <c r="F26" s="20">
        <f>IFERROR(__xludf.DUMMYFUNCTION("""COMPUTED_VALUE"""),25.0)</f>
        <v>25</v>
      </c>
      <c r="G26" s="19">
        <f>IFERROR(__xludf.DUMMYFUNCTION("""COMPUTED_VALUE"""),122.0)</f>
        <v>122</v>
      </c>
      <c r="H26" s="19">
        <f>IFERROR(__xludf.DUMMYFUNCTION("""COMPUTED_VALUE"""),52.0)</f>
        <v>52</v>
      </c>
      <c r="I26" s="19">
        <f>IFERROR(__xludf.DUMMYFUNCTION("""COMPUTED_VALUE"""),0.0)</f>
        <v>0</v>
      </c>
      <c r="J26" s="21" t="str">
        <f t="shared" si="1"/>
        <v>N048.43.25.000 W122.52.00.000</v>
      </c>
      <c r="K26" s="21" t="str">
        <f t="shared" si="2"/>
        <v>48.723611111 122.866666667</v>
      </c>
      <c r="L26" s="22" t="str">
        <f t="shared" si="3"/>
        <v>                          N048.43.25.000 W122.52.00.000 N048.38.30.000 W123.01.30.000 SECTOR-ZSE ; NODE: PG 3 #13</v>
      </c>
      <c r="M26" s="23" t="str">
        <f t="shared" si="4"/>
        <v>LINE -122.866666667,48.723611111 -123.025000000,48.641666667
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</row>
    <row r="27" ht="15.75" customHeight="1">
      <c r="A27" s="5" t="s">
        <v>86</v>
      </c>
      <c r="B27" s="5" t="s">
        <v>8</v>
      </c>
      <c r="C27" s="5" t="s">
        <v>19</v>
      </c>
      <c r="D27" s="19">
        <f>IFERROR(__xludf.DUMMYFUNCTION("IF(ISBLANK(C27),"""",QUERY(CoordinateDefinitions,""select C,D,E,F,G,H where A=""&amp;B27&amp;"" and B='""&amp;C27&amp;""'""))"),48.0)</f>
        <v>48</v>
      </c>
      <c r="E27" s="20">
        <f>IFERROR(__xludf.DUMMYFUNCTION("""COMPUTED_VALUE"""),38.0)</f>
        <v>38</v>
      </c>
      <c r="F27" s="20">
        <f>IFERROR(__xludf.DUMMYFUNCTION("""COMPUTED_VALUE"""),30.0)</f>
        <v>30</v>
      </c>
      <c r="G27" s="19">
        <f>IFERROR(__xludf.DUMMYFUNCTION("""COMPUTED_VALUE"""),123.0)</f>
        <v>123</v>
      </c>
      <c r="H27" s="19">
        <f>IFERROR(__xludf.DUMMYFUNCTION("""COMPUTED_VALUE"""),1.0)</f>
        <v>1</v>
      </c>
      <c r="I27" s="19">
        <f>IFERROR(__xludf.DUMMYFUNCTION("""COMPUTED_VALUE"""),30.0)</f>
        <v>30</v>
      </c>
      <c r="J27" s="21" t="str">
        <f t="shared" si="1"/>
        <v>N048.38.30.000 W123.01.30.000</v>
      </c>
      <c r="K27" s="21" t="str">
        <f t="shared" si="2"/>
        <v>48.641666667 123.025000000</v>
      </c>
      <c r="L27" s="22" t="str">
        <f t="shared" si="3"/>
        <v>                          N048.38.30.000 W123.01.30.000 N048.28.18.000 W123.05.37.000 SECTOR-ZSE ; NODE: PG 3 #14</v>
      </c>
      <c r="M27" s="23" t="str">
        <f t="shared" si="4"/>
        <v>LINE -123.025000000,48.641666667 -123.093611111,48.471666667
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</row>
    <row r="28" ht="15.75" customHeight="1">
      <c r="A28" s="5" t="s">
        <v>86</v>
      </c>
      <c r="B28" s="5" t="s">
        <v>8</v>
      </c>
      <c r="C28" s="5" t="s">
        <v>20</v>
      </c>
      <c r="D28" s="19">
        <f>IFERROR(__xludf.DUMMYFUNCTION("IF(ISBLANK(C28),"""",QUERY(CoordinateDefinitions,""select C,D,E,F,G,H where A=""&amp;B28&amp;"" and B='""&amp;C28&amp;""'""))"),48.0)</f>
        <v>48</v>
      </c>
      <c r="E28" s="20">
        <f>IFERROR(__xludf.DUMMYFUNCTION("""COMPUTED_VALUE"""),28.0)</f>
        <v>28</v>
      </c>
      <c r="F28" s="20">
        <f>IFERROR(__xludf.DUMMYFUNCTION("""COMPUTED_VALUE"""),18.0)</f>
        <v>18</v>
      </c>
      <c r="G28" s="19">
        <f>IFERROR(__xludf.DUMMYFUNCTION("""COMPUTED_VALUE"""),123.0)</f>
        <v>123</v>
      </c>
      <c r="H28" s="19">
        <f>IFERROR(__xludf.DUMMYFUNCTION("""COMPUTED_VALUE"""),5.0)</f>
        <v>5</v>
      </c>
      <c r="I28" s="19">
        <f>IFERROR(__xludf.DUMMYFUNCTION("""COMPUTED_VALUE"""),37.0)</f>
        <v>37</v>
      </c>
      <c r="J28" s="21" t="str">
        <f t="shared" si="1"/>
        <v>N048.28.18.000 W123.05.37.000</v>
      </c>
      <c r="K28" s="21" t="str">
        <f t="shared" si="2"/>
        <v>48.471666667 123.093611111</v>
      </c>
      <c r="L28" s="22" t="str">
        <f t="shared" si="3"/>
        <v>                          N048.28.18.000 W123.05.37.000 N048.41.54.000 W123.15.11.000 SECTOR-ZSE ; NODE: PG 3 #15</v>
      </c>
      <c r="M28" s="23" t="str">
        <f t="shared" si="4"/>
        <v>LINE -123.093611111,48.471666667 -123.253055556,48.698333333
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</row>
    <row r="29" ht="15.75" customHeight="1">
      <c r="A29" s="5" t="s">
        <v>86</v>
      </c>
      <c r="B29" s="5" t="s">
        <v>8</v>
      </c>
      <c r="C29" s="5" t="s">
        <v>50</v>
      </c>
      <c r="D29" s="19">
        <f>IFERROR(__xludf.DUMMYFUNCTION("IF(ISBLANK(C29),"""",QUERY(CoordinateDefinitions,""select C,D,E,F,G,H where A=""&amp;B29&amp;"" and B='""&amp;C29&amp;""'""))"),48.0)</f>
        <v>48</v>
      </c>
      <c r="E29" s="20">
        <f>IFERROR(__xludf.DUMMYFUNCTION("""COMPUTED_VALUE"""),41.0)</f>
        <v>41</v>
      </c>
      <c r="F29" s="20">
        <f>IFERROR(__xludf.DUMMYFUNCTION("""COMPUTED_VALUE"""),54.0)</f>
        <v>54</v>
      </c>
      <c r="G29" s="19">
        <f>IFERROR(__xludf.DUMMYFUNCTION("""COMPUTED_VALUE"""),123.0)</f>
        <v>123</v>
      </c>
      <c r="H29" s="19">
        <f>IFERROR(__xludf.DUMMYFUNCTION("""COMPUTED_VALUE"""),15.0)</f>
        <v>15</v>
      </c>
      <c r="I29" s="19">
        <f>IFERROR(__xludf.DUMMYFUNCTION("""COMPUTED_VALUE"""),11.0)</f>
        <v>11</v>
      </c>
      <c r="J29" s="21" t="str">
        <f t="shared" si="1"/>
        <v>N048.41.54.000 W123.15.11.000</v>
      </c>
      <c r="K29" s="21" t="str">
        <f t="shared" si="2"/>
        <v>48.698333333 123.253055556</v>
      </c>
      <c r="L29" s="22" t="str">
        <f t="shared" si="3"/>
        <v>                          N048.41.54.000 W123.15.11.000 N048.52.10.000 W123.22.28.000 SECTOR-ZSE ; NODE: PG 3 #AB</v>
      </c>
      <c r="M29" s="23" t="str">
        <f t="shared" si="4"/>
        <v>LINE -123.253055556,48.698333333 -123.374444444,48.869444444
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</row>
    <row r="30" ht="15.75" customHeight="1">
      <c r="A30" s="5" t="s">
        <v>86</v>
      </c>
      <c r="B30" s="5" t="s">
        <v>8</v>
      </c>
      <c r="C30" s="5" t="s">
        <v>21</v>
      </c>
      <c r="D30" s="19">
        <f>IFERROR(__xludf.DUMMYFUNCTION("IF(ISBLANK(C30),"""",QUERY(CoordinateDefinitions,""select C,D,E,F,G,H where A=""&amp;B30&amp;"" and B='""&amp;C30&amp;""'""))"),48.0)</f>
        <v>48</v>
      </c>
      <c r="E30" s="20">
        <f>IFERROR(__xludf.DUMMYFUNCTION("""COMPUTED_VALUE"""),52.0)</f>
        <v>52</v>
      </c>
      <c r="F30" s="20">
        <f>IFERROR(__xludf.DUMMYFUNCTION("""COMPUTED_VALUE"""),10.0)</f>
        <v>10</v>
      </c>
      <c r="G30" s="19">
        <f>IFERROR(__xludf.DUMMYFUNCTION("""COMPUTED_VALUE"""),123.0)</f>
        <v>123</v>
      </c>
      <c r="H30" s="19">
        <f>IFERROR(__xludf.DUMMYFUNCTION("""COMPUTED_VALUE"""),22.0)</f>
        <v>22</v>
      </c>
      <c r="I30" s="19">
        <f>IFERROR(__xludf.DUMMYFUNCTION("""COMPUTED_VALUE"""),28.0)</f>
        <v>28</v>
      </c>
      <c r="J30" s="21" t="str">
        <f t="shared" si="1"/>
        <v>N048.52.10.000 W123.22.28.000</v>
      </c>
      <c r="K30" s="21" t="str">
        <f t="shared" si="2"/>
        <v>48.869444444 123.374444444</v>
      </c>
      <c r="L30" s="22" t="str">
        <f t="shared" si="3"/>
        <v>                          N048.52.10.000 W123.22.28.000 N048.54.52.000 W122.54.27.000 SECTOR-ZSE ; NODE: PG 3 #16</v>
      </c>
      <c r="M30" s="23" t="str">
        <f t="shared" si="4"/>
        <v>LINE -123.374444444,48.869444444 -122.907500000,48.914444444
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</row>
    <row r="31" ht="15.75" customHeight="1">
      <c r="A31" s="5" t="s">
        <v>86</v>
      </c>
      <c r="B31" s="5" t="s">
        <v>8</v>
      </c>
      <c r="C31" s="5" t="s">
        <v>22</v>
      </c>
      <c r="D31" s="19">
        <f>IFERROR(__xludf.DUMMYFUNCTION("IF(ISBLANK(C31),"""",QUERY(CoordinateDefinitions,""select C,D,E,F,G,H where A=""&amp;B31&amp;"" and B='""&amp;C31&amp;""'""))"),48.0)</f>
        <v>48</v>
      </c>
      <c r="E31" s="20">
        <f>IFERROR(__xludf.DUMMYFUNCTION("""COMPUTED_VALUE"""),54.0)</f>
        <v>54</v>
      </c>
      <c r="F31" s="20">
        <f>IFERROR(__xludf.DUMMYFUNCTION("""COMPUTED_VALUE"""),52.0)</f>
        <v>52</v>
      </c>
      <c r="G31" s="19">
        <f>IFERROR(__xludf.DUMMYFUNCTION("""COMPUTED_VALUE"""),122.0)</f>
        <v>122</v>
      </c>
      <c r="H31" s="19">
        <f>IFERROR(__xludf.DUMMYFUNCTION("""COMPUTED_VALUE"""),54.0)</f>
        <v>54</v>
      </c>
      <c r="I31" s="19">
        <f>IFERROR(__xludf.DUMMYFUNCTION("""COMPUTED_VALUE"""),27.0)</f>
        <v>27</v>
      </c>
      <c r="J31" s="21" t="str">
        <f t="shared" si="1"/>
        <v>N048.54.52.000 W122.54.27.000</v>
      </c>
      <c r="K31" s="21" t="str">
        <f t="shared" si="2"/>
        <v>48.914444444 122.907500000</v>
      </c>
      <c r="L31" s="22" t="str">
        <f t="shared" si="3"/>
        <v>                          N048.54.52.000 W122.54.27.000 N048.56.16.000 W122.53.59.000 SECTOR-ZSE ; NODE: PG 3 #17</v>
      </c>
      <c r="M31" s="23" t="str">
        <f t="shared" si="4"/>
        <v>LINE -122.907500000,48.914444444 -122.899722222,48.937777778
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</row>
    <row r="32" ht="15.75" customHeight="1">
      <c r="A32" s="5" t="s">
        <v>86</v>
      </c>
      <c r="B32" s="5" t="s">
        <v>8</v>
      </c>
      <c r="C32" s="5" t="s">
        <v>23</v>
      </c>
      <c r="D32" s="19">
        <f>IFERROR(__xludf.DUMMYFUNCTION("IF(ISBLANK(C32),"""",QUERY(CoordinateDefinitions,""select C,D,E,F,G,H where A=""&amp;B32&amp;"" and B='""&amp;C32&amp;""'""))"),48.0)</f>
        <v>48</v>
      </c>
      <c r="E32" s="20">
        <f>IFERROR(__xludf.DUMMYFUNCTION("""COMPUTED_VALUE"""),56.0)</f>
        <v>56</v>
      </c>
      <c r="F32" s="20">
        <f>IFERROR(__xludf.DUMMYFUNCTION("""COMPUTED_VALUE"""),16.0)</f>
        <v>16</v>
      </c>
      <c r="G32" s="19">
        <f>IFERROR(__xludf.DUMMYFUNCTION("""COMPUTED_VALUE"""),122.0)</f>
        <v>122</v>
      </c>
      <c r="H32" s="19">
        <f>IFERROR(__xludf.DUMMYFUNCTION("""COMPUTED_VALUE"""),53.0)</f>
        <v>53</v>
      </c>
      <c r="I32" s="19">
        <f>IFERROR(__xludf.DUMMYFUNCTION("""COMPUTED_VALUE"""),59.0)</f>
        <v>59</v>
      </c>
      <c r="J32" s="21" t="str">
        <f t="shared" si="1"/>
        <v>N048.56.16.000 W122.53.59.000</v>
      </c>
      <c r="K32" s="21" t="str">
        <f t="shared" si="2"/>
        <v>48.937777778 122.899722222</v>
      </c>
      <c r="L32" s="22" t="str">
        <f t="shared" si="3"/>
        <v>                          N048.56.16.000 W122.53.59.000 N049.00.00.000 W122.48.49.000 SECTOR-ZSE ; NODE: PG 3 #18</v>
      </c>
      <c r="M32" s="23" t="str">
        <f t="shared" si="4"/>
        <v>LINE -122.899722222,48.937777778 -122.813611111,49.000000000
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</row>
    <row r="33" ht="15.75" customHeight="1">
      <c r="A33" s="5" t="s">
        <v>86</v>
      </c>
      <c r="B33" s="5" t="s">
        <v>8</v>
      </c>
      <c r="C33" s="5" t="s">
        <v>52</v>
      </c>
      <c r="D33" s="19">
        <f>IFERROR(__xludf.DUMMYFUNCTION("IF(ISBLANK(C33),"""",QUERY(CoordinateDefinitions,""select C,D,E,F,G,H where A=""&amp;B33&amp;"" and B='""&amp;C33&amp;""'""))"),49.0)</f>
        <v>49</v>
      </c>
      <c r="E33" s="20">
        <f>IFERROR(__xludf.DUMMYFUNCTION("""COMPUTED_VALUE"""),0.0)</f>
        <v>0</v>
      </c>
      <c r="F33" s="20">
        <f>IFERROR(__xludf.DUMMYFUNCTION("""COMPUTED_VALUE"""),0.0)</f>
        <v>0</v>
      </c>
      <c r="G33" s="19">
        <f>IFERROR(__xludf.DUMMYFUNCTION("""COMPUTED_VALUE"""),122.0)</f>
        <v>122</v>
      </c>
      <c r="H33" s="19">
        <f>IFERROR(__xludf.DUMMYFUNCTION("""COMPUTED_VALUE"""),48.0)</f>
        <v>48</v>
      </c>
      <c r="I33" s="19">
        <f>IFERROR(__xludf.DUMMYFUNCTION("""COMPUTED_VALUE"""),49.0)</f>
        <v>49</v>
      </c>
      <c r="J33" s="21" t="str">
        <f t="shared" si="1"/>
        <v>N049.00.00.000 W122.48.49.000</v>
      </c>
      <c r="K33" s="21" t="str">
        <f t="shared" si="2"/>
        <v>49.000000000 122.813611111</v>
      </c>
      <c r="L33" s="22" t="str">
        <f t="shared" si="3"/>
        <v>                          N049.00.00.000 W122.48.49.000 N049.01.29.000 W122.46.46.000 SECTOR-ZSE ; NODE: PG 3 #CD</v>
      </c>
      <c r="M33" s="23" t="str">
        <f t="shared" si="4"/>
        <v>LINE -122.813611111,49.000000000 -122.779444444,49.024722222
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</row>
    <row r="34" ht="15.75" customHeight="1">
      <c r="A34" s="5" t="s">
        <v>86</v>
      </c>
      <c r="B34" s="5" t="s">
        <v>8</v>
      </c>
      <c r="C34" s="5" t="s">
        <v>24</v>
      </c>
      <c r="D34" s="19">
        <f>IFERROR(__xludf.DUMMYFUNCTION("IF(ISBLANK(C34),"""",QUERY(CoordinateDefinitions,""select C,D,E,F,G,H where A=""&amp;B34&amp;"" and B='""&amp;C34&amp;""'""))"),49.0)</f>
        <v>49</v>
      </c>
      <c r="E34" s="20">
        <f>IFERROR(__xludf.DUMMYFUNCTION("""COMPUTED_VALUE"""),1.0)</f>
        <v>1</v>
      </c>
      <c r="F34" s="20">
        <f>IFERROR(__xludf.DUMMYFUNCTION("""COMPUTED_VALUE"""),29.0)</f>
        <v>29</v>
      </c>
      <c r="G34" s="19">
        <f>IFERROR(__xludf.DUMMYFUNCTION("""COMPUTED_VALUE"""),122.0)</f>
        <v>122</v>
      </c>
      <c r="H34" s="19">
        <f>IFERROR(__xludf.DUMMYFUNCTION("""COMPUTED_VALUE"""),46.0)</f>
        <v>46</v>
      </c>
      <c r="I34" s="19">
        <f>IFERROR(__xludf.DUMMYFUNCTION("""COMPUTED_VALUE"""),46.0)</f>
        <v>46</v>
      </c>
      <c r="J34" s="21" t="str">
        <f t="shared" si="1"/>
        <v>N049.01.29.000 W122.46.46.000</v>
      </c>
      <c r="K34" s="21" t="str">
        <f t="shared" si="2"/>
        <v>49.024722222 122.779444444</v>
      </c>
      <c r="L34" s="22" t="str">
        <f t="shared" si="3"/>
        <v>                          N049.01.29.000 W122.46.46.000 N049.02.45.000 W122.19.34.000 SECTOR-ZSE ; NODE: PG 3 #19</v>
      </c>
      <c r="M34" s="23" t="str">
        <f t="shared" si="4"/>
        <v>LINE -122.779444444,49.024722222 -122.326111111,49.045833333
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</row>
    <row r="35" ht="15.75" customHeight="1">
      <c r="A35" s="5" t="s">
        <v>86</v>
      </c>
      <c r="B35" s="5" t="s">
        <v>8</v>
      </c>
      <c r="C35" s="5" t="s">
        <v>25</v>
      </c>
      <c r="D35" s="19">
        <f>IFERROR(__xludf.DUMMYFUNCTION("IF(ISBLANK(C35),"""",QUERY(CoordinateDefinitions,""select C,D,E,F,G,H where A=""&amp;B35&amp;"" and B='""&amp;C35&amp;""'""))"),49.0)</f>
        <v>49</v>
      </c>
      <c r="E35" s="20">
        <f>IFERROR(__xludf.DUMMYFUNCTION("""COMPUTED_VALUE"""),2.0)</f>
        <v>2</v>
      </c>
      <c r="F35" s="20">
        <f>IFERROR(__xludf.DUMMYFUNCTION("""COMPUTED_VALUE"""),45.0)</f>
        <v>45</v>
      </c>
      <c r="G35" s="19">
        <f>IFERROR(__xludf.DUMMYFUNCTION("""COMPUTED_VALUE"""),122.0)</f>
        <v>122</v>
      </c>
      <c r="H35" s="19">
        <f>IFERROR(__xludf.DUMMYFUNCTION("""COMPUTED_VALUE"""),19.0)</f>
        <v>19</v>
      </c>
      <c r="I35" s="19">
        <f>IFERROR(__xludf.DUMMYFUNCTION("""COMPUTED_VALUE"""),34.0)</f>
        <v>34</v>
      </c>
      <c r="J35" s="21" t="str">
        <f t="shared" si="1"/>
        <v>N049.02.45.000 W122.19.34.000</v>
      </c>
      <c r="K35" s="21" t="str">
        <f t="shared" si="2"/>
        <v>49.045833333 122.326111111</v>
      </c>
      <c r="L35" s="22" t="str">
        <f t="shared" si="3"/>
        <v>                          N049.02.45.000 W122.19.34.000 N049.00.00.000 W122.20.08.000 SECTOR-ZSE ; NODE: PG 3 #20</v>
      </c>
      <c r="M35" s="23" t="str">
        <f t="shared" si="4"/>
        <v>LINE -122.326111111,49.045833333 -122.335555556,49.000000000
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</row>
    <row r="36" ht="15.75" customHeight="1">
      <c r="A36" s="5" t="s">
        <v>86</v>
      </c>
      <c r="B36" s="5" t="s">
        <v>8</v>
      </c>
      <c r="C36" s="5" t="s">
        <v>53</v>
      </c>
      <c r="D36" s="19">
        <f>IFERROR(__xludf.DUMMYFUNCTION("IF(ISBLANK(C36),"""",QUERY(CoordinateDefinitions,""select C,D,E,F,G,H where A=""&amp;B36&amp;"" and B='""&amp;C36&amp;""'""))"),49.0)</f>
        <v>49</v>
      </c>
      <c r="E36" s="20">
        <f>IFERROR(__xludf.DUMMYFUNCTION("""COMPUTED_VALUE"""),0.0)</f>
        <v>0</v>
      </c>
      <c r="F36" s="20">
        <f>IFERROR(__xludf.DUMMYFUNCTION("""COMPUTED_VALUE"""),0.0)</f>
        <v>0</v>
      </c>
      <c r="G36" s="19">
        <f>IFERROR(__xludf.DUMMYFUNCTION("""COMPUTED_VALUE"""),122.0)</f>
        <v>122</v>
      </c>
      <c r="H36" s="19">
        <f>IFERROR(__xludf.DUMMYFUNCTION("""COMPUTED_VALUE"""),20.0)</f>
        <v>20</v>
      </c>
      <c r="I36" s="19">
        <f>IFERROR(__xludf.DUMMYFUNCTION("""COMPUTED_VALUE"""),8.0)</f>
        <v>8</v>
      </c>
      <c r="J36" s="21" t="str">
        <f t="shared" si="1"/>
        <v>N049.00.00.000 W122.20.08.000</v>
      </c>
      <c r="K36" s="21" t="str">
        <f t="shared" si="2"/>
        <v>49.000000000 122.335555556</v>
      </c>
      <c r="L36" s="22" t="str">
        <f t="shared" si="3"/>
        <v>                          N049.00.00.000 W122.20.08.000 N048.57.05.000 W122.20.44.000 SECTOR-ZSE ; NODE: PG 3 #DEG</v>
      </c>
      <c r="M36" s="23" t="str">
        <f t="shared" si="4"/>
        <v>LINE -122.335555556,49.000000000 -122.345555556,48.951388889
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</row>
    <row r="37" ht="15.75" customHeight="1">
      <c r="A37" s="5" t="s">
        <v>86</v>
      </c>
      <c r="B37" s="5" t="s">
        <v>8</v>
      </c>
      <c r="C37" s="5" t="s">
        <v>26</v>
      </c>
      <c r="D37" s="19">
        <f>IFERROR(__xludf.DUMMYFUNCTION("IF(ISBLANK(C37),"""",QUERY(CoordinateDefinitions,""select C,D,E,F,G,H where A=""&amp;B37&amp;"" and B='""&amp;C37&amp;""'""))"),48.0)</f>
        <v>48</v>
      </c>
      <c r="E37" s="20">
        <f>IFERROR(__xludf.DUMMYFUNCTION("""COMPUTED_VALUE"""),57.0)</f>
        <v>57</v>
      </c>
      <c r="F37" s="20">
        <f>IFERROR(__xludf.DUMMYFUNCTION("""COMPUTED_VALUE"""),5.0)</f>
        <v>5</v>
      </c>
      <c r="G37" s="19">
        <f>IFERROR(__xludf.DUMMYFUNCTION("""COMPUTED_VALUE"""),122.0)</f>
        <v>122</v>
      </c>
      <c r="H37" s="19">
        <f>IFERROR(__xludf.DUMMYFUNCTION("""COMPUTED_VALUE"""),20.0)</f>
        <v>20</v>
      </c>
      <c r="I37" s="19">
        <f>IFERROR(__xludf.DUMMYFUNCTION("""COMPUTED_VALUE"""),44.0)</f>
        <v>44</v>
      </c>
      <c r="J37" s="21" t="str">
        <f t="shared" si="1"/>
        <v>N048.57.05.000 W122.20.44.000</v>
      </c>
      <c r="K37" s="21" t="str">
        <f t="shared" si="2"/>
        <v>48.951388889 122.345555556</v>
      </c>
      <c r="L37" s="22" t="str">
        <f t="shared" si="3"/>
        <v>                          N048.57.05.000 W122.20.44.000 N048.51.37.000 W121.59.22.000 SECTOR-ZSE ; NODE: PG 3 #21</v>
      </c>
      <c r="M37" s="23" t="str">
        <f t="shared" si="4"/>
        <v>LINE -122.345555556,48.951388889 -121.989444444,48.860277778
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</row>
    <row r="38" ht="15.75" customHeight="1">
      <c r="A38" s="5" t="s">
        <v>86</v>
      </c>
      <c r="B38" s="5" t="s">
        <v>8</v>
      </c>
      <c r="C38" s="5" t="s">
        <v>27</v>
      </c>
      <c r="D38" s="19">
        <f>IFERROR(__xludf.DUMMYFUNCTION("IF(ISBLANK(C38),"""",QUERY(CoordinateDefinitions,""select C,D,E,F,G,H where A=""&amp;B38&amp;"" and B='""&amp;C38&amp;""'""))"),48.0)</f>
        <v>48</v>
      </c>
      <c r="E38" s="20">
        <f>IFERROR(__xludf.DUMMYFUNCTION("""COMPUTED_VALUE"""),51.0)</f>
        <v>51</v>
      </c>
      <c r="F38" s="20">
        <f>IFERROR(__xludf.DUMMYFUNCTION("""COMPUTED_VALUE"""),37.0)</f>
        <v>37</v>
      </c>
      <c r="G38" s="19">
        <f>IFERROR(__xludf.DUMMYFUNCTION("""COMPUTED_VALUE"""),121.0)</f>
        <v>121</v>
      </c>
      <c r="H38" s="19">
        <f>IFERROR(__xludf.DUMMYFUNCTION("""COMPUTED_VALUE"""),59.0)</f>
        <v>59</v>
      </c>
      <c r="I38" s="19">
        <f>IFERROR(__xludf.DUMMYFUNCTION("""COMPUTED_VALUE"""),22.0)</f>
        <v>22</v>
      </c>
      <c r="J38" s="21" t="str">
        <f t="shared" si="1"/>
        <v>N048.51.37.000 W121.59.22.000</v>
      </c>
      <c r="K38" s="21" t="str">
        <f t="shared" si="2"/>
        <v>48.860277778 121.989444444</v>
      </c>
      <c r="L38" s="22" t="str">
        <f t="shared" si="3"/>
        <v>                          N048.51.37.000 W121.59.22.000 N048.38.30.000 W121.58.00.000 SECTOR-ZSE ; NODE: PG 3 #22</v>
      </c>
      <c r="M38" s="23" t="str">
        <f t="shared" si="4"/>
        <v>LINE -121.989444444,48.860277778 -121.966666667,48.641666667
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</row>
    <row r="39" ht="15.75" customHeight="1">
      <c r="A39" s="5" t="s">
        <v>86</v>
      </c>
      <c r="B39" s="5" t="s">
        <v>8</v>
      </c>
      <c r="C39" s="5" t="s">
        <v>28</v>
      </c>
      <c r="D39" s="19">
        <f>IFERROR(__xludf.DUMMYFUNCTION("IF(ISBLANK(C39),"""",QUERY(CoordinateDefinitions,""select C,D,E,F,G,H where A=""&amp;B39&amp;"" and B='""&amp;C39&amp;""'""))"),48.0)</f>
        <v>48</v>
      </c>
      <c r="E39" s="20">
        <f>IFERROR(__xludf.DUMMYFUNCTION("""COMPUTED_VALUE"""),38.0)</f>
        <v>38</v>
      </c>
      <c r="F39" s="20">
        <f>IFERROR(__xludf.DUMMYFUNCTION("""COMPUTED_VALUE"""),30.0)</f>
        <v>30</v>
      </c>
      <c r="G39" s="19">
        <f>IFERROR(__xludf.DUMMYFUNCTION("""COMPUTED_VALUE"""),121.0)</f>
        <v>121</v>
      </c>
      <c r="H39" s="19">
        <f>IFERROR(__xludf.DUMMYFUNCTION("""COMPUTED_VALUE"""),58.0)</f>
        <v>58</v>
      </c>
      <c r="I39" s="19">
        <f>IFERROR(__xludf.DUMMYFUNCTION("""COMPUTED_VALUE"""),0.0)</f>
        <v>0</v>
      </c>
      <c r="J39" s="21" t="str">
        <f t="shared" si="1"/>
        <v>N048.38.30.000 W121.58.00.000</v>
      </c>
      <c r="K39" s="21" t="str">
        <f t="shared" si="2"/>
        <v>48.641666667 121.966666667</v>
      </c>
      <c r="L39" s="22" t="str">
        <f t="shared" si="3"/>
        <v>                          N048.38.30.000 W121.58.00.000 N048.38.30.000 W123.01.30.000 SECTOR-ZSE ; NODE: PG 3 #23</v>
      </c>
      <c r="M39" s="23" t="str">
        <f t="shared" si="4"/>
        <v>LINE -121.966666667,48.641666667 -123.025000000,48.641666667
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ht="15.75" customHeight="1">
      <c r="A40" s="5" t="s">
        <v>86</v>
      </c>
      <c r="B40" s="5" t="s">
        <v>8</v>
      </c>
      <c r="C40" s="5" t="s">
        <v>19</v>
      </c>
      <c r="D40" s="19">
        <f>IFERROR(__xludf.DUMMYFUNCTION("IF(ISBLANK(C40),"""",QUERY(CoordinateDefinitions,""select C,D,E,F,G,H where A=""&amp;B40&amp;"" and B='""&amp;C40&amp;""'""))"),48.0)</f>
        <v>48</v>
      </c>
      <c r="E40" s="20">
        <f>IFERROR(__xludf.DUMMYFUNCTION("""COMPUTED_VALUE"""),38.0)</f>
        <v>38</v>
      </c>
      <c r="F40" s="20">
        <f>IFERROR(__xludf.DUMMYFUNCTION("""COMPUTED_VALUE"""),30.0)</f>
        <v>30</v>
      </c>
      <c r="G40" s="19">
        <f>IFERROR(__xludf.DUMMYFUNCTION("""COMPUTED_VALUE"""),123.0)</f>
        <v>123</v>
      </c>
      <c r="H40" s="19">
        <f>IFERROR(__xludf.DUMMYFUNCTION("""COMPUTED_VALUE"""),1.0)</f>
        <v>1</v>
      </c>
      <c r="I40" s="19">
        <f>IFERROR(__xludf.DUMMYFUNCTION("""COMPUTED_VALUE"""),30.0)</f>
        <v>30</v>
      </c>
      <c r="J40" s="21" t="str">
        <f t="shared" si="1"/>
        <v>N048.38.30.000 W123.01.30.000</v>
      </c>
      <c r="K40" s="21" t="str">
        <f t="shared" si="2"/>
        <v>48.641666667 123.025000000</v>
      </c>
      <c r="L40" s="22" t="str">
        <f t="shared" si="3"/>
        <v/>
      </c>
      <c r="M40" s="23" t="str">
        <f t="shared" si="4"/>
        <v/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ht="15.75" customHeight="1">
      <c r="A41" s="5" t="s">
        <v>86</v>
      </c>
      <c r="B41" s="5" t="s">
        <v>8</v>
      </c>
      <c r="C41" s="24"/>
      <c r="D41" s="25"/>
      <c r="E41" s="25"/>
      <c r="F41" s="25"/>
      <c r="G41" s="25"/>
      <c r="H41" s="25"/>
      <c r="I41" s="25"/>
      <c r="J41" s="25"/>
      <c r="K41" s="26"/>
      <c r="L41" s="27"/>
      <c r="M41" s="28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ht="15.75" customHeight="1">
      <c r="A42" s="5" t="s">
        <v>86</v>
      </c>
      <c r="B42" s="5" t="s">
        <v>8</v>
      </c>
      <c r="C42" s="5" t="s">
        <v>20</v>
      </c>
      <c r="D42" s="19">
        <f>IFERROR(__xludf.DUMMYFUNCTION("IF(ISBLANK(C42),"""",QUERY(CoordinateDefinitions,""select C,D,E,F,G,H where A=""&amp;B42&amp;"" and B='""&amp;C42&amp;""'""))"),48.0)</f>
        <v>48</v>
      </c>
      <c r="E42" s="20">
        <f>IFERROR(__xludf.DUMMYFUNCTION("""COMPUTED_VALUE"""),28.0)</f>
        <v>28</v>
      </c>
      <c r="F42" s="20">
        <f>IFERROR(__xludf.DUMMYFUNCTION("""COMPUTED_VALUE"""),18.0)</f>
        <v>18</v>
      </c>
      <c r="G42" s="19">
        <f>IFERROR(__xludf.DUMMYFUNCTION("""COMPUTED_VALUE"""),123.0)</f>
        <v>123</v>
      </c>
      <c r="H42" s="19">
        <f>IFERROR(__xludf.DUMMYFUNCTION("""COMPUTED_VALUE"""),5.0)</f>
        <v>5</v>
      </c>
      <c r="I42" s="19">
        <f>IFERROR(__xludf.DUMMYFUNCTION("""COMPUTED_VALUE"""),37.0)</f>
        <v>37</v>
      </c>
      <c r="J42" s="21" t="str">
        <f t="shared" ref="J42:J43" si="5">IF(D42="","","N"&amp;TEXT(D42,"000")&amp;"."&amp;TEXT(E42,"00")&amp;"."&amp;TEXT(F42,"00.000")&amp;" W"&amp;TEXT(G42,"000")&amp;"."&amp;TEXT(H42,"00")&amp;"."&amp;TEXT(I42,"00.000"))</f>
        <v>N048.28.18.000 W123.05.37.000</v>
      </c>
      <c r="K42" s="21" t="str">
        <f t="shared" ref="K42:K43" si="6">IF(D42="","",TEXT((((F42/60)+E42)/60)+D42,"0.000000000")&amp;" "&amp;TEXT((((I42/60)+H42)/60)+G42,"0.000000000"))</f>
        <v>48.471666667 123.093611111</v>
      </c>
      <c r="L42" s="22" t="str">
        <f t="shared" ref="L42:L43" si="7">IF(OR(D42="",D43=""),"","                          "&amp;J42&amp;" "&amp;J43&amp;" SECTOR-"&amp;A42&amp;" ; NODE: PG "&amp;B42&amp;" #"&amp;C42)</f>
        <v>                          N048.28.18.000 W123.05.37.000 N048.25.24.000 W123.06.51.000 SECTOR-ZSE ; NODE: PG 3 #15</v>
      </c>
      <c r="M42" s="23" t="str">
        <f t="shared" ref="M42:M43" si="8">IF(or(D42="",D43=""),"","LINE -"&amp;TEXT((((I42/60)+H42)/60)+G42,"0.000000000")&amp;","&amp;TEXT((((F42/60)+E42)/60)+D42,"0.000000000")&amp;" -"&amp;TEXT((((I43/60)+H43)/60)+G43,"0.000000000")&amp;","&amp;TEXT((((F43/60)+E43)/60)+D43,"0.000000000")&amp;CHAR(13))</f>
        <v>LINE -123.093611111,48.471666667 -123.114166667,48.423333333
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ht="15.75" customHeight="1">
      <c r="A43" s="5" t="s">
        <v>86</v>
      </c>
      <c r="B43" s="5" t="s">
        <v>8</v>
      </c>
      <c r="C43" s="5" t="s">
        <v>5</v>
      </c>
      <c r="D43" s="19">
        <f>IFERROR(__xludf.DUMMYFUNCTION("IF(ISBLANK(C43),"""",QUERY(CoordinateDefinitions,""select C,D,E,F,G,H where A=""&amp;B43&amp;"" and B='""&amp;C43&amp;""'""))"),48.0)</f>
        <v>48</v>
      </c>
      <c r="E43" s="20">
        <f>IFERROR(__xludf.DUMMYFUNCTION("""COMPUTED_VALUE"""),25.0)</f>
        <v>25</v>
      </c>
      <c r="F43" s="20">
        <f>IFERROR(__xludf.DUMMYFUNCTION("""COMPUTED_VALUE"""),24.0)</f>
        <v>24</v>
      </c>
      <c r="G43" s="19">
        <f>IFERROR(__xludf.DUMMYFUNCTION("""COMPUTED_VALUE"""),123.0)</f>
        <v>123</v>
      </c>
      <c r="H43" s="19">
        <f>IFERROR(__xludf.DUMMYFUNCTION("""COMPUTED_VALUE"""),6.0)</f>
        <v>6</v>
      </c>
      <c r="I43" s="19">
        <f>IFERROR(__xludf.DUMMYFUNCTION("""COMPUTED_VALUE"""),51.0)</f>
        <v>51</v>
      </c>
      <c r="J43" s="21" t="str">
        <f t="shared" si="5"/>
        <v>N048.25.24.000 W123.06.51.000</v>
      </c>
      <c r="K43" s="21" t="str">
        <f t="shared" si="6"/>
        <v>48.423333333 123.114166667</v>
      </c>
      <c r="L43" s="22" t="str">
        <f t="shared" si="7"/>
        <v/>
      </c>
      <c r="M43" s="23" t="str">
        <f t="shared" si="8"/>
        <v/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ht="15.75" customHeight="1">
      <c r="A44" s="5" t="s">
        <v>86</v>
      </c>
      <c r="B44" s="5" t="s">
        <v>8</v>
      </c>
      <c r="C44" s="24"/>
      <c r="D44" s="25"/>
      <c r="E44" s="25"/>
      <c r="F44" s="25"/>
      <c r="G44" s="25"/>
      <c r="H44" s="25"/>
      <c r="I44" s="25"/>
      <c r="J44" s="25"/>
      <c r="K44" s="26"/>
      <c r="L44" s="27"/>
      <c r="M44" s="28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ht="15.75" customHeight="1">
      <c r="A45" s="5" t="s">
        <v>86</v>
      </c>
      <c r="B45" s="5" t="s">
        <v>8</v>
      </c>
      <c r="C45" s="5" t="s">
        <v>13</v>
      </c>
      <c r="D45" s="19">
        <f>IFERROR(__xludf.DUMMYFUNCTION("IF(ISBLANK(C45),"""",QUERY(CoordinateDefinitions,""select C,D,E,F,G,H where A=""&amp;B45&amp;"" and B='""&amp;C45&amp;""'""))"),49.0)</f>
        <v>49</v>
      </c>
      <c r="E45" s="20">
        <f>IFERROR(__xludf.DUMMYFUNCTION("""COMPUTED_VALUE"""),0.0)</f>
        <v>0</v>
      </c>
      <c r="F45" s="20">
        <f>IFERROR(__xludf.DUMMYFUNCTION("""COMPUTED_VALUE"""),0.0)</f>
        <v>0</v>
      </c>
      <c r="G45" s="19">
        <f>IFERROR(__xludf.DUMMYFUNCTION("""COMPUTED_VALUE"""),120.0)</f>
        <v>120</v>
      </c>
      <c r="H45" s="19">
        <f>IFERROR(__xludf.DUMMYFUNCTION("""COMPUTED_VALUE"""),0.0)</f>
        <v>0</v>
      </c>
      <c r="I45" s="19">
        <f>IFERROR(__xludf.DUMMYFUNCTION("""COMPUTED_VALUE"""),0.0)</f>
        <v>0</v>
      </c>
      <c r="J45" s="21" t="str">
        <f t="shared" ref="J45:J100" si="9">IF(D45="","","N"&amp;TEXT(D45,"000")&amp;"."&amp;TEXT(E45,"00")&amp;"."&amp;TEXT(F45,"00.000")&amp;" W"&amp;TEXT(G45,"000")&amp;"."&amp;TEXT(H45,"00")&amp;"."&amp;TEXT(I45,"00.000"))</f>
        <v>N049.00.00.000 W120.00.00.000</v>
      </c>
      <c r="K45" s="21" t="str">
        <f t="shared" ref="K45:K100" si="10">IF(D45="","",TEXT((((F45/60)+E45)/60)+D45,"0.000000000")&amp;" "&amp;TEXT((((I45/60)+H45)/60)+G45,"0.000000000"))</f>
        <v>49.000000000 120.000000000</v>
      </c>
      <c r="L45" s="22" t="str">
        <f t="shared" ref="L45:L96" si="11">IF(OR(D45="",D46=""),"","                          "&amp;J45&amp;" "&amp;J46&amp;" SECTOR-"&amp;A45&amp;" ; NODE: PG "&amp;B45&amp;" #"&amp;C45)</f>
        <v>                          N049.00.00.000 W120.00.00.000 N049.00.00.000 W114.40.00.000 SECTOR-ZSE ; NODE: PG 3 #8</v>
      </c>
      <c r="M45" s="23" t="str">
        <f t="shared" ref="M45:M100" si="12">IF(or(D45="",D46=""),"","LINE -"&amp;TEXT((((I45/60)+H45)/60)+G45,"0.000000000")&amp;","&amp;TEXT((((F45/60)+E45)/60)+D45,"0.000000000")&amp;" -"&amp;TEXT((((I46/60)+H46)/60)+G46,"0.000000000")&amp;","&amp;TEXT((((F46/60)+E46)/60)+D46,"0.000000000")&amp;CHAR(13))</f>
        <v>LINE -120.000000000,49.000000000 -114.666666667,49.000000000
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</row>
    <row r="46" ht="15.75" customHeight="1">
      <c r="A46" s="5" t="s">
        <v>86</v>
      </c>
      <c r="B46" s="5" t="s">
        <v>6</v>
      </c>
      <c r="C46" s="5" t="s">
        <v>13</v>
      </c>
      <c r="D46" s="19">
        <f>IFERROR(__xludf.DUMMYFUNCTION("IF(ISBLANK(C46),"""",QUERY(CoordinateDefinitions,""select C,D,E,F,G,H where A=""&amp;B46&amp;"" and B='""&amp;C46&amp;""'""))"),49.0)</f>
        <v>49</v>
      </c>
      <c r="E46" s="20">
        <f>IFERROR(__xludf.DUMMYFUNCTION("""COMPUTED_VALUE"""),0.0)</f>
        <v>0</v>
      </c>
      <c r="F46" s="20">
        <f>IFERROR(__xludf.DUMMYFUNCTION("""COMPUTED_VALUE"""),0.0)</f>
        <v>0</v>
      </c>
      <c r="G46" s="19">
        <f>IFERROR(__xludf.DUMMYFUNCTION("""COMPUTED_VALUE"""),114.0)</f>
        <v>114</v>
      </c>
      <c r="H46" s="19">
        <f>IFERROR(__xludf.DUMMYFUNCTION("""COMPUTED_VALUE"""),40.0)</f>
        <v>40</v>
      </c>
      <c r="I46" s="19">
        <f>IFERROR(__xludf.DUMMYFUNCTION("""COMPUTED_VALUE"""),0.0)</f>
        <v>0</v>
      </c>
      <c r="J46" s="21" t="str">
        <f t="shared" si="9"/>
        <v>N049.00.00.000 W114.40.00.000</v>
      </c>
      <c r="K46" s="21" t="str">
        <f t="shared" si="10"/>
        <v>49.000000000 114.666666667</v>
      </c>
      <c r="L46" s="22" t="str">
        <f t="shared" si="11"/>
        <v>                          N049.00.00.000 W114.40.00.000 N048.25.00.000 W115.00.00.000 SECTOR-ZSE ; NODE: PG 2 #8</v>
      </c>
      <c r="M46" s="23" t="str">
        <f t="shared" si="12"/>
        <v>LINE -114.666666667,49.000000000 -115.000000000,48.416666667
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</row>
    <row r="47" ht="15.75" customHeight="1">
      <c r="A47" s="5" t="s">
        <v>86</v>
      </c>
      <c r="B47" s="5" t="s">
        <v>6</v>
      </c>
      <c r="C47" s="5" t="s">
        <v>14</v>
      </c>
      <c r="D47" s="19">
        <f>IFERROR(__xludf.DUMMYFUNCTION("IF(ISBLANK(C47),"""",QUERY(CoordinateDefinitions,""select C,D,E,F,G,H where A=""&amp;B47&amp;"" and B='""&amp;C47&amp;""'""))"),48.0)</f>
        <v>48</v>
      </c>
      <c r="E47" s="20">
        <f>IFERROR(__xludf.DUMMYFUNCTION("""COMPUTED_VALUE"""),25.0)</f>
        <v>25</v>
      </c>
      <c r="F47" s="20">
        <f>IFERROR(__xludf.DUMMYFUNCTION("""COMPUTED_VALUE"""),0.0)</f>
        <v>0</v>
      </c>
      <c r="G47" s="19">
        <f>IFERROR(__xludf.DUMMYFUNCTION("""COMPUTED_VALUE"""),115.0)</f>
        <v>115</v>
      </c>
      <c r="H47" s="19">
        <f>IFERROR(__xludf.DUMMYFUNCTION("""COMPUTED_VALUE"""),0.0)</f>
        <v>0</v>
      </c>
      <c r="I47" s="19">
        <f>IFERROR(__xludf.DUMMYFUNCTION("""COMPUTED_VALUE"""),0.0)</f>
        <v>0</v>
      </c>
      <c r="J47" s="21" t="str">
        <f t="shared" si="9"/>
        <v>N048.25.00.000 W115.00.00.000</v>
      </c>
      <c r="K47" s="21" t="str">
        <f t="shared" si="10"/>
        <v>48.416666667 115.000000000</v>
      </c>
      <c r="L47" s="22" t="str">
        <f t="shared" si="11"/>
        <v>                          N048.25.00.000 W115.00.00.000 N045.20.00.000 W115.00.00.000 SECTOR-ZSE ; NODE: PG 2 #9</v>
      </c>
      <c r="M47" s="23" t="str">
        <f t="shared" si="12"/>
        <v>LINE -115.000000000,48.416666667 -115.000000000,45.333333333
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</row>
    <row r="48" ht="15.75" customHeight="1">
      <c r="A48" s="5" t="s">
        <v>86</v>
      </c>
      <c r="B48" s="5" t="s">
        <v>6</v>
      </c>
      <c r="C48" s="5" t="s">
        <v>15</v>
      </c>
      <c r="D48" s="19">
        <f>IFERROR(__xludf.DUMMYFUNCTION("IF(ISBLANK(C48),"""",QUERY(CoordinateDefinitions,""select C,D,E,F,G,H where A=""&amp;B48&amp;"" and B='""&amp;C48&amp;""'""))"),45.0)</f>
        <v>45</v>
      </c>
      <c r="E48" s="20">
        <f>IFERROR(__xludf.DUMMYFUNCTION("""COMPUTED_VALUE"""),20.0)</f>
        <v>20</v>
      </c>
      <c r="F48" s="20">
        <f>IFERROR(__xludf.DUMMYFUNCTION("""COMPUTED_VALUE"""),0.0)</f>
        <v>0</v>
      </c>
      <c r="G48" s="19">
        <f>IFERROR(__xludf.DUMMYFUNCTION("""COMPUTED_VALUE"""),115.0)</f>
        <v>115</v>
      </c>
      <c r="H48" s="19">
        <f>IFERROR(__xludf.DUMMYFUNCTION("""COMPUTED_VALUE"""),0.0)</f>
        <v>0</v>
      </c>
      <c r="I48" s="19">
        <f>IFERROR(__xludf.DUMMYFUNCTION("""COMPUTED_VALUE"""),0.0)</f>
        <v>0</v>
      </c>
      <c r="J48" s="21" t="str">
        <f t="shared" si="9"/>
        <v>N045.20.00.000 W115.00.00.000</v>
      </c>
      <c r="K48" s="21" t="str">
        <f t="shared" si="10"/>
        <v>45.333333333 115.000000000</v>
      </c>
      <c r="L48" s="22" t="str">
        <f t="shared" si="11"/>
        <v>                          N045.20.00.000 W115.00.00.000 N045.20.00.000 W117.45.00.000 SECTOR-ZSE ; NODE: PG 2 #10</v>
      </c>
      <c r="M48" s="23" t="str">
        <f t="shared" si="12"/>
        <v>LINE -115.000000000,45.333333333 -117.750000000,45.333333333
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</row>
    <row r="49" ht="15.75" customHeight="1">
      <c r="A49" s="5" t="s">
        <v>86</v>
      </c>
      <c r="B49" s="5" t="s">
        <v>6</v>
      </c>
      <c r="C49" s="5" t="s">
        <v>16</v>
      </c>
      <c r="D49" s="19">
        <f>IFERROR(__xludf.DUMMYFUNCTION("IF(ISBLANK(C49),"""",QUERY(CoordinateDefinitions,""select C,D,E,F,G,H where A=""&amp;B49&amp;"" and B='""&amp;C49&amp;""'""))"),45.0)</f>
        <v>45</v>
      </c>
      <c r="E49" s="20">
        <f>IFERROR(__xludf.DUMMYFUNCTION("""COMPUTED_VALUE"""),20.0)</f>
        <v>20</v>
      </c>
      <c r="F49" s="20">
        <f>IFERROR(__xludf.DUMMYFUNCTION("""COMPUTED_VALUE"""),0.0)</f>
        <v>0</v>
      </c>
      <c r="G49" s="19">
        <f>IFERROR(__xludf.DUMMYFUNCTION("""COMPUTED_VALUE"""),117.0)</f>
        <v>117</v>
      </c>
      <c r="H49" s="19">
        <f>IFERROR(__xludf.DUMMYFUNCTION("""COMPUTED_VALUE"""),45.0)</f>
        <v>45</v>
      </c>
      <c r="I49" s="19">
        <f>IFERROR(__xludf.DUMMYFUNCTION("""COMPUTED_VALUE"""),0.0)</f>
        <v>0</v>
      </c>
      <c r="J49" s="21" t="str">
        <f t="shared" si="9"/>
        <v>N045.20.00.000 W117.45.00.000</v>
      </c>
      <c r="K49" s="21" t="str">
        <f t="shared" si="10"/>
        <v>45.333333333 117.750000000</v>
      </c>
      <c r="L49" s="22" t="str">
        <f t="shared" si="11"/>
        <v>                          N045.20.00.000 W117.45.00.000 N045.14.00.000 W117.55.00.000 SECTOR-ZSE ; NODE: PG 2 #11</v>
      </c>
      <c r="M49" s="23" t="str">
        <f t="shared" si="12"/>
        <v>LINE -117.750000000,45.333333333 -117.916666667,45.233333333
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</row>
    <row r="50" ht="15.75" customHeight="1">
      <c r="A50" s="5" t="s">
        <v>86</v>
      </c>
      <c r="B50" s="5" t="s">
        <v>6</v>
      </c>
      <c r="C50" s="5" t="s">
        <v>17</v>
      </c>
      <c r="D50" s="19">
        <f>IFERROR(__xludf.DUMMYFUNCTION("IF(ISBLANK(C50),"""",QUERY(CoordinateDefinitions,""select C,D,E,F,G,H where A=""&amp;B50&amp;"" and B='""&amp;C50&amp;""'""))"),45.0)</f>
        <v>45</v>
      </c>
      <c r="E50" s="20">
        <f>IFERROR(__xludf.DUMMYFUNCTION("""COMPUTED_VALUE"""),14.0)</f>
        <v>14</v>
      </c>
      <c r="F50" s="20">
        <f>IFERROR(__xludf.DUMMYFUNCTION("""COMPUTED_VALUE"""),0.0)</f>
        <v>0</v>
      </c>
      <c r="G50" s="19">
        <f>IFERROR(__xludf.DUMMYFUNCTION("""COMPUTED_VALUE"""),117.0)</f>
        <v>117</v>
      </c>
      <c r="H50" s="19">
        <f>IFERROR(__xludf.DUMMYFUNCTION("""COMPUTED_VALUE"""),55.0)</f>
        <v>55</v>
      </c>
      <c r="I50" s="19">
        <f>IFERROR(__xludf.DUMMYFUNCTION("""COMPUTED_VALUE"""),0.0)</f>
        <v>0</v>
      </c>
      <c r="J50" s="21" t="str">
        <f t="shared" si="9"/>
        <v>N045.14.00.000 W117.55.00.000</v>
      </c>
      <c r="K50" s="21" t="str">
        <f t="shared" si="10"/>
        <v>45.233333333 117.916666667</v>
      </c>
      <c r="L50" s="22" t="str">
        <f t="shared" si="11"/>
        <v>                          N045.14.00.000 W117.55.00.000 N045.07.48.000 W118.03.42.000 SECTOR-ZSE ; NODE: PG 2 #12</v>
      </c>
      <c r="M50" s="23" t="str">
        <f t="shared" si="12"/>
        <v>LINE -117.916666667,45.233333333 -118.061666667,45.130000000
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ht="15.75" customHeight="1">
      <c r="A51" s="5" t="s">
        <v>86</v>
      </c>
      <c r="B51" s="5" t="s">
        <v>6</v>
      </c>
      <c r="C51" s="5" t="s">
        <v>18</v>
      </c>
      <c r="D51" s="19">
        <f>IFERROR(__xludf.DUMMYFUNCTION("IF(ISBLANK(C51),"""",QUERY(CoordinateDefinitions,""select C,D,E,F,G,H where A=""&amp;B51&amp;"" and B='""&amp;C51&amp;""'""))"),45.0)</f>
        <v>45</v>
      </c>
      <c r="E51" s="20">
        <f>IFERROR(__xludf.DUMMYFUNCTION("""COMPUTED_VALUE"""),7.0)</f>
        <v>7</v>
      </c>
      <c r="F51" s="20">
        <f>IFERROR(__xludf.DUMMYFUNCTION("""COMPUTED_VALUE"""),48.0)</f>
        <v>48</v>
      </c>
      <c r="G51" s="19">
        <f>IFERROR(__xludf.DUMMYFUNCTION("""COMPUTED_VALUE"""),118.0)</f>
        <v>118</v>
      </c>
      <c r="H51" s="19">
        <f>IFERROR(__xludf.DUMMYFUNCTION("""COMPUTED_VALUE"""),3.0)</f>
        <v>3</v>
      </c>
      <c r="I51" s="19">
        <f>IFERROR(__xludf.DUMMYFUNCTION("""COMPUTED_VALUE"""),42.0)</f>
        <v>42</v>
      </c>
      <c r="J51" s="21" t="str">
        <f t="shared" si="9"/>
        <v>N045.07.48.000 W118.03.42.000</v>
      </c>
      <c r="K51" s="21" t="str">
        <f t="shared" si="10"/>
        <v>45.130000000 118.061666667</v>
      </c>
      <c r="L51" s="22" t="str">
        <f t="shared" si="11"/>
        <v>                          N045.07.48.000 W118.03.42.000 N044.51.00.000 W118.27.00.000 SECTOR-ZSE ; NODE: PG 2 #13</v>
      </c>
      <c r="M51" s="23" t="str">
        <f t="shared" si="12"/>
        <v>LINE -118.061666667,45.130000000 -118.450000000,44.850000000
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</row>
    <row r="52" ht="15.75" customHeight="1">
      <c r="A52" s="5" t="s">
        <v>86</v>
      </c>
      <c r="B52" s="5" t="s">
        <v>6</v>
      </c>
      <c r="C52" s="5" t="s">
        <v>19</v>
      </c>
      <c r="D52" s="19">
        <f>IFERROR(__xludf.DUMMYFUNCTION("IF(ISBLANK(C52),"""",QUERY(CoordinateDefinitions,""select C,D,E,F,G,H where A=""&amp;B52&amp;"" and B='""&amp;C52&amp;""'""))"),44.0)</f>
        <v>44</v>
      </c>
      <c r="E52" s="20">
        <f>IFERROR(__xludf.DUMMYFUNCTION("""COMPUTED_VALUE"""),51.0)</f>
        <v>51</v>
      </c>
      <c r="F52" s="20">
        <f>IFERROR(__xludf.DUMMYFUNCTION("""COMPUTED_VALUE"""),0.0)</f>
        <v>0</v>
      </c>
      <c r="G52" s="19">
        <f>IFERROR(__xludf.DUMMYFUNCTION("""COMPUTED_VALUE"""),118.0)</f>
        <v>118</v>
      </c>
      <c r="H52" s="19">
        <f>IFERROR(__xludf.DUMMYFUNCTION("""COMPUTED_VALUE"""),27.0)</f>
        <v>27</v>
      </c>
      <c r="I52" s="19">
        <f>IFERROR(__xludf.DUMMYFUNCTION("""COMPUTED_VALUE"""),0.0)</f>
        <v>0</v>
      </c>
      <c r="J52" s="21" t="str">
        <f t="shared" si="9"/>
        <v>N044.51.00.000 W118.27.00.000</v>
      </c>
      <c r="K52" s="21" t="str">
        <f t="shared" si="10"/>
        <v>44.850000000 118.450000000</v>
      </c>
      <c r="L52" s="22" t="str">
        <f t="shared" si="11"/>
        <v>                          N044.51.00.000 W118.27.00.000 N044.42.00.000 W118.32.30.000 SECTOR-ZSE ; NODE: PG 2 #14</v>
      </c>
      <c r="M52" s="23" t="str">
        <f t="shared" si="12"/>
        <v>LINE -118.450000000,44.850000000 -118.541666667,44.700000000
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</row>
    <row r="53" ht="15.75" customHeight="1">
      <c r="A53" s="5" t="s">
        <v>86</v>
      </c>
      <c r="B53" s="5" t="s">
        <v>6</v>
      </c>
      <c r="C53" s="5" t="s">
        <v>20</v>
      </c>
      <c r="D53" s="19">
        <f>IFERROR(__xludf.DUMMYFUNCTION("IF(ISBLANK(C53),"""",QUERY(CoordinateDefinitions,""select C,D,E,F,G,H where A=""&amp;B53&amp;"" and B='""&amp;C53&amp;""'""))"),44.0)</f>
        <v>44</v>
      </c>
      <c r="E53" s="20">
        <f>IFERROR(__xludf.DUMMYFUNCTION("""COMPUTED_VALUE"""),42.0)</f>
        <v>42</v>
      </c>
      <c r="F53" s="20">
        <f>IFERROR(__xludf.DUMMYFUNCTION("""COMPUTED_VALUE"""),0.0)</f>
        <v>0</v>
      </c>
      <c r="G53" s="19">
        <f>IFERROR(__xludf.DUMMYFUNCTION("""COMPUTED_VALUE"""),118.0)</f>
        <v>118</v>
      </c>
      <c r="H53" s="19">
        <f>IFERROR(__xludf.DUMMYFUNCTION("""COMPUTED_VALUE"""),32.0)</f>
        <v>32</v>
      </c>
      <c r="I53" s="19">
        <f>IFERROR(__xludf.DUMMYFUNCTION("""COMPUTED_VALUE"""),30.0)</f>
        <v>30</v>
      </c>
      <c r="J53" s="21" t="str">
        <f t="shared" si="9"/>
        <v>N044.42.00.000 W118.32.30.000</v>
      </c>
      <c r="K53" s="21" t="str">
        <f t="shared" si="10"/>
        <v>44.700000000 118.541666667</v>
      </c>
      <c r="L53" s="22" t="str">
        <f t="shared" si="11"/>
        <v>                          N044.42.00.000 W118.32.30.000 N043.44.00.000 W119.13.00.000 SECTOR-ZSE ; NODE: PG 2 #15</v>
      </c>
      <c r="M53" s="23" t="str">
        <f t="shared" si="12"/>
        <v>LINE -118.541666667,44.700000000 -119.216666667,43.733333333
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</row>
    <row r="54" ht="15.75" customHeight="1">
      <c r="A54" s="5" t="s">
        <v>86</v>
      </c>
      <c r="B54" s="5" t="s">
        <v>6</v>
      </c>
      <c r="C54" s="5" t="s">
        <v>21</v>
      </c>
      <c r="D54" s="19">
        <f>IFERROR(__xludf.DUMMYFUNCTION("IF(ISBLANK(C54),"""",QUERY(CoordinateDefinitions,""select C,D,E,F,G,H where A=""&amp;B54&amp;"" and B='""&amp;C54&amp;""'""))"),43.0)</f>
        <v>43</v>
      </c>
      <c r="E54" s="20">
        <f>IFERROR(__xludf.DUMMYFUNCTION("""COMPUTED_VALUE"""),44.0)</f>
        <v>44</v>
      </c>
      <c r="F54" s="20">
        <f>IFERROR(__xludf.DUMMYFUNCTION("""COMPUTED_VALUE"""),0.0)</f>
        <v>0</v>
      </c>
      <c r="G54" s="19">
        <f>IFERROR(__xludf.DUMMYFUNCTION("""COMPUTED_VALUE"""),119.0)</f>
        <v>119</v>
      </c>
      <c r="H54" s="19">
        <f>IFERROR(__xludf.DUMMYFUNCTION("""COMPUTED_VALUE"""),13.0)</f>
        <v>13</v>
      </c>
      <c r="I54" s="19">
        <f>IFERROR(__xludf.DUMMYFUNCTION("""COMPUTED_VALUE"""),0.0)</f>
        <v>0</v>
      </c>
      <c r="J54" s="21" t="str">
        <f t="shared" si="9"/>
        <v>N043.44.00.000 W119.13.00.000</v>
      </c>
      <c r="K54" s="21" t="str">
        <f t="shared" si="10"/>
        <v>43.733333333 119.216666667</v>
      </c>
      <c r="L54" s="22" t="str">
        <f t="shared" si="11"/>
        <v>                          N043.44.00.000 W119.13.00.000 N043.38.00.000 W119.17.00.000 SECTOR-ZSE ; NODE: PG 2 #16</v>
      </c>
      <c r="M54" s="23" t="str">
        <f t="shared" si="12"/>
        <v>LINE -119.216666667,43.733333333 -119.283333333,43.633333333
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</row>
    <row r="55" ht="15.75" customHeight="1">
      <c r="A55" s="5" t="s">
        <v>86</v>
      </c>
      <c r="B55" s="5" t="s">
        <v>6</v>
      </c>
      <c r="C55" s="5" t="s">
        <v>22</v>
      </c>
      <c r="D55" s="19">
        <f>IFERROR(__xludf.DUMMYFUNCTION("IF(ISBLANK(C55),"""",QUERY(CoordinateDefinitions,""select C,D,E,F,G,H where A=""&amp;B55&amp;"" and B='""&amp;C55&amp;""'""))"),43.0)</f>
        <v>43</v>
      </c>
      <c r="E55" s="20">
        <f>IFERROR(__xludf.DUMMYFUNCTION("""COMPUTED_VALUE"""),38.0)</f>
        <v>38</v>
      </c>
      <c r="F55" s="20">
        <f>IFERROR(__xludf.DUMMYFUNCTION("""COMPUTED_VALUE"""),0.0)</f>
        <v>0</v>
      </c>
      <c r="G55" s="19">
        <f>IFERROR(__xludf.DUMMYFUNCTION("""COMPUTED_VALUE"""),119.0)</f>
        <v>119</v>
      </c>
      <c r="H55" s="19">
        <f>IFERROR(__xludf.DUMMYFUNCTION("""COMPUTED_VALUE"""),17.0)</f>
        <v>17</v>
      </c>
      <c r="I55" s="19">
        <f>IFERROR(__xludf.DUMMYFUNCTION("""COMPUTED_VALUE"""),0.0)</f>
        <v>0</v>
      </c>
      <c r="J55" s="21" t="str">
        <f t="shared" si="9"/>
        <v>N043.38.00.000 W119.17.00.000</v>
      </c>
      <c r="K55" s="21" t="str">
        <f t="shared" si="10"/>
        <v>43.633333333 119.283333333</v>
      </c>
      <c r="L55" s="22" t="str">
        <f t="shared" si="11"/>
        <v>                          N043.38.00.000 W119.17.00.000 N043.32.00.000 W119.15.00.000 SECTOR-ZSE ; NODE: PG 2 #17</v>
      </c>
      <c r="M55" s="23" t="str">
        <f t="shared" si="12"/>
        <v>LINE -119.283333333,43.633333333 -119.250000000,43.533333333
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</row>
    <row r="56" ht="15.75" customHeight="1">
      <c r="A56" s="5" t="s">
        <v>86</v>
      </c>
      <c r="B56" s="5" t="s">
        <v>6</v>
      </c>
      <c r="C56" s="5" t="s">
        <v>23</v>
      </c>
      <c r="D56" s="19">
        <f>IFERROR(__xludf.DUMMYFUNCTION("IF(ISBLANK(C56),"""",QUERY(CoordinateDefinitions,""select C,D,E,F,G,H where A=""&amp;B56&amp;"" and B='""&amp;C56&amp;""'""))"),43.0)</f>
        <v>43</v>
      </c>
      <c r="E56" s="20">
        <f>IFERROR(__xludf.DUMMYFUNCTION("""COMPUTED_VALUE"""),32.0)</f>
        <v>32</v>
      </c>
      <c r="F56" s="20">
        <f>IFERROR(__xludf.DUMMYFUNCTION("""COMPUTED_VALUE"""),0.0)</f>
        <v>0</v>
      </c>
      <c r="G56" s="19">
        <f>IFERROR(__xludf.DUMMYFUNCTION("""COMPUTED_VALUE"""),119.0)</f>
        <v>119</v>
      </c>
      <c r="H56" s="19">
        <f>IFERROR(__xludf.DUMMYFUNCTION("""COMPUTED_VALUE"""),15.0)</f>
        <v>15</v>
      </c>
      <c r="I56" s="19">
        <f>IFERROR(__xludf.DUMMYFUNCTION("""COMPUTED_VALUE"""),0.0)</f>
        <v>0</v>
      </c>
      <c r="J56" s="21" t="str">
        <f t="shared" si="9"/>
        <v>N043.32.00.000 W119.15.00.000</v>
      </c>
      <c r="K56" s="21" t="str">
        <f t="shared" si="10"/>
        <v>43.533333333 119.250000000</v>
      </c>
      <c r="L56" s="22" t="str">
        <f t="shared" si="11"/>
        <v>                          N043.32.00.000 W119.15.00.000 N042.40.00.000 W119.00.00.000 SECTOR-ZSE ; NODE: PG 2 #18</v>
      </c>
      <c r="M56" s="23" t="str">
        <f t="shared" si="12"/>
        <v>LINE -119.250000000,43.533333333 -119.000000000,42.666666667
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</row>
    <row r="57" ht="15.75" customHeight="1">
      <c r="A57" s="5" t="s">
        <v>86</v>
      </c>
      <c r="B57" s="5" t="s">
        <v>6</v>
      </c>
      <c r="C57" s="5" t="s">
        <v>24</v>
      </c>
      <c r="D57" s="19">
        <f>IFERROR(__xludf.DUMMYFUNCTION("IF(ISBLANK(C57),"""",QUERY(CoordinateDefinitions,""select C,D,E,F,G,H where A=""&amp;B57&amp;"" and B='""&amp;C57&amp;""'""))"),42.0)</f>
        <v>42</v>
      </c>
      <c r="E57" s="20">
        <f>IFERROR(__xludf.DUMMYFUNCTION("""COMPUTED_VALUE"""),40.0)</f>
        <v>40</v>
      </c>
      <c r="F57" s="20">
        <f>IFERROR(__xludf.DUMMYFUNCTION("""COMPUTED_VALUE"""),0.0)</f>
        <v>0</v>
      </c>
      <c r="G57" s="19">
        <f>IFERROR(__xludf.DUMMYFUNCTION("""COMPUTED_VALUE"""),119.0)</f>
        <v>119</v>
      </c>
      <c r="H57" s="19">
        <f>IFERROR(__xludf.DUMMYFUNCTION("""COMPUTED_VALUE"""),0.0)</f>
        <v>0</v>
      </c>
      <c r="I57" s="19">
        <f>IFERROR(__xludf.DUMMYFUNCTION("""COMPUTED_VALUE"""),0.0)</f>
        <v>0</v>
      </c>
      <c r="J57" s="21" t="str">
        <f t="shared" si="9"/>
        <v>N042.40.00.000 W119.00.00.000</v>
      </c>
      <c r="K57" s="21" t="str">
        <f t="shared" si="10"/>
        <v>42.666666667 119.000000000</v>
      </c>
      <c r="L57" s="22" t="str">
        <f t="shared" si="11"/>
        <v>                          N042.40.00.000 W119.00.00.000 N042.20.00.000 W119.06.00.000 SECTOR-ZSE ; NODE: PG 2 #19</v>
      </c>
      <c r="M57" s="23" t="str">
        <f t="shared" si="12"/>
        <v>LINE -119.000000000,42.666666667 -119.100000000,42.333333333
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</row>
    <row r="58" ht="15.75" customHeight="1">
      <c r="A58" s="5" t="s">
        <v>86</v>
      </c>
      <c r="B58" s="5" t="s">
        <v>6</v>
      </c>
      <c r="C58" s="5" t="s">
        <v>25</v>
      </c>
      <c r="D58" s="19">
        <f>IFERROR(__xludf.DUMMYFUNCTION("IF(ISBLANK(C58),"""",QUERY(CoordinateDefinitions,""select C,D,E,F,G,H where A=""&amp;B58&amp;"" and B='""&amp;C58&amp;""'""))"),42.0)</f>
        <v>42</v>
      </c>
      <c r="E58" s="20">
        <f>IFERROR(__xludf.DUMMYFUNCTION("""COMPUTED_VALUE"""),20.0)</f>
        <v>20</v>
      </c>
      <c r="F58" s="20">
        <f>IFERROR(__xludf.DUMMYFUNCTION("""COMPUTED_VALUE"""),0.0)</f>
        <v>0</v>
      </c>
      <c r="G58" s="19">
        <f>IFERROR(__xludf.DUMMYFUNCTION("""COMPUTED_VALUE"""),119.0)</f>
        <v>119</v>
      </c>
      <c r="H58" s="19">
        <f>IFERROR(__xludf.DUMMYFUNCTION("""COMPUTED_VALUE"""),6.0)</f>
        <v>6</v>
      </c>
      <c r="I58" s="19">
        <f>IFERROR(__xludf.DUMMYFUNCTION("""COMPUTED_VALUE"""),0.0)</f>
        <v>0</v>
      </c>
      <c r="J58" s="21" t="str">
        <f t="shared" si="9"/>
        <v>N042.20.00.000 W119.06.00.000</v>
      </c>
      <c r="K58" s="21" t="str">
        <f t="shared" si="10"/>
        <v>42.333333333 119.100000000</v>
      </c>
      <c r="L58" s="22" t="str">
        <f t="shared" si="11"/>
        <v>                          N042.20.00.000 W119.06.00.000 N041.00.00.000 W119.30.00.000 SECTOR-ZSE ; NODE: PG 2 #20</v>
      </c>
      <c r="M58" s="23" t="str">
        <f t="shared" si="12"/>
        <v>LINE -119.100000000,42.333333333 -119.500000000,41.000000000
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</row>
    <row r="59" ht="15.75" customHeight="1">
      <c r="A59" s="5" t="s">
        <v>86</v>
      </c>
      <c r="B59" s="5" t="s">
        <v>6</v>
      </c>
      <c r="C59" s="5" t="s">
        <v>26</v>
      </c>
      <c r="D59" s="19">
        <f>IFERROR(__xludf.DUMMYFUNCTION("IF(ISBLANK(C59),"""",QUERY(CoordinateDefinitions,""select C,D,E,F,G,H where A=""&amp;B59&amp;"" and B='""&amp;C59&amp;""'""))"),41.0)</f>
        <v>41</v>
      </c>
      <c r="E59" s="20">
        <f>IFERROR(__xludf.DUMMYFUNCTION("""COMPUTED_VALUE"""),0.0)</f>
        <v>0</v>
      </c>
      <c r="F59" s="20">
        <f>IFERROR(__xludf.DUMMYFUNCTION("""COMPUTED_VALUE"""),0.0)</f>
        <v>0</v>
      </c>
      <c r="G59" s="19">
        <f>IFERROR(__xludf.DUMMYFUNCTION("""COMPUTED_VALUE"""),119.0)</f>
        <v>119</v>
      </c>
      <c r="H59" s="19">
        <f>IFERROR(__xludf.DUMMYFUNCTION("""COMPUTED_VALUE"""),30.0)</f>
        <v>30</v>
      </c>
      <c r="I59" s="19">
        <f>IFERROR(__xludf.DUMMYFUNCTION("""COMPUTED_VALUE"""),0.0)</f>
        <v>0</v>
      </c>
      <c r="J59" s="21" t="str">
        <f t="shared" si="9"/>
        <v>N041.00.00.000 W119.30.00.000</v>
      </c>
      <c r="K59" s="21" t="str">
        <f t="shared" si="10"/>
        <v>41.000000000 119.500000000</v>
      </c>
      <c r="L59" s="22" t="str">
        <f t="shared" si="11"/>
        <v>                          N041.00.00.000 W119.30.00.000 N041.00.01.000 W120.49.47.000 SECTOR-ZSE ; NODE: PG 2 #21</v>
      </c>
      <c r="M59" s="23" t="str">
        <f t="shared" si="12"/>
        <v>LINE -119.500000000,41.000000000 -120.829722222,41.000277778
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</row>
    <row r="60" ht="15.75" customHeight="1">
      <c r="A60" s="5" t="s">
        <v>86</v>
      </c>
      <c r="B60" s="5" t="s">
        <v>6</v>
      </c>
      <c r="C60" s="5" t="s">
        <v>27</v>
      </c>
      <c r="D60" s="19">
        <f>IFERROR(__xludf.DUMMYFUNCTION("IF(ISBLANK(C60),"""",QUERY(CoordinateDefinitions,""select C,D,E,F,G,H where A=""&amp;B60&amp;"" and B='""&amp;C60&amp;""'""))"),41.0)</f>
        <v>41</v>
      </c>
      <c r="E60" s="20">
        <f>IFERROR(__xludf.DUMMYFUNCTION("""COMPUTED_VALUE"""),0.0)</f>
        <v>0</v>
      </c>
      <c r="F60" s="20">
        <f>IFERROR(__xludf.DUMMYFUNCTION("""COMPUTED_VALUE"""),1.0)</f>
        <v>1</v>
      </c>
      <c r="G60" s="19">
        <f>IFERROR(__xludf.DUMMYFUNCTION("""COMPUTED_VALUE"""),120.0)</f>
        <v>120</v>
      </c>
      <c r="H60" s="19">
        <f>IFERROR(__xludf.DUMMYFUNCTION("""COMPUTED_VALUE"""),49.0)</f>
        <v>49</v>
      </c>
      <c r="I60" s="19">
        <f>IFERROR(__xludf.DUMMYFUNCTION("""COMPUTED_VALUE"""),47.0)</f>
        <v>47</v>
      </c>
      <c r="J60" s="21" t="str">
        <f t="shared" si="9"/>
        <v>N041.00.01.000 W120.49.47.000</v>
      </c>
      <c r="K60" s="21" t="str">
        <f t="shared" si="10"/>
        <v>41.000277778 120.829722222</v>
      </c>
      <c r="L60" s="22" t="str">
        <f t="shared" si="11"/>
        <v>                          N041.00.01.000 W120.49.47.000 N041.00.00.000 W121.01.25.000 SECTOR-ZSE ; NODE: PG 2 #22</v>
      </c>
      <c r="M60" s="23" t="str">
        <f t="shared" si="12"/>
        <v>LINE -120.829722222,41.000277778 -121.023611111,41.000000000
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</row>
    <row r="61" ht="15.75" customHeight="1">
      <c r="A61" s="5" t="s">
        <v>86</v>
      </c>
      <c r="B61" s="5" t="s">
        <v>6</v>
      </c>
      <c r="C61" s="5" t="s">
        <v>28</v>
      </c>
      <c r="D61" s="19">
        <f>IFERROR(__xludf.DUMMYFUNCTION("IF(ISBLANK(C61),"""",QUERY(CoordinateDefinitions,""select C,D,E,F,G,H where A=""&amp;B61&amp;"" and B='""&amp;C61&amp;""'""))"),41.0)</f>
        <v>41</v>
      </c>
      <c r="E61" s="20">
        <f>IFERROR(__xludf.DUMMYFUNCTION("""COMPUTED_VALUE"""),0.0)</f>
        <v>0</v>
      </c>
      <c r="F61" s="20">
        <f>IFERROR(__xludf.DUMMYFUNCTION("""COMPUTED_VALUE"""),0.0)</f>
        <v>0</v>
      </c>
      <c r="G61" s="19">
        <f>IFERROR(__xludf.DUMMYFUNCTION("""COMPUTED_VALUE"""),121.0)</f>
        <v>121</v>
      </c>
      <c r="H61" s="19">
        <f>IFERROR(__xludf.DUMMYFUNCTION("""COMPUTED_VALUE"""),1.0)</f>
        <v>1</v>
      </c>
      <c r="I61" s="19">
        <f>IFERROR(__xludf.DUMMYFUNCTION("""COMPUTED_VALUE"""),25.0)</f>
        <v>25</v>
      </c>
      <c r="J61" s="21" t="str">
        <f t="shared" si="9"/>
        <v>N041.00.00.000 W121.01.25.000</v>
      </c>
      <c r="K61" s="21" t="str">
        <f t="shared" si="10"/>
        <v>41.000000000 121.023611111</v>
      </c>
      <c r="L61" s="22" t="str">
        <f t="shared" si="11"/>
        <v>                          N041.00.00.000 W121.01.25.000 N041.00.00.000 W121.15.00.000 SECTOR-ZSE ; NODE: PG 2 #23</v>
      </c>
      <c r="M61" s="23" t="str">
        <f t="shared" si="12"/>
        <v>LINE -121.023611111,41.000000000 -121.250000000,41.000000000
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</row>
    <row r="62" ht="15.75" customHeight="1">
      <c r="A62" s="5" t="s">
        <v>86</v>
      </c>
      <c r="B62" s="5" t="s">
        <v>6</v>
      </c>
      <c r="C62" s="5" t="s">
        <v>29</v>
      </c>
      <c r="D62" s="19">
        <f>IFERROR(__xludf.DUMMYFUNCTION("IF(ISBLANK(C62),"""",QUERY(CoordinateDefinitions,""select C,D,E,F,G,H where A=""&amp;B62&amp;"" and B='""&amp;C62&amp;""'""))"),41.0)</f>
        <v>41</v>
      </c>
      <c r="E62" s="20">
        <f>IFERROR(__xludf.DUMMYFUNCTION("""COMPUTED_VALUE"""),0.0)</f>
        <v>0</v>
      </c>
      <c r="F62" s="20">
        <f>IFERROR(__xludf.DUMMYFUNCTION("""COMPUTED_VALUE"""),0.0)</f>
        <v>0</v>
      </c>
      <c r="G62" s="19">
        <f>IFERROR(__xludf.DUMMYFUNCTION("""COMPUTED_VALUE"""),121.0)</f>
        <v>121</v>
      </c>
      <c r="H62" s="19">
        <f>IFERROR(__xludf.DUMMYFUNCTION("""COMPUTED_VALUE"""),15.0)</f>
        <v>15</v>
      </c>
      <c r="I62" s="19">
        <f>IFERROR(__xludf.DUMMYFUNCTION("""COMPUTED_VALUE"""),0.0)</f>
        <v>0</v>
      </c>
      <c r="J62" s="21" t="str">
        <f t="shared" si="9"/>
        <v>N041.00.00.000 W121.15.00.000</v>
      </c>
      <c r="K62" s="21" t="str">
        <f t="shared" si="10"/>
        <v>41.000000000 121.250000000</v>
      </c>
      <c r="L62" s="22" t="str">
        <f t="shared" si="11"/>
        <v>                          N041.00.00.000 W121.15.00.000 N041.10.58.000 W121.53.00.000 SECTOR-ZSE ; NODE: PG 2 #24</v>
      </c>
      <c r="M62" s="23" t="str">
        <f t="shared" si="12"/>
        <v>LINE -121.250000000,41.000000000 -121.883333333,41.182777778
</v>
      </c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</row>
    <row r="63" ht="15.75" customHeight="1">
      <c r="A63" s="5" t="s">
        <v>86</v>
      </c>
      <c r="B63" s="5" t="s">
        <v>6</v>
      </c>
      <c r="C63" s="5" t="s">
        <v>30</v>
      </c>
      <c r="D63" s="19">
        <f>IFERROR(__xludf.DUMMYFUNCTION("IF(ISBLANK(C63),"""",QUERY(CoordinateDefinitions,""select C,D,E,F,G,H where A=""&amp;B63&amp;"" and B='""&amp;C63&amp;""'""))"),41.0)</f>
        <v>41</v>
      </c>
      <c r="E63" s="20">
        <f>IFERROR(__xludf.DUMMYFUNCTION("""COMPUTED_VALUE"""),10.0)</f>
        <v>10</v>
      </c>
      <c r="F63" s="20">
        <f>IFERROR(__xludf.DUMMYFUNCTION("""COMPUTED_VALUE"""),58.0)</f>
        <v>58</v>
      </c>
      <c r="G63" s="19">
        <f>IFERROR(__xludf.DUMMYFUNCTION("""COMPUTED_VALUE"""),121.0)</f>
        <v>121</v>
      </c>
      <c r="H63" s="19">
        <f>IFERROR(__xludf.DUMMYFUNCTION("""COMPUTED_VALUE"""),53.0)</f>
        <v>53</v>
      </c>
      <c r="I63" s="19">
        <f>IFERROR(__xludf.DUMMYFUNCTION("""COMPUTED_VALUE"""),0.0)</f>
        <v>0</v>
      </c>
      <c r="J63" s="21" t="str">
        <f t="shared" si="9"/>
        <v>N041.10.58.000 W121.53.00.000</v>
      </c>
      <c r="K63" s="21" t="str">
        <f t="shared" si="10"/>
        <v>41.182777778 121.883333333</v>
      </c>
      <c r="L63" s="22" t="str">
        <f t="shared" si="11"/>
        <v>                          N041.10.58.000 W121.53.00.000 N041.13.00.000 W122.00.00.000 SECTOR-ZSE ; NODE: PG 2 #25</v>
      </c>
      <c r="M63" s="23" t="str">
        <f t="shared" si="12"/>
        <v>LINE -121.883333333,41.182777778 -122.000000000,41.216666667
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</row>
    <row r="64" ht="15.75" customHeight="1">
      <c r="A64" s="5" t="s">
        <v>86</v>
      </c>
      <c r="B64" s="5" t="s">
        <v>6</v>
      </c>
      <c r="C64" s="5" t="s">
        <v>31</v>
      </c>
      <c r="D64" s="19">
        <f>IFERROR(__xludf.DUMMYFUNCTION("IF(ISBLANK(C64),"""",QUERY(CoordinateDefinitions,""select C,D,E,F,G,H where A=""&amp;B64&amp;"" and B='""&amp;C64&amp;""'""))"),41.0)</f>
        <v>41</v>
      </c>
      <c r="E64" s="20">
        <f>IFERROR(__xludf.DUMMYFUNCTION("""COMPUTED_VALUE"""),13.0)</f>
        <v>13</v>
      </c>
      <c r="F64" s="20">
        <f>IFERROR(__xludf.DUMMYFUNCTION("""COMPUTED_VALUE"""),0.0)</f>
        <v>0</v>
      </c>
      <c r="G64" s="19">
        <f>IFERROR(__xludf.DUMMYFUNCTION("""COMPUTED_VALUE"""),122.0)</f>
        <v>122</v>
      </c>
      <c r="H64" s="19">
        <f>IFERROR(__xludf.DUMMYFUNCTION("""COMPUTED_VALUE"""),0.0)</f>
        <v>0</v>
      </c>
      <c r="I64" s="19">
        <f>IFERROR(__xludf.DUMMYFUNCTION("""COMPUTED_VALUE"""),0.0)</f>
        <v>0</v>
      </c>
      <c r="J64" s="21" t="str">
        <f t="shared" si="9"/>
        <v>N041.13.00.000 W122.00.00.000</v>
      </c>
      <c r="K64" s="21" t="str">
        <f t="shared" si="10"/>
        <v>41.216666667 122.000000000</v>
      </c>
      <c r="L64" s="22" t="str">
        <f t="shared" si="11"/>
        <v>                          N041.13.00.000 W122.00.00.000 N041.17.30.000 W122.16.30.000 SECTOR-ZSE ; NODE: PG 2 #26</v>
      </c>
      <c r="M64" s="23" t="str">
        <f t="shared" si="12"/>
        <v>LINE -122.000000000,41.216666667 -122.275000000,41.291666667
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</row>
    <row r="65" ht="15.75" customHeight="1">
      <c r="A65" s="5" t="s">
        <v>86</v>
      </c>
      <c r="B65" s="5" t="s">
        <v>6</v>
      </c>
      <c r="C65" s="5" t="s">
        <v>32</v>
      </c>
      <c r="D65" s="19">
        <f>IFERROR(__xludf.DUMMYFUNCTION("IF(ISBLANK(C65),"""",QUERY(CoordinateDefinitions,""select C,D,E,F,G,H where A=""&amp;B65&amp;"" and B='""&amp;C65&amp;""'""))"),41.0)</f>
        <v>41</v>
      </c>
      <c r="E65" s="20">
        <f>IFERROR(__xludf.DUMMYFUNCTION("""COMPUTED_VALUE"""),17.0)</f>
        <v>17</v>
      </c>
      <c r="F65" s="20">
        <f>IFERROR(__xludf.DUMMYFUNCTION("""COMPUTED_VALUE"""),30.0)</f>
        <v>30</v>
      </c>
      <c r="G65" s="19">
        <f>IFERROR(__xludf.DUMMYFUNCTION("""COMPUTED_VALUE"""),122.0)</f>
        <v>122</v>
      </c>
      <c r="H65" s="19">
        <f>IFERROR(__xludf.DUMMYFUNCTION("""COMPUTED_VALUE"""),16.0)</f>
        <v>16</v>
      </c>
      <c r="I65" s="19">
        <f>IFERROR(__xludf.DUMMYFUNCTION("""COMPUTED_VALUE"""),30.0)</f>
        <v>30</v>
      </c>
      <c r="J65" s="21" t="str">
        <f t="shared" si="9"/>
        <v>N041.17.30.000 W122.16.30.000</v>
      </c>
      <c r="K65" s="21" t="str">
        <f t="shared" si="10"/>
        <v>41.291666667 122.275000000</v>
      </c>
      <c r="L65" s="22" t="str">
        <f t="shared" si="11"/>
        <v>                          N041.17.30.000 W122.16.30.000 N041.20.00.000 W122.25.00.000 SECTOR-ZSE ; NODE: PG 2 #27</v>
      </c>
      <c r="M65" s="23" t="str">
        <f t="shared" si="12"/>
        <v>LINE -122.275000000,41.291666667 -122.416666667,41.333333333
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</row>
    <row r="66" ht="15.75" customHeight="1">
      <c r="A66" s="5" t="s">
        <v>86</v>
      </c>
      <c r="B66" s="5" t="s">
        <v>6</v>
      </c>
      <c r="C66" s="5" t="s">
        <v>33</v>
      </c>
      <c r="D66" s="19">
        <f>IFERROR(__xludf.DUMMYFUNCTION("IF(ISBLANK(C66),"""",QUERY(CoordinateDefinitions,""select C,D,E,F,G,H where A=""&amp;B66&amp;"" and B='""&amp;C66&amp;""'""))"),41.0)</f>
        <v>41</v>
      </c>
      <c r="E66" s="20">
        <f>IFERROR(__xludf.DUMMYFUNCTION("""COMPUTED_VALUE"""),20.0)</f>
        <v>20</v>
      </c>
      <c r="F66" s="20">
        <f>IFERROR(__xludf.DUMMYFUNCTION("""COMPUTED_VALUE"""),0.0)</f>
        <v>0</v>
      </c>
      <c r="G66" s="19">
        <f>IFERROR(__xludf.DUMMYFUNCTION("""COMPUTED_VALUE"""),122.0)</f>
        <v>122</v>
      </c>
      <c r="H66" s="19">
        <f>IFERROR(__xludf.DUMMYFUNCTION("""COMPUTED_VALUE"""),25.0)</f>
        <v>25</v>
      </c>
      <c r="I66" s="19">
        <f>IFERROR(__xludf.DUMMYFUNCTION("""COMPUTED_VALUE"""),0.0)</f>
        <v>0</v>
      </c>
      <c r="J66" s="21" t="str">
        <f t="shared" si="9"/>
        <v>N041.20.00.000 W122.25.00.000</v>
      </c>
      <c r="K66" s="21" t="str">
        <f t="shared" si="10"/>
        <v>41.333333333 122.416666667</v>
      </c>
      <c r="L66" s="22" t="str">
        <f t="shared" si="11"/>
        <v>                          N041.20.00.000 W122.25.00.000 N041.20.00.000 W123.32.00.000 SECTOR-ZSE ; NODE: PG 2 #28</v>
      </c>
      <c r="M66" s="23" t="str">
        <f t="shared" si="12"/>
        <v>LINE -122.416666667,41.333333333 -123.533333333,41.333333333
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</row>
    <row r="67" ht="15.75" customHeight="1">
      <c r="A67" s="5" t="s">
        <v>86</v>
      </c>
      <c r="B67" s="5" t="s">
        <v>6</v>
      </c>
      <c r="C67" s="5" t="s">
        <v>34</v>
      </c>
      <c r="D67" s="19">
        <f>IFERROR(__xludf.DUMMYFUNCTION("IF(ISBLANK(C67),"""",QUERY(CoordinateDefinitions,""select C,D,E,F,G,H where A=""&amp;B67&amp;"" and B='""&amp;C67&amp;""'""))"),41.0)</f>
        <v>41</v>
      </c>
      <c r="E67" s="20">
        <f>IFERROR(__xludf.DUMMYFUNCTION("""COMPUTED_VALUE"""),20.0)</f>
        <v>20</v>
      </c>
      <c r="F67" s="20">
        <f>IFERROR(__xludf.DUMMYFUNCTION("""COMPUTED_VALUE"""),0.0)</f>
        <v>0</v>
      </c>
      <c r="G67" s="19">
        <f>IFERROR(__xludf.DUMMYFUNCTION("""COMPUTED_VALUE"""),123.0)</f>
        <v>123</v>
      </c>
      <c r="H67" s="19">
        <f>IFERROR(__xludf.DUMMYFUNCTION("""COMPUTED_VALUE"""),32.0)</f>
        <v>32</v>
      </c>
      <c r="I67" s="19">
        <f>IFERROR(__xludf.DUMMYFUNCTION("""COMPUTED_VALUE"""),0.0)</f>
        <v>0</v>
      </c>
      <c r="J67" s="21" t="str">
        <f t="shared" si="9"/>
        <v>N041.20.00.000 W123.32.00.000</v>
      </c>
      <c r="K67" s="21" t="str">
        <f t="shared" si="10"/>
        <v>41.333333333 123.533333333</v>
      </c>
      <c r="L67" s="22" t="str">
        <f t="shared" si="11"/>
        <v>                          N041.20.00.000 W123.32.00.000 N040.23.15.000 W123.32.00.000 SECTOR-ZSE ; NODE: PG 2 #29</v>
      </c>
      <c r="M67" s="23" t="str">
        <f t="shared" si="12"/>
        <v>LINE -123.533333333,41.333333333 -123.533333333,40.387500000
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</row>
    <row r="68" ht="15.75" customHeight="1">
      <c r="A68" s="5" t="s">
        <v>86</v>
      </c>
      <c r="B68" s="5" t="s">
        <v>6</v>
      </c>
      <c r="C68" s="5" t="s">
        <v>35</v>
      </c>
      <c r="D68" s="19">
        <f>IFERROR(__xludf.DUMMYFUNCTION("IF(ISBLANK(C68),"""",QUERY(CoordinateDefinitions,""select C,D,E,F,G,H where A=""&amp;B68&amp;"" and B='""&amp;C68&amp;""'""))"),40.0)</f>
        <v>40</v>
      </c>
      <c r="E68" s="20">
        <f>IFERROR(__xludf.DUMMYFUNCTION("""COMPUTED_VALUE"""),23.0)</f>
        <v>23</v>
      </c>
      <c r="F68" s="20">
        <f>IFERROR(__xludf.DUMMYFUNCTION("""COMPUTED_VALUE"""),15.0)</f>
        <v>15</v>
      </c>
      <c r="G68" s="19">
        <f>IFERROR(__xludf.DUMMYFUNCTION("""COMPUTED_VALUE"""),123.0)</f>
        <v>123</v>
      </c>
      <c r="H68" s="19">
        <f>IFERROR(__xludf.DUMMYFUNCTION("""COMPUTED_VALUE"""),32.0)</f>
        <v>32</v>
      </c>
      <c r="I68" s="19">
        <f>IFERROR(__xludf.DUMMYFUNCTION("""COMPUTED_VALUE"""),0.0)</f>
        <v>0</v>
      </c>
      <c r="J68" s="21" t="str">
        <f t="shared" si="9"/>
        <v>N040.23.15.000 W123.32.00.000</v>
      </c>
      <c r="K68" s="21" t="str">
        <f t="shared" si="10"/>
        <v>40.387500000 123.533333333</v>
      </c>
      <c r="L68" s="22" t="str">
        <f t="shared" si="11"/>
        <v>                          N040.23.15.000 W123.32.00.000 N040.13.00.000 W123.50.00.000 SECTOR-ZSE ; NODE: PG 2 #30</v>
      </c>
      <c r="M68" s="23" t="str">
        <f t="shared" si="12"/>
        <v>LINE -123.533333333,40.387500000 -123.833333333,40.216666667
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</row>
    <row r="69" ht="15.75" customHeight="1">
      <c r="A69" s="5" t="s">
        <v>86</v>
      </c>
      <c r="B69" s="5" t="s">
        <v>6</v>
      </c>
      <c r="C69" s="5" t="s">
        <v>36</v>
      </c>
      <c r="D69" s="19">
        <f>IFERROR(__xludf.DUMMYFUNCTION("IF(ISBLANK(C69),"""",QUERY(CoordinateDefinitions,""select C,D,E,F,G,H where A=""&amp;B69&amp;"" and B='""&amp;C69&amp;""'""))"),40.0)</f>
        <v>40</v>
      </c>
      <c r="E69" s="20">
        <f>IFERROR(__xludf.DUMMYFUNCTION("""COMPUTED_VALUE"""),13.0)</f>
        <v>13</v>
      </c>
      <c r="F69" s="20">
        <f>IFERROR(__xludf.DUMMYFUNCTION("""COMPUTED_VALUE"""),0.0)</f>
        <v>0</v>
      </c>
      <c r="G69" s="19">
        <f>IFERROR(__xludf.DUMMYFUNCTION("""COMPUTED_VALUE"""),123.0)</f>
        <v>123</v>
      </c>
      <c r="H69" s="19">
        <f>IFERROR(__xludf.DUMMYFUNCTION("""COMPUTED_VALUE"""),50.0)</f>
        <v>50</v>
      </c>
      <c r="I69" s="19">
        <f>IFERROR(__xludf.DUMMYFUNCTION("""COMPUTED_VALUE"""),0.0)</f>
        <v>0</v>
      </c>
      <c r="J69" s="21" t="str">
        <f t="shared" si="9"/>
        <v>N040.13.00.000 W123.50.00.000</v>
      </c>
      <c r="K69" s="21" t="str">
        <f t="shared" si="10"/>
        <v>40.216666667 123.833333333</v>
      </c>
      <c r="L69" s="22" t="str">
        <f t="shared" si="11"/>
        <v>                          N040.13.00.000 W123.50.00.000 N040.13.00.000 W125.20.00.000 SECTOR-ZSE ; NODE: PG 2 #31</v>
      </c>
      <c r="M69" s="23" t="str">
        <f t="shared" si="12"/>
        <v>LINE -123.833333333,40.216666667 -125.333333333,40.216666667
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</row>
    <row r="70" ht="15.75" customHeight="1">
      <c r="A70" s="5" t="s">
        <v>86</v>
      </c>
      <c r="B70" s="5" t="s">
        <v>6</v>
      </c>
      <c r="C70" s="5" t="s">
        <v>37</v>
      </c>
      <c r="D70" s="19">
        <f>IFERROR(__xludf.DUMMYFUNCTION("IF(ISBLANK(C70),"""",QUERY(CoordinateDefinitions,""select C,D,E,F,G,H where A=""&amp;B70&amp;"" and B='""&amp;C70&amp;""'""))"),40.0)</f>
        <v>40</v>
      </c>
      <c r="E70" s="20">
        <f>IFERROR(__xludf.DUMMYFUNCTION("""COMPUTED_VALUE"""),13.0)</f>
        <v>13</v>
      </c>
      <c r="F70" s="20">
        <f>IFERROR(__xludf.DUMMYFUNCTION("""COMPUTED_VALUE"""),0.0)</f>
        <v>0</v>
      </c>
      <c r="G70" s="19">
        <f>IFERROR(__xludf.DUMMYFUNCTION("""COMPUTED_VALUE"""),125.0)</f>
        <v>125</v>
      </c>
      <c r="H70" s="19">
        <f>IFERROR(__xludf.DUMMYFUNCTION("""COMPUTED_VALUE"""),20.0)</f>
        <v>20</v>
      </c>
      <c r="I70" s="19">
        <f>IFERROR(__xludf.DUMMYFUNCTION("""COMPUTED_VALUE"""),0.0)</f>
        <v>0</v>
      </c>
      <c r="J70" s="21" t="str">
        <f t="shared" si="9"/>
        <v>N040.13.00.000 W125.20.00.000</v>
      </c>
      <c r="K70" s="21" t="str">
        <f t="shared" si="10"/>
        <v>40.216666667 125.333333333</v>
      </c>
      <c r="L70" s="22" t="str">
        <f t="shared" si="11"/>
        <v>                          N040.13.00.000 W125.20.00.000 N040.28.00.000 W125.50.00.000 SECTOR-ZSE ; NODE: PG 2 #32</v>
      </c>
      <c r="M70" s="23" t="str">
        <f t="shared" si="12"/>
        <v>LINE -125.333333333,40.216666667 -125.833333333,40.466666667
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</row>
    <row r="71" ht="15.75" customHeight="1">
      <c r="A71" s="5" t="s">
        <v>86</v>
      </c>
      <c r="B71" s="5" t="s">
        <v>6</v>
      </c>
      <c r="C71" s="5" t="s">
        <v>38</v>
      </c>
      <c r="D71" s="19">
        <f>IFERROR(__xludf.DUMMYFUNCTION("IF(ISBLANK(C71),"""",QUERY(CoordinateDefinitions,""select C,D,E,F,G,H where A=""&amp;B71&amp;"" and B='""&amp;C71&amp;""'""))"),40.0)</f>
        <v>40</v>
      </c>
      <c r="E71" s="20">
        <f>IFERROR(__xludf.DUMMYFUNCTION("""COMPUTED_VALUE"""),28.0)</f>
        <v>28</v>
      </c>
      <c r="F71" s="20">
        <f>IFERROR(__xludf.DUMMYFUNCTION("""COMPUTED_VALUE"""),0.0)</f>
        <v>0</v>
      </c>
      <c r="G71" s="19">
        <f>IFERROR(__xludf.DUMMYFUNCTION("""COMPUTED_VALUE"""),125.0)</f>
        <v>125</v>
      </c>
      <c r="H71" s="19">
        <f>IFERROR(__xludf.DUMMYFUNCTION("""COMPUTED_VALUE"""),50.0)</f>
        <v>50</v>
      </c>
      <c r="I71" s="19">
        <f>IFERROR(__xludf.DUMMYFUNCTION("""COMPUTED_VALUE"""),0.0)</f>
        <v>0</v>
      </c>
      <c r="J71" s="21" t="str">
        <f t="shared" si="9"/>
        <v>N040.28.00.000 W125.50.00.000</v>
      </c>
      <c r="K71" s="21" t="str">
        <f t="shared" si="10"/>
        <v>40.466666667 125.833333333</v>
      </c>
      <c r="L71" s="22" t="str">
        <f t="shared" si="11"/>
        <v>                          N040.28.00.000 W125.50.00.000 N040.59.00.000 W126.54.00.000 SECTOR-ZSE ; NODE: PG 2 #33</v>
      </c>
      <c r="M71" s="23" t="str">
        <f t="shared" si="12"/>
        <v>LINE -125.833333333,40.466666667 -126.900000000,40.983333333
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</row>
    <row r="72" ht="15.75" customHeight="1">
      <c r="A72" s="5" t="s">
        <v>86</v>
      </c>
      <c r="B72" s="5" t="s">
        <v>6</v>
      </c>
      <c r="C72" s="5" t="s">
        <v>39</v>
      </c>
      <c r="D72" s="19">
        <f>IFERROR(__xludf.DUMMYFUNCTION("IF(ISBLANK(C72),"""",QUERY(CoordinateDefinitions,""select C,D,E,F,G,H where A=""&amp;B72&amp;"" and B='""&amp;C72&amp;""'""))"),40.0)</f>
        <v>40</v>
      </c>
      <c r="E72" s="20">
        <f>IFERROR(__xludf.DUMMYFUNCTION("""COMPUTED_VALUE"""),59.0)</f>
        <v>59</v>
      </c>
      <c r="F72" s="20">
        <f>IFERROR(__xludf.DUMMYFUNCTION("""COMPUTED_VALUE"""),0.0)</f>
        <v>0</v>
      </c>
      <c r="G72" s="19">
        <f>IFERROR(__xludf.DUMMYFUNCTION("""COMPUTED_VALUE"""),126.0)</f>
        <v>126</v>
      </c>
      <c r="H72" s="19">
        <f>IFERROR(__xludf.DUMMYFUNCTION("""COMPUTED_VALUE"""),54.0)</f>
        <v>54</v>
      </c>
      <c r="I72" s="19">
        <f>IFERROR(__xludf.DUMMYFUNCTION("""COMPUTED_VALUE"""),0.0)</f>
        <v>0</v>
      </c>
      <c r="J72" s="21" t="str">
        <f t="shared" si="9"/>
        <v>N040.59.00.000 W126.54.00.000</v>
      </c>
      <c r="K72" s="21" t="str">
        <f t="shared" si="10"/>
        <v>40.983333333 126.900000000</v>
      </c>
      <c r="L72" s="22" t="str">
        <f t="shared" si="11"/>
        <v>                          N040.59.00.000 W126.54.00.000 N042.00.00.000 W126.49.00.000 SECTOR-ZSE ; NODE: PG 2 #34</v>
      </c>
      <c r="M72" s="23" t="str">
        <f t="shared" si="12"/>
        <v>LINE -126.900000000,40.983333333 -126.816666667,42.000000000
</v>
      </c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</row>
    <row r="73" ht="15.75" customHeight="1">
      <c r="A73" s="5" t="s">
        <v>86</v>
      </c>
      <c r="B73" s="5" t="s">
        <v>6</v>
      </c>
      <c r="C73" s="5" t="s">
        <v>40</v>
      </c>
      <c r="D73" s="19">
        <f>IFERROR(__xludf.DUMMYFUNCTION("IF(ISBLANK(C73),"""",QUERY(CoordinateDefinitions,""select C,D,E,F,G,H where A=""&amp;B73&amp;"" and B='""&amp;C73&amp;""'""))"),42.0)</f>
        <v>42</v>
      </c>
      <c r="E73" s="20">
        <f>IFERROR(__xludf.DUMMYFUNCTION("""COMPUTED_VALUE"""),0.0)</f>
        <v>0</v>
      </c>
      <c r="F73" s="20">
        <f>IFERROR(__xludf.DUMMYFUNCTION("""COMPUTED_VALUE"""),0.0)</f>
        <v>0</v>
      </c>
      <c r="G73" s="19">
        <f>IFERROR(__xludf.DUMMYFUNCTION("""COMPUTED_VALUE"""),126.0)</f>
        <v>126</v>
      </c>
      <c r="H73" s="19">
        <f>IFERROR(__xludf.DUMMYFUNCTION("""COMPUTED_VALUE"""),49.0)</f>
        <v>49</v>
      </c>
      <c r="I73" s="19">
        <f>IFERROR(__xludf.DUMMYFUNCTION("""COMPUTED_VALUE"""),0.0)</f>
        <v>0</v>
      </c>
      <c r="J73" s="21" t="str">
        <f t="shared" si="9"/>
        <v>N042.00.00.000 W126.49.00.000</v>
      </c>
      <c r="K73" s="21" t="str">
        <f t="shared" si="10"/>
        <v>42.000000000 126.816666667</v>
      </c>
      <c r="L73" s="22" t="str">
        <f t="shared" si="11"/>
        <v>                          N042.00.00.000 W126.49.00.000 N042.25.00.000 W126.47.00.000 SECTOR-ZSE ; NODE: PG 2 #35</v>
      </c>
      <c r="M73" s="23" t="str">
        <f t="shared" si="12"/>
        <v>LINE -126.816666667,42.000000000 -126.783333333,42.416666667
</v>
      </c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</row>
    <row r="74" ht="15.75" customHeight="1">
      <c r="A74" s="5" t="s">
        <v>86</v>
      </c>
      <c r="B74" s="5" t="s">
        <v>6</v>
      </c>
      <c r="C74" s="5" t="s">
        <v>41</v>
      </c>
      <c r="D74" s="19">
        <f>IFERROR(__xludf.DUMMYFUNCTION("IF(ISBLANK(C74),"""",QUERY(CoordinateDefinitions,""select C,D,E,F,G,H where A=""&amp;B74&amp;"" and B='""&amp;C74&amp;""'""))"),42.0)</f>
        <v>42</v>
      </c>
      <c r="E74" s="20">
        <f>IFERROR(__xludf.DUMMYFUNCTION("""COMPUTED_VALUE"""),25.0)</f>
        <v>25</v>
      </c>
      <c r="F74" s="20">
        <f>IFERROR(__xludf.DUMMYFUNCTION("""COMPUTED_VALUE"""),0.0)</f>
        <v>0</v>
      </c>
      <c r="G74" s="19">
        <f>IFERROR(__xludf.DUMMYFUNCTION("""COMPUTED_VALUE"""),126.0)</f>
        <v>126</v>
      </c>
      <c r="H74" s="19">
        <f>IFERROR(__xludf.DUMMYFUNCTION("""COMPUTED_VALUE"""),47.0)</f>
        <v>47</v>
      </c>
      <c r="I74" s="19">
        <f>IFERROR(__xludf.DUMMYFUNCTION("""COMPUTED_VALUE"""),0.0)</f>
        <v>0</v>
      </c>
      <c r="J74" s="21" t="str">
        <f t="shared" si="9"/>
        <v>N042.25.00.000 W126.47.00.000</v>
      </c>
      <c r="K74" s="21" t="str">
        <f t="shared" si="10"/>
        <v>42.416666667 126.783333333</v>
      </c>
      <c r="L74" s="22" t="str">
        <f t="shared" si="11"/>
        <v>                          N042.25.00.000 W126.47.00.000 N043.32.00.000 W126.40.00.000 SECTOR-ZSE ; NODE: PG 2 #36</v>
      </c>
      <c r="M74" s="23" t="str">
        <f t="shared" si="12"/>
        <v>LINE -126.783333333,42.416666667 -126.666666667,43.533333333
</v>
      </c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</row>
    <row r="75" ht="15.75" customHeight="1">
      <c r="A75" s="5" t="s">
        <v>86</v>
      </c>
      <c r="B75" s="5" t="s">
        <v>6</v>
      </c>
      <c r="C75" s="5" t="s">
        <v>42</v>
      </c>
      <c r="D75" s="19">
        <f>IFERROR(__xludf.DUMMYFUNCTION("IF(ISBLANK(C75),"""",QUERY(CoordinateDefinitions,""select C,D,E,F,G,H where A=""&amp;B75&amp;"" and B='""&amp;C75&amp;""'""))"),43.0)</f>
        <v>43</v>
      </c>
      <c r="E75" s="20">
        <f>IFERROR(__xludf.DUMMYFUNCTION("""COMPUTED_VALUE"""),32.0)</f>
        <v>32</v>
      </c>
      <c r="F75" s="20">
        <f>IFERROR(__xludf.DUMMYFUNCTION("""COMPUTED_VALUE"""),0.0)</f>
        <v>0</v>
      </c>
      <c r="G75" s="19">
        <f>IFERROR(__xludf.DUMMYFUNCTION("""COMPUTED_VALUE"""),126.0)</f>
        <v>126</v>
      </c>
      <c r="H75" s="19">
        <f>IFERROR(__xludf.DUMMYFUNCTION("""COMPUTED_VALUE"""),40.0)</f>
        <v>40</v>
      </c>
      <c r="I75" s="19">
        <f>IFERROR(__xludf.DUMMYFUNCTION("""COMPUTED_VALUE"""),0.0)</f>
        <v>0</v>
      </c>
      <c r="J75" s="21" t="str">
        <f t="shared" si="9"/>
        <v>N043.32.00.000 W126.40.00.000</v>
      </c>
      <c r="K75" s="21" t="str">
        <f t="shared" si="10"/>
        <v>43.533333333 126.666666667</v>
      </c>
      <c r="L75" s="22" t="str">
        <f t="shared" si="11"/>
        <v>                          N043.32.00.000 W126.40.00.000 N044.04.00.000 W126.36.00.000 SECTOR-ZSE ; NODE: PG 2 #37</v>
      </c>
      <c r="M75" s="23" t="str">
        <f t="shared" si="12"/>
        <v>LINE -126.666666667,43.533333333 -126.600000000,44.066666667
</v>
      </c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</row>
    <row r="76" ht="15.75" customHeight="1">
      <c r="A76" s="5" t="s">
        <v>86</v>
      </c>
      <c r="B76" s="5" t="s">
        <v>6</v>
      </c>
      <c r="C76" s="5" t="s">
        <v>43</v>
      </c>
      <c r="D76" s="19">
        <f>IFERROR(__xludf.DUMMYFUNCTION("IF(ISBLANK(C76),"""",QUERY(CoordinateDefinitions,""select C,D,E,F,G,H where A=""&amp;B76&amp;"" and B='""&amp;C76&amp;""'""))"),44.0)</f>
        <v>44</v>
      </c>
      <c r="E76" s="20">
        <f>IFERROR(__xludf.DUMMYFUNCTION("""COMPUTED_VALUE"""),4.0)</f>
        <v>4</v>
      </c>
      <c r="F76" s="20">
        <f>IFERROR(__xludf.DUMMYFUNCTION("""COMPUTED_VALUE"""),0.0)</f>
        <v>0</v>
      </c>
      <c r="G76" s="19">
        <f>IFERROR(__xludf.DUMMYFUNCTION("""COMPUTED_VALUE"""),126.0)</f>
        <v>126</v>
      </c>
      <c r="H76" s="19">
        <f>IFERROR(__xludf.DUMMYFUNCTION("""COMPUTED_VALUE"""),36.0)</f>
        <v>36</v>
      </c>
      <c r="I76" s="19">
        <f>IFERROR(__xludf.DUMMYFUNCTION("""COMPUTED_VALUE"""),0.0)</f>
        <v>0</v>
      </c>
      <c r="J76" s="21" t="str">
        <f t="shared" si="9"/>
        <v>N044.04.00.000 W126.36.00.000</v>
      </c>
      <c r="K76" s="21" t="str">
        <f t="shared" si="10"/>
        <v>44.066666667 126.600000000</v>
      </c>
      <c r="L76" s="22" t="str">
        <f t="shared" si="11"/>
        <v>                          N044.04.00.000 W126.36.00.000 N044.30.00.000 W126.33.30.000 SECTOR-ZSE ; NODE: PG 2 #38</v>
      </c>
      <c r="M76" s="23" t="str">
        <f t="shared" si="12"/>
        <v>LINE -126.600000000,44.066666667 -126.558333333,44.500000000
</v>
      </c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</row>
    <row r="77" ht="15.75" customHeight="1">
      <c r="A77" s="5" t="s">
        <v>86</v>
      </c>
      <c r="B77" s="5" t="s">
        <v>6</v>
      </c>
      <c r="C77" s="5" t="s">
        <v>44</v>
      </c>
      <c r="D77" s="19">
        <f>IFERROR(__xludf.DUMMYFUNCTION("IF(ISBLANK(C77),"""",QUERY(CoordinateDefinitions,""select C,D,E,F,G,H where A=""&amp;B77&amp;"" and B='""&amp;C77&amp;""'""))"),44.0)</f>
        <v>44</v>
      </c>
      <c r="E77" s="20">
        <f>IFERROR(__xludf.DUMMYFUNCTION("""COMPUTED_VALUE"""),30.0)</f>
        <v>30</v>
      </c>
      <c r="F77" s="20">
        <f>IFERROR(__xludf.DUMMYFUNCTION("""COMPUTED_VALUE"""),0.0)</f>
        <v>0</v>
      </c>
      <c r="G77" s="19">
        <f>IFERROR(__xludf.DUMMYFUNCTION("""COMPUTED_VALUE"""),126.0)</f>
        <v>126</v>
      </c>
      <c r="H77" s="19">
        <f>IFERROR(__xludf.DUMMYFUNCTION("""COMPUTED_VALUE"""),33.0)</f>
        <v>33</v>
      </c>
      <c r="I77" s="19">
        <f>IFERROR(__xludf.DUMMYFUNCTION("""COMPUTED_VALUE"""),30.0)</f>
        <v>30</v>
      </c>
      <c r="J77" s="21" t="str">
        <f t="shared" si="9"/>
        <v>N044.30.00.000 W126.33.30.000</v>
      </c>
      <c r="K77" s="21" t="str">
        <f t="shared" si="10"/>
        <v>44.500000000 126.558333333</v>
      </c>
      <c r="L77" s="22" t="str">
        <f t="shared" si="11"/>
        <v>                          N044.30.00.000 W126.33.30.000 N045.00.00.000 W126.30.00.000 SECTOR-ZSE ; NODE: PG 2 #39</v>
      </c>
      <c r="M77" s="23" t="str">
        <f t="shared" si="12"/>
        <v>LINE -126.558333333,44.500000000 -126.500000000,45.000000000
</v>
      </c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</row>
    <row r="78" ht="15.75" customHeight="1">
      <c r="A78" s="5" t="s">
        <v>86</v>
      </c>
      <c r="B78" s="5" t="s">
        <v>6</v>
      </c>
      <c r="C78" s="5" t="s">
        <v>45</v>
      </c>
      <c r="D78" s="19">
        <f>IFERROR(__xludf.DUMMYFUNCTION("IF(ISBLANK(C78),"""",QUERY(CoordinateDefinitions,""select C,D,E,F,G,H where A=""&amp;B78&amp;"" and B='""&amp;C78&amp;""'""))"),45.0)</f>
        <v>45</v>
      </c>
      <c r="E78" s="20">
        <f>IFERROR(__xludf.DUMMYFUNCTION("""COMPUTED_VALUE"""),0.0)</f>
        <v>0</v>
      </c>
      <c r="F78" s="20">
        <f>IFERROR(__xludf.DUMMYFUNCTION("""COMPUTED_VALUE"""),0.0)</f>
        <v>0</v>
      </c>
      <c r="G78" s="19">
        <f>IFERROR(__xludf.DUMMYFUNCTION("""COMPUTED_VALUE"""),126.0)</f>
        <v>126</v>
      </c>
      <c r="H78" s="19">
        <f>IFERROR(__xludf.DUMMYFUNCTION("""COMPUTED_VALUE"""),30.0)</f>
        <v>30</v>
      </c>
      <c r="I78" s="19">
        <f>IFERROR(__xludf.DUMMYFUNCTION("""COMPUTED_VALUE"""),0.0)</f>
        <v>0</v>
      </c>
      <c r="J78" s="21" t="str">
        <f t="shared" si="9"/>
        <v>N045.00.00.000 W126.30.00.000</v>
      </c>
      <c r="K78" s="21" t="str">
        <f t="shared" si="10"/>
        <v>45.000000000 126.500000000</v>
      </c>
      <c r="L78" s="22" t="str">
        <f t="shared" si="11"/>
        <v>                          N045.00.00.000 W126.30.00.000 N045.48.35.000 W126.50.49.000 SECTOR-ZSE ; NODE: PG 2 #40</v>
      </c>
      <c r="M78" s="23" t="str">
        <f t="shared" si="12"/>
        <v>LINE -126.500000000,45.000000000 -126.846944444,45.809722222
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</row>
    <row r="79" ht="15.75" customHeight="1">
      <c r="A79" s="5" t="s">
        <v>86</v>
      </c>
      <c r="B79" s="5" t="s">
        <v>6</v>
      </c>
      <c r="C79" s="5" t="s">
        <v>46</v>
      </c>
      <c r="D79" s="19">
        <f>IFERROR(__xludf.DUMMYFUNCTION("IF(ISBLANK(C79),"""",QUERY(CoordinateDefinitions,""select C,D,E,F,G,H where A=""&amp;B79&amp;"" and B='""&amp;C79&amp;""'""))"),45.0)</f>
        <v>45</v>
      </c>
      <c r="E79" s="20">
        <f>IFERROR(__xludf.DUMMYFUNCTION("""COMPUTED_VALUE"""),48.0)</f>
        <v>48</v>
      </c>
      <c r="F79" s="20">
        <f>IFERROR(__xludf.DUMMYFUNCTION("""COMPUTED_VALUE"""),35.0)</f>
        <v>35</v>
      </c>
      <c r="G79" s="19">
        <f>IFERROR(__xludf.DUMMYFUNCTION("""COMPUTED_VALUE"""),126.0)</f>
        <v>126</v>
      </c>
      <c r="H79" s="19">
        <f>IFERROR(__xludf.DUMMYFUNCTION("""COMPUTED_VALUE"""),50.0)</f>
        <v>50</v>
      </c>
      <c r="I79" s="19">
        <f>IFERROR(__xludf.DUMMYFUNCTION("""COMPUTED_VALUE"""),49.0)</f>
        <v>49</v>
      </c>
      <c r="J79" s="21" t="str">
        <f t="shared" si="9"/>
        <v>N045.48.35.000 W126.50.49.000</v>
      </c>
      <c r="K79" s="21" t="str">
        <f t="shared" si="10"/>
        <v>45.809722222 126.846944444</v>
      </c>
      <c r="L79" s="22" t="str">
        <f t="shared" si="11"/>
        <v>                          N045.48.35.000 W126.50.49.000 N048.10.00.000 W127.55.30.000 SECTOR-ZSE ; NODE: PG 2 #41</v>
      </c>
      <c r="M79" s="23" t="str">
        <f t="shared" si="12"/>
        <v>LINE -126.846944444,45.809722222 -127.925000000,48.166666667
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</row>
    <row r="80" ht="15.75" customHeight="1">
      <c r="A80" s="5" t="s">
        <v>86</v>
      </c>
      <c r="B80" s="5" t="s">
        <v>6</v>
      </c>
      <c r="C80" s="5" t="s">
        <v>47</v>
      </c>
      <c r="D80" s="19">
        <f>IFERROR(__xludf.DUMMYFUNCTION("IF(ISBLANK(C80),"""",QUERY(CoordinateDefinitions,""select C,D,E,F,G,H where A=""&amp;B80&amp;"" and B='""&amp;C80&amp;""'""))"),48.0)</f>
        <v>48</v>
      </c>
      <c r="E80" s="20">
        <f>IFERROR(__xludf.DUMMYFUNCTION("""COMPUTED_VALUE"""),10.0)</f>
        <v>10</v>
      </c>
      <c r="F80" s="20">
        <f>IFERROR(__xludf.DUMMYFUNCTION("""COMPUTED_VALUE"""),0.0)</f>
        <v>0</v>
      </c>
      <c r="G80" s="19">
        <f>IFERROR(__xludf.DUMMYFUNCTION("""COMPUTED_VALUE"""),127.0)</f>
        <v>127</v>
      </c>
      <c r="H80" s="19">
        <f>IFERROR(__xludf.DUMMYFUNCTION("""COMPUTED_VALUE"""),55.0)</f>
        <v>55</v>
      </c>
      <c r="I80" s="19">
        <f>IFERROR(__xludf.DUMMYFUNCTION("""COMPUTED_VALUE"""),30.0)</f>
        <v>30</v>
      </c>
      <c r="J80" s="21" t="str">
        <f t="shared" si="9"/>
        <v>N048.10.00.000 W127.55.30.000</v>
      </c>
      <c r="K80" s="21" t="str">
        <f t="shared" si="10"/>
        <v>48.166666667 127.925000000</v>
      </c>
      <c r="L80" s="22" t="str">
        <f t="shared" si="11"/>
        <v>                          N048.10.00.000 W127.55.30.000 N048.20.00.000 W128.00.00.000 SECTOR-ZSE ; NODE: PG 2 #42</v>
      </c>
      <c r="M80" s="23" t="str">
        <f t="shared" si="12"/>
        <v>LINE -127.925000000,48.166666667 -128.000000000,48.333333333
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</row>
    <row r="81" ht="15.75" customHeight="1">
      <c r="A81" s="5" t="s">
        <v>86</v>
      </c>
      <c r="B81" s="5" t="s">
        <v>6</v>
      </c>
      <c r="C81" s="5" t="s">
        <v>5</v>
      </c>
      <c r="D81" s="19">
        <f>IFERROR(__xludf.DUMMYFUNCTION("IF(ISBLANK(C81),"""",QUERY(CoordinateDefinitions,""select C,D,E,F,G,H where A=""&amp;B81&amp;"" and B='""&amp;C81&amp;""'""))"),48.0)</f>
        <v>48</v>
      </c>
      <c r="E81" s="20">
        <f>IFERROR(__xludf.DUMMYFUNCTION("""COMPUTED_VALUE"""),20.0)</f>
        <v>20</v>
      </c>
      <c r="F81" s="20">
        <f>IFERROR(__xludf.DUMMYFUNCTION("""COMPUTED_VALUE"""),0.0)</f>
        <v>0</v>
      </c>
      <c r="G81" s="19">
        <f>IFERROR(__xludf.DUMMYFUNCTION("""COMPUTED_VALUE"""),128.0)</f>
        <v>128</v>
      </c>
      <c r="H81" s="19">
        <f>IFERROR(__xludf.DUMMYFUNCTION("""COMPUTED_VALUE"""),0.0)</f>
        <v>0</v>
      </c>
      <c r="I81" s="19">
        <f>IFERROR(__xludf.DUMMYFUNCTION("""COMPUTED_VALUE"""),0.0)</f>
        <v>0</v>
      </c>
      <c r="J81" s="21" t="str">
        <f t="shared" si="9"/>
        <v>N048.20.00.000 W128.00.00.000</v>
      </c>
      <c r="K81" s="21" t="str">
        <f t="shared" si="10"/>
        <v>48.333333333 128.000000000</v>
      </c>
      <c r="L81" s="22" t="str">
        <f t="shared" si="11"/>
        <v/>
      </c>
      <c r="M81" s="23" t="str">
        <f t="shared" si="12"/>
        <v/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</row>
    <row r="82" ht="15.75" customHeight="1">
      <c r="A82" s="29"/>
      <c r="B82" s="29"/>
      <c r="C82" s="29"/>
      <c r="D82" s="21" t="str">
        <f>IFERROR(__xludf.DUMMYFUNCTION("IF(ISBLANK(C82),"""",QUERY(CoordinateDefinitions,""select C,D,E,F,G,H where A=""&amp;B82&amp;"" and B='""&amp;C82&amp;""'""))"),"")</f>
        <v/>
      </c>
      <c r="E82" s="30"/>
      <c r="F82" s="30"/>
      <c r="G82" s="21"/>
      <c r="H82" s="21"/>
      <c r="I82" s="21"/>
      <c r="J82" s="21" t="str">
        <f t="shared" si="9"/>
        <v/>
      </c>
      <c r="K82" s="21" t="str">
        <f t="shared" si="10"/>
        <v/>
      </c>
      <c r="L82" s="22" t="str">
        <f t="shared" si="11"/>
        <v/>
      </c>
      <c r="M82" s="23" t="str">
        <f t="shared" si="12"/>
        <v/>
      </c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</row>
    <row r="83" ht="15.75" customHeight="1">
      <c r="A83" s="5" t="s">
        <v>87</v>
      </c>
      <c r="B83" s="5" t="s">
        <v>9</v>
      </c>
      <c r="C83" s="5" t="s">
        <v>5</v>
      </c>
      <c r="D83" s="19">
        <f>IFERROR(__xludf.DUMMYFUNCTION("IF(ISBLANK(C83),"""",QUERY(CoordinateDefinitions,""select C,D,E,F,G,H where A=""&amp;B83&amp;"" and B='""&amp;C83&amp;""'""))"),48.0)</f>
        <v>48</v>
      </c>
      <c r="E83" s="20">
        <f>IFERROR(__xludf.DUMMYFUNCTION("""COMPUTED_VALUE"""),20.0)</f>
        <v>20</v>
      </c>
      <c r="F83" s="20">
        <f>IFERROR(__xludf.DUMMYFUNCTION("""COMPUTED_VALUE"""),0.0)</f>
        <v>0</v>
      </c>
      <c r="G83" s="19">
        <f>IFERROR(__xludf.DUMMYFUNCTION("""COMPUTED_VALUE"""),128.0)</f>
        <v>128</v>
      </c>
      <c r="H83" s="19">
        <f>IFERROR(__xludf.DUMMYFUNCTION("""COMPUTED_VALUE"""),0.0)</f>
        <v>0</v>
      </c>
      <c r="I83" s="19">
        <f>IFERROR(__xludf.DUMMYFUNCTION("""COMPUTED_VALUE"""),0.0)</f>
        <v>0</v>
      </c>
      <c r="J83" s="21" t="str">
        <f t="shared" si="9"/>
        <v>N048.20.00.000 W128.00.00.000</v>
      </c>
      <c r="K83" s="21" t="str">
        <f t="shared" si="10"/>
        <v>48.333333333 128.000000000</v>
      </c>
      <c r="L83" s="22" t="str">
        <f t="shared" si="11"/>
        <v>                          N048.20.00.000 W128.00.00.000 N048.30.00.000 W125.00.00.000 SECTOR-03 ; NODE: PG 4 #1</v>
      </c>
      <c r="M83" s="23" t="str">
        <f t="shared" si="12"/>
        <v>LINE -128.000000000,48.333333333 -125.000000000,48.500000000
</v>
      </c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</row>
    <row r="84" ht="15.75" customHeight="1">
      <c r="A84" s="5" t="s">
        <v>87</v>
      </c>
      <c r="B84" s="5" t="s">
        <v>9</v>
      </c>
      <c r="C84" s="5" t="s">
        <v>6</v>
      </c>
      <c r="D84" s="19">
        <f>IFERROR(__xludf.DUMMYFUNCTION("IF(ISBLANK(C84),"""",QUERY(CoordinateDefinitions,""select C,D,E,F,G,H where A=""&amp;B84&amp;"" and B='""&amp;C84&amp;""'""))"),48.0)</f>
        <v>48</v>
      </c>
      <c r="E84" s="20">
        <f>IFERROR(__xludf.DUMMYFUNCTION("""COMPUTED_VALUE"""),30.0)</f>
        <v>30</v>
      </c>
      <c r="F84" s="20">
        <f>IFERROR(__xludf.DUMMYFUNCTION("""COMPUTED_VALUE"""),0.0)</f>
        <v>0</v>
      </c>
      <c r="G84" s="19">
        <f>IFERROR(__xludf.DUMMYFUNCTION("""COMPUTED_VALUE"""),125.0)</f>
        <v>125</v>
      </c>
      <c r="H84" s="19">
        <f>IFERROR(__xludf.DUMMYFUNCTION("""COMPUTED_VALUE"""),0.0)</f>
        <v>0</v>
      </c>
      <c r="I84" s="19">
        <f>IFERROR(__xludf.DUMMYFUNCTION("""COMPUTED_VALUE"""),0.0)</f>
        <v>0</v>
      </c>
      <c r="J84" s="21" t="str">
        <f t="shared" si="9"/>
        <v>N048.30.00.000 W125.00.00.000</v>
      </c>
      <c r="K84" s="21" t="str">
        <f t="shared" si="10"/>
        <v>48.500000000 125.000000000</v>
      </c>
      <c r="L84" s="22" t="str">
        <f t="shared" si="11"/>
        <v>                          N048.30.00.000 W125.00.00.000 N048.30.00.000 W124.45.00.000 SECTOR-03 ; NODE: PG 4 #2</v>
      </c>
      <c r="M84" s="23" t="str">
        <f t="shared" si="12"/>
        <v>LINE -125.000000000,48.500000000 -124.750000000,48.500000000
</v>
      </c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</row>
    <row r="85" ht="15.75" customHeight="1">
      <c r="A85" s="5" t="s">
        <v>87</v>
      </c>
      <c r="B85" s="5" t="s">
        <v>9</v>
      </c>
      <c r="C85" s="5" t="s">
        <v>8</v>
      </c>
      <c r="D85" s="19">
        <f>IFERROR(__xludf.DUMMYFUNCTION("IF(ISBLANK(C85),"""",QUERY(CoordinateDefinitions,""select C,D,E,F,G,H where A=""&amp;B85&amp;"" and B='""&amp;C85&amp;""'""))"),48.0)</f>
        <v>48</v>
      </c>
      <c r="E85" s="20">
        <f>IFERROR(__xludf.DUMMYFUNCTION("""COMPUTED_VALUE"""),30.0)</f>
        <v>30</v>
      </c>
      <c r="F85" s="20">
        <f>IFERROR(__xludf.DUMMYFUNCTION("""COMPUTED_VALUE"""),0.0)</f>
        <v>0</v>
      </c>
      <c r="G85" s="19">
        <f>IFERROR(__xludf.DUMMYFUNCTION("""COMPUTED_VALUE"""),124.0)</f>
        <v>124</v>
      </c>
      <c r="H85" s="19">
        <f>IFERROR(__xludf.DUMMYFUNCTION("""COMPUTED_VALUE"""),45.0)</f>
        <v>45</v>
      </c>
      <c r="I85" s="19">
        <f>IFERROR(__xludf.DUMMYFUNCTION("""COMPUTED_VALUE"""),0.0)</f>
        <v>0</v>
      </c>
      <c r="J85" s="21" t="str">
        <f t="shared" si="9"/>
        <v>N048.30.00.000 W124.45.00.000</v>
      </c>
      <c r="K85" s="21" t="str">
        <f t="shared" si="10"/>
        <v>48.500000000 124.750000000</v>
      </c>
      <c r="L85" s="22" t="str">
        <f t="shared" si="11"/>
        <v>                          N048.30.00.000 W124.45.00.000 N048.17.50.000 W124.00.40.000 SECTOR-03 ; NODE: PG 4 #3</v>
      </c>
      <c r="M85" s="23" t="str">
        <f t="shared" si="12"/>
        <v>LINE -124.750000000,48.500000000 -124.011111111,48.297222222
</v>
      </c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</row>
    <row r="86" ht="15.75" customHeight="1">
      <c r="A86" s="5" t="s">
        <v>87</v>
      </c>
      <c r="B86" s="5" t="s">
        <v>9</v>
      </c>
      <c r="C86" s="5" t="s">
        <v>9</v>
      </c>
      <c r="D86" s="19">
        <f>IFERROR(__xludf.DUMMYFUNCTION("IF(ISBLANK(C86),"""",QUERY(CoordinateDefinitions,""select C,D,E,F,G,H where A=""&amp;B86&amp;"" and B='""&amp;C86&amp;""'""))"),48.0)</f>
        <v>48</v>
      </c>
      <c r="E86" s="20">
        <f>IFERROR(__xludf.DUMMYFUNCTION("""COMPUTED_VALUE"""),17.0)</f>
        <v>17</v>
      </c>
      <c r="F86" s="20">
        <f>IFERROR(__xludf.DUMMYFUNCTION("""COMPUTED_VALUE"""),50.0)</f>
        <v>50</v>
      </c>
      <c r="G86" s="19">
        <f>IFERROR(__xludf.DUMMYFUNCTION("""COMPUTED_VALUE"""),124.0)</f>
        <v>124</v>
      </c>
      <c r="H86" s="19">
        <f>IFERROR(__xludf.DUMMYFUNCTION("""COMPUTED_VALUE"""),0.0)</f>
        <v>0</v>
      </c>
      <c r="I86" s="19">
        <f>IFERROR(__xludf.DUMMYFUNCTION("""COMPUTED_VALUE"""),40.0)</f>
        <v>40</v>
      </c>
      <c r="J86" s="21" t="str">
        <f t="shared" si="9"/>
        <v>N048.17.50.000 W124.00.40.000</v>
      </c>
      <c r="K86" s="21" t="str">
        <f t="shared" si="10"/>
        <v>48.297222222 124.011111111</v>
      </c>
      <c r="L86" s="22" t="str">
        <f t="shared" si="11"/>
        <v>                          N048.17.50.000 W124.00.40.000 N048.14.26.000 W123.40.41.000 SECTOR-03 ; NODE: PG 4 #4</v>
      </c>
      <c r="M86" s="23" t="str">
        <f t="shared" si="12"/>
        <v>LINE -124.011111111,48.297222222 -123.678055556,48.240555556
</v>
      </c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</row>
    <row r="87" ht="15.75" customHeight="1">
      <c r="A87" s="5" t="s">
        <v>87</v>
      </c>
      <c r="B87" s="5" t="s">
        <v>9</v>
      </c>
      <c r="C87" s="5" t="s">
        <v>10</v>
      </c>
      <c r="D87" s="19">
        <f>IFERROR(__xludf.DUMMYFUNCTION("IF(ISBLANK(C87),"""",QUERY(CoordinateDefinitions,""select C,D,E,F,G,H where A=""&amp;B87&amp;"" and B='""&amp;C87&amp;""'""))"),48.0)</f>
        <v>48</v>
      </c>
      <c r="E87" s="20">
        <f>IFERROR(__xludf.DUMMYFUNCTION("""COMPUTED_VALUE"""),14.0)</f>
        <v>14</v>
      </c>
      <c r="F87" s="20">
        <f>IFERROR(__xludf.DUMMYFUNCTION("""COMPUTED_VALUE"""),26.0)</f>
        <v>26</v>
      </c>
      <c r="G87" s="19">
        <f>IFERROR(__xludf.DUMMYFUNCTION("""COMPUTED_VALUE"""),123.0)</f>
        <v>123</v>
      </c>
      <c r="H87" s="19">
        <f>IFERROR(__xludf.DUMMYFUNCTION("""COMPUTED_VALUE"""),40.0)</f>
        <v>40</v>
      </c>
      <c r="I87" s="19">
        <f>IFERROR(__xludf.DUMMYFUNCTION("""COMPUTED_VALUE"""),41.0)</f>
        <v>41</v>
      </c>
      <c r="J87" s="21" t="str">
        <f t="shared" si="9"/>
        <v>N048.14.26.000 W123.40.41.000</v>
      </c>
      <c r="K87" s="21" t="str">
        <f t="shared" si="10"/>
        <v>48.240555556 123.678055556</v>
      </c>
      <c r="L87" s="22" t="str">
        <f t="shared" si="11"/>
        <v>                          N048.14.26.000 W123.40.41.000 N048.13.30.000 W123.32.25.000 SECTOR-03 ; NODE: PG 4 #5</v>
      </c>
      <c r="M87" s="23" t="str">
        <f t="shared" si="12"/>
        <v>LINE -123.678055556,48.240555556 -123.540277778,48.225000000
</v>
      </c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</row>
    <row r="88" ht="15.75" customHeight="1">
      <c r="A88" s="5" t="s">
        <v>87</v>
      </c>
      <c r="B88" s="5" t="s">
        <v>9</v>
      </c>
      <c r="C88" s="5" t="s">
        <v>11</v>
      </c>
      <c r="D88" s="19">
        <f>IFERROR(__xludf.DUMMYFUNCTION("IF(ISBLANK(C88),"""",QUERY(CoordinateDefinitions,""select C,D,E,F,G,H where A=""&amp;B88&amp;"" and B='""&amp;C88&amp;""'""))"),48.0)</f>
        <v>48</v>
      </c>
      <c r="E88" s="20">
        <f>IFERROR(__xludf.DUMMYFUNCTION("""COMPUTED_VALUE"""),13.0)</f>
        <v>13</v>
      </c>
      <c r="F88" s="20">
        <f>IFERROR(__xludf.DUMMYFUNCTION("""COMPUTED_VALUE"""),30.0)</f>
        <v>30</v>
      </c>
      <c r="G88" s="19">
        <f>IFERROR(__xludf.DUMMYFUNCTION("""COMPUTED_VALUE"""),123.0)</f>
        <v>123</v>
      </c>
      <c r="H88" s="19">
        <f>IFERROR(__xludf.DUMMYFUNCTION("""COMPUTED_VALUE"""),32.0)</f>
        <v>32</v>
      </c>
      <c r="I88" s="19">
        <f>IFERROR(__xludf.DUMMYFUNCTION("""COMPUTED_VALUE"""),25.0)</f>
        <v>25</v>
      </c>
      <c r="J88" s="21" t="str">
        <f t="shared" si="9"/>
        <v>N048.13.30.000 W123.32.25.000</v>
      </c>
      <c r="K88" s="21" t="str">
        <f t="shared" si="10"/>
        <v>48.225000000 123.540277778</v>
      </c>
      <c r="L88" s="22" t="str">
        <f t="shared" si="11"/>
        <v>                          N048.13.30.000 W123.32.25.000 N048.17.04.000 W123.14.51.000 SECTOR-03 ; NODE: PG 4 #6</v>
      </c>
      <c r="M88" s="23" t="str">
        <f t="shared" si="12"/>
        <v>LINE -123.540277778,48.225000000 -123.247500000,48.284444444
</v>
      </c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</row>
    <row r="89" ht="15.75" customHeight="1">
      <c r="A89" s="5" t="s">
        <v>87</v>
      </c>
      <c r="B89" s="5" t="s">
        <v>9</v>
      </c>
      <c r="C89" s="5" t="s">
        <v>12</v>
      </c>
      <c r="D89" s="19">
        <f>IFERROR(__xludf.DUMMYFUNCTION("IF(ISBLANK(C89),"""",QUERY(CoordinateDefinitions,""select C,D,E,F,G,H where A=""&amp;B89&amp;"" and B='""&amp;C89&amp;""'""))"),48.0)</f>
        <v>48</v>
      </c>
      <c r="E89" s="20">
        <f>IFERROR(__xludf.DUMMYFUNCTION("""COMPUTED_VALUE"""),17.0)</f>
        <v>17</v>
      </c>
      <c r="F89" s="20">
        <f>IFERROR(__xludf.DUMMYFUNCTION("""COMPUTED_VALUE"""),4.0)</f>
        <v>4</v>
      </c>
      <c r="G89" s="19">
        <f>IFERROR(__xludf.DUMMYFUNCTION("""COMPUTED_VALUE"""),123.0)</f>
        <v>123</v>
      </c>
      <c r="H89" s="19">
        <f>IFERROR(__xludf.DUMMYFUNCTION("""COMPUTED_VALUE"""),14.0)</f>
        <v>14</v>
      </c>
      <c r="I89" s="19">
        <f>IFERROR(__xludf.DUMMYFUNCTION("""COMPUTED_VALUE"""),51.0)</f>
        <v>51</v>
      </c>
      <c r="J89" s="21" t="str">
        <f t="shared" si="9"/>
        <v>N048.17.04.000 W123.14.51.000</v>
      </c>
      <c r="K89" s="21" t="str">
        <f t="shared" si="10"/>
        <v>48.284444444 123.247500000</v>
      </c>
      <c r="L89" s="22" t="str">
        <f t="shared" si="11"/>
        <v>                          N048.17.04.000 W123.14.51.000 N048.25.24.000 W123.06.51.000 SECTOR-03 ; NODE: PG 4 #7</v>
      </c>
      <c r="M89" s="23" t="str">
        <f t="shared" si="12"/>
        <v>LINE -123.247500000,48.284444444 -123.114166667,48.423333333
</v>
      </c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</row>
    <row r="90" ht="15.75" customHeight="1">
      <c r="A90" s="5" t="s">
        <v>87</v>
      </c>
      <c r="B90" s="5" t="s">
        <v>9</v>
      </c>
      <c r="C90" s="5" t="s">
        <v>13</v>
      </c>
      <c r="D90" s="19">
        <f>IFERROR(__xludf.DUMMYFUNCTION("IF(ISBLANK(C90),"""",QUERY(CoordinateDefinitions,""select C,D,E,F,G,H where A=""&amp;B90&amp;"" and B='""&amp;C90&amp;""'""))"),48.0)</f>
        <v>48</v>
      </c>
      <c r="E90" s="20">
        <f>IFERROR(__xludf.DUMMYFUNCTION("""COMPUTED_VALUE"""),25.0)</f>
        <v>25</v>
      </c>
      <c r="F90" s="20">
        <f>IFERROR(__xludf.DUMMYFUNCTION("""COMPUTED_VALUE"""),24.0)</f>
        <v>24</v>
      </c>
      <c r="G90" s="19">
        <f>IFERROR(__xludf.DUMMYFUNCTION("""COMPUTED_VALUE"""),123.0)</f>
        <v>123</v>
      </c>
      <c r="H90" s="19">
        <f>IFERROR(__xludf.DUMMYFUNCTION("""COMPUTED_VALUE"""),6.0)</f>
        <v>6</v>
      </c>
      <c r="I90" s="19">
        <f>IFERROR(__xludf.DUMMYFUNCTION("""COMPUTED_VALUE"""),51.0)</f>
        <v>51</v>
      </c>
      <c r="J90" s="21" t="str">
        <f t="shared" si="9"/>
        <v>N048.25.24.000 W123.06.51.000</v>
      </c>
      <c r="K90" s="21" t="str">
        <f t="shared" si="10"/>
        <v>48.423333333 123.114166667</v>
      </c>
      <c r="L90" s="22" t="str">
        <f t="shared" si="11"/>
        <v>                          N048.25.24.000 W123.06.51.000 N048.25.24.000 W123.06.51.000 SECTOR-03 ; NODE: PG 4 #8</v>
      </c>
      <c r="M90" s="23" t="str">
        <f t="shared" si="12"/>
        <v>LINE -123.114166667,48.423333333 -123.114166667,48.423333333
</v>
      </c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</row>
    <row r="91" ht="15.75" customHeight="1">
      <c r="A91" s="5" t="s">
        <v>87</v>
      </c>
      <c r="B91" s="5" t="s">
        <v>8</v>
      </c>
      <c r="C91" s="5" t="s">
        <v>5</v>
      </c>
      <c r="D91" s="19">
        <f>IFERROR(__xludf.DUMMYFUNCTION("IF(ISBLANK(C91),"""",QUERY(CoordinateDefinitions,""select C,D,E,F,G,H where A=""&amp;B91&amp;"" and B='""&amp;C91&amp;""'""))"),48.0)</f>
        <v>48</v>
      </c>
      <c r="E91" s="20">
        <f>IFERROR(__xludf.DUMMYFUNCTION("""COMPUTED_VALUE"""),25.0)</f>
        <v>25</v>
      </c>
      <c r="F91" s="20">
        <f>IFERROR(__xludf.DUMMYFUNCTION("""COMPUTED_VALUE"""),24.0)</f>
        <v>24</v>
      </c>
      <c r="G91" s="19">
        <f>IFERROR(__xludf.DUMMYFUNCTION("""COMPUTED_VALUE"""),123.0)</f>
        <v>123</v>
      </c>
      <c r="H91" s="19">
        <f>IFERROR(__xludf.DUMMYFUNCTION("""COMPUTED_VALUE"""),6.0)</f>
        <v>6</v>
      </c>
      <c r="I91" s="19">
        <f>IFERROR(__xludf.DUMMYFUNCTION("""COMPUTED_VALUE"""),51.0)</f>
        <v>51</v>
      </c>
      <c r="J91" s="21" t="str">
        <f t="shared" si="9"/>
        <v>N048.25.24.000 W123.06.51.000</v>
      </c>
      <c r="K91" s="21" t="str">
        <f t="shared" si="10"/>
        <v>48.423333333 123.114166667</v>
      </c>
      <c r="L91" s="22" t="str">
        <f t="shared" si="11"/>
        <v>                          N048.25.24.000 W123.06.51.000 N048.28.18.000 W123.05.37.000 SECTOR-03 ; NODE: PG 3 #1</v>
      </c>
      <c r="M91" s="23" t="str">
        <f t="shared" si="12"/>
        <v>LINE -123.114166667,48.423333333 -123.093611111,48.471666667
</v>
      </c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</row>
    <row r="92" ht="15.75" customHeight="1">
      <c r="A92" s="5" t="s">
        <v>87</v>
      </c>
      <c r="B92" s="5" t="s">
        <v>8</v>
      </c>
      <c r="C92" s="5" t="s">
        <v>20</v>
      </c>
      <c r="D92" s="19">
        <f>IFERROR(__xludf.DUMMYFUNCTION("IF(ISBLANK(C92),"""",QUERY(CoordinateDefinitions,""select C,D,E,F,G,H where A=""&amp;B92&amp;"" and B='""&amp;C92&amp;""'""))"),48.0)</f>
        <v>48</v>
      </c>
      <c r="E92" s="20">
        <f>IFERROR(__xludf.DUMMYFUNCTION("""COMPUTED_VALUE"""),28.0)</f>
        <v>28</v>
      </c>
      <c r="F92" s="20">
        <f>IFERROR(__xludf.DUMMYFUNCTION("""COMPUTED_VALUE"""),18.0)</f>
        <v>18</v>
      </c>
      <c r="G92" s="19">
        <f>IFERROR(__xludf.DUMMYFUNCTION("""COMPUTED_VALUE"""),123.0)</f>
        <v>123</v>
      </c>
      <c r="H92" s="19">
        <f>IFERROR(__xludf.DUMMYFUNCTION("""COMPUTED_VALUE"""),5.0)</f>
        <v>5</v>
      </c>
      <c r="I92" s="19">
        <f>IFERROR(__xludf.DUMMYFUNCTION("""COMPUTED_VALUE"""),37.0)</f>
        <v>37</v>
      </c>
      <c r="J92" s="21" t="str">
        <f t="shared" si="9"/>
        <v>N048.28.18.000 W123.05.37.000</v>
      </c>
      <c r="K92" s="21" t="str">
        <f t="shared" si="10"/>
        <v>48.471666667 123.093611111</v>
      </c>
      <c r="L92" s="22" t="str">
        <f t="shared" si="11"/>
        <v>                          N048.28.18.000 W123.05.37.000 N048.41.54.000 W123.15.11.000 SECTOR-03 ; NODE: PG 3 #15</v>
      </c>
      <c r="M92" s="23" t="str">
        <f t="shared" si="12"/>
        <v>LINE -123.093611111,48.471666667 -123.253055556,48.698333333
</v>
      </c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</row>
    <row r="93" ht="15.75" customHeight="1">
      <c r="A93" s="5" t="s">
        <v>87</v>
      </c>
      <c r="B93" s="5" t="s">
        <v>8</v>
      </c>
      <c r="C93" s="5" t="s">
        <v>50</v>
      </c>
      <c r="D93" s="19">
        <f>IFERROR(__xludf.DUMMYFUNCTION("IF(ISBLANK(C93),"""",QUERY(CoordinateDefinitions,""select C,D,E,F,G,H where A=""&amp;B93&amp;"" and B='""&amp;C93&amp;""'""))"),48.0)</f>
        <v>48</v>
      </c>
      <c r="E93" s="20">
        <f>IFERROR(__xludf.DUMMYFUNCTION("""COMPUTED_VALUE"""),41.0)</f>
        <v>41</v>
      </c>
      <c r="F93" s="20">
        <f>IFERROR(__xludf.DUMMYFUNCTION("""COMPUTED_VALUE"""),54.0)</f>
        <v>54</v>
      </c>
      <c r="G93" s="19">
        <f>IFERROR(__xludf.DUMMYFUNCTION("""COMPUTED_VALUE"""),123.0)</f>
        <v>123</v>
      </c>
      <c r="H93" s="19">
        <f>IFERROR(__xludf.DUMMYFUNCTION("""COMPUTED_VALUE"""),15.0)</f>
        <v>15</v>
      </c>
      <c r="I93" s="19">
        <f>IFERROR(__xludf.DUMMYFUNCTION("""COMPUTED_VALUE"""),11.0)</f>
        <v>11</v>
      </c>
      <c r="J93" s="21" t="str">
        <f t="shared" si="9"/>
        <v>N048.41.54.000 W123.15.11.000</v>
      </c>
      <c r="K93" s="21" t="str">
        <f t="shared" si="10"/>
        <v>48.698333333 123.253055556</v>
      </c>
      <c r="L93" s="22" t="str">
        <f t="shared" si="11"/>
        <v>                          N048.41.54.000 W123.15.11.000 N048.52.10.000 W123.22.28.000 SECTOR-03 ; NODE: PG 3 #AB</v>
      </c>
      <c r="M93" s="23" t="str">
        <f t="shared" si="12"/>
        <v>LINE -123.253055556,48.698333333 -123.374444444,48.869444444
</v>
      </c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</row>
    <row r="94" ht="15.75" customHeight="1">
      <c r="A94" s="5" t="s">
        <v>87</v>
      </c>
      <c r="B94" s="5" t="s">
        <v>8</v>
      </c>
      <c r="C94" s="5" t="s">
        <v>21</v>
      </c>
      <c r="D94" s="19">
        <f>IFERROR(__xludf.DUMMYFUNCTION("IF(ISBLANK(C94),"""",QUERY(CoordinateDefinitions,""select C,D,E,F,G,H where A=""&amp;B94&amp;"" and B='""&amp;C94&amp;""'""))"),48.0)</f>
        <v>48</v>
      </c>
      <c r="E94" s="20">
        <f>IFERROR(__xludf.DUMMYFUNCTION("""COMPUTED_VALUE"""),52.0)</f>
        <v>52</v>
      </c>
      <c r="F94" s="20">
        <f>IFERROR(__xludf.DUMMYFUNCTION("""COMPUTED_VALUE"""),10.0)</f>
        <v>10</v>
      </c>
      <c r="G94" s="19">
        <f>IFERROR(__xludf.DUMMYFUNCTION("""COMPUTED_VALUE"""),123.0)</f>
        <v>123</v>
      </c>
      <c r="H94" s="19">
        <f>IFERROR(__xludf.DUMMYFUNCTION("""COMPUTED_VALUE"""),22.0)</f>
        <v>22</v>
      </c>
      <c r="I94" s="19">
        <f>IFERROR(__xludf.DUMMYFUNCTION("""COMPUTED_VALUE"""),28.0)</f>
        <v>28</v>
      </c>
      <c r="J94" s="21" t="str">
        <f t="shared" si="9"/>
        <v>N048.52.10.000 W123.22.28.000</v>
      </c>
      <c r="K94" s="21" t="str">
        <f t="shared" si="10"/>
        <v>48.869444444 123.374444444</v>
      </c>
      <c r="L94" s="22" t="str">
        <f t="shared" si="11"/>
        <v>                          N048.52.10.000 W123.22.28.000 N048.53.38.000 W123.07.23.000 SECTOR-03 ; NODE: PG 3 #16</v>
      </c>
      <c r="M94" s="23" t="str">
        <f t="shared" si="12"/>
        <v>LINE -123.374444444,48.869444444 -123.123055556,48.893888889
</v>
      </c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</row>
    <row r="95" ht="15.75" customHeight="1">
      <c r="A95" s="5" t="s">
        <v>87</v>
      </c>
      <c r="B95" s="5" t="s">
        <v>8</v>
      </c>
      <c r="C95" s="5" t="s">
        <v>51</v>
      </c>
      <c r="D95" s="19">
        <f>IFERROR(__xludf.DUMMYFUNCTION("IF(ISBLANK(C95),"""",QUERY(CoordinateDefinitions,""select C,D,E,F,G,H where A=""&amp;B95&amp;"" and B='""&amp;C95&amp;""'""))"),48.0)</f>
        <v>48</v>
      </c>
      <c r="E95" s="20">
        <f>IFERROR(__xludf.DUMMYFUNCTION("""COMPUTED_VALUE"""),53.0)</f>
        <v>53</v>
      </c>
      <c r="F95" s="20">
        <f>IFERROR(__xludf.DUMMYFUNCTION("""COMPUTED_VALUE"""),38.0)</f>
        <v>38</v>
      </c>
      <c r="G95" s="19">
        <f>IFERROR(__xludf.DUMMYFUNCTION("""COMPUTED_VALUE"""),123.0)</f>
        <v>123</v>
      </c>
      <c r="H95" s="19">
        <f>IFERROR(__xludf.DUMMYFUNCTION("""COMPUTED_VALUE"""),7.0)</f>
        <v>7</v>
      </c>
      <c r="I95" s="19">
        <f>IFERROR(__xludf.DUMMYFUNCTION("""COMPUTED_VALUE"""),23.0)</f>
        <v>23</v>
      </c>
      <c r="J95" s="21" t="str">
        <f t="shared" si="9"/>
        <v>N048.53.38.000 W123.07.23.000</v>
      </c>
      <c r="K95" s="21" t="str">
        <f t="shared" si="10"/>
        <v>48.893888889 123.123055556</v>
      </c>
      <c r="L95" s="22" t="str">
        <f t="shared" si="11"/>
        <v>                          N048.53.38.000 W123.07.23.000 N048.54.52.000 W122.54.27.000 SECTOR-03 ; NODE: PG 3 #BC</v>
      </c>
      <c r="M95" s="23" t="str">
        <f t="shared" si="12"/>
        <v>LINE -123.123055556,48.893888889 -122.907500000,48.914444444
</v>
      </c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</row>
    <row r="96" ht="15.75" customHeight="1">
      <c r="A96" s="5" t="s">
        <v>87</v>
      </c>
      <c r="B96" s="5" t="s">
        <v>8</v>
      </c>
      <c r="C96" s="5" t="s">
        <v>22</v>
      </c>
      <c r="D96" s="19">
        <f>IFERROR(__xludf.DUMMYFUNCTION("IF(ISBLANK(C96),"""",QUERY(CoordinateDefinitions,""select C,D,E,F,G,H where A=""&amp;B96&amp;"" and B='""&amp;C96&amp;""'""))"),48.0)</f>
        <v>48</v>
      </c>
      <c r="E96" s="20">
        <f>IFERROR(__xludf.DUMMYFUNCTION("""COMPUTED_VALUE"""),54.0)</f>
        <v>54</v>
      </c>
      <c r="F96" s="20">
        <f>IFERROR(__xludf.DUMMYFUNCTION("""COMPUTED_VALUE"""),52.0)</f>
        <v>52</v>
      </c>
      <c r="G96" s="19">
        <f>IFERROR(__xludf.DUMMYFUNCTION("""COMPUTED_VALUE"""),122.0)</f>
        <v>122</v>
      </c>
      <c r="H96" s="19">
        <f>IFERROR(__xludf.DUMMYFUNCTION("""COMPUTED_VALUE"""),54.0)</f>
        <v>54</v>
      </c>
      <c r="I96" s="19">
        <f>IFERROR(__xludf.DUMMYFUNCTION("""COMPUTED_VALUE"""),27.0)</f>
        <v>27</v>
      </c>
      <c r="J96" s="21" t="str">
        <f t="shared" si="9"/>
        <v>N048.54.52.000 W122.54.27.000</v>
      </c>
      <c r="K96" s="21" t="str">
        <f t="shared" si="10"/>
        <v>48.914444444 122.907500000</v>
      </c>
      <c r="L96" s="22" t="str">
        <f t="shared" si="11"/>
        <v>                          N048.54.52.000 W122.54.27.000 N048.47.25.000 W122.46.13.000 SECTOR-03 ; NODE: PG 3 #17</v>
      </c>
      <c r="M96" s="23" t="str">
        <f t="shared" si="12"/>
        <v>LINE -122.907500000,48.914444444 -122.770277778,48.790277778
</v>
      </c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</row>
    <row r="97" ht="15.75" customHeight="1">
      <c r="A97" s="5" t="s">
        <v>87</v>
      </c>
      <c r="B97" s="5" t="s">
        <v>8</v>
      </c>
      <c r="C97" s="5" t="s">
        <v>17</v>
      </c>
      <c r="D97" s="19">
        <f>IFERROR(__xludf.DUMMYFUNCTION("IF(ISBLANK(C97),"""",QUERY(CoordinateDefinitions,""select C,D,E,F,G,H where A=""&amp;B97&amp;"" and B='""&amp;C97&amp;""'""))"),48.0)</f>
        <v>48</v>
      </c>
      <c r="E97" s="20">
        <f>IFERROR(__xludf.DUMMYFUNCTION("""COMPUTED_VALUE"""),47.0)</f>
        <v>47</v>
      </c>
      <c r="F97" s="20">
        <f>IFERROR(__xludf.DUMMYFUNCTION("""COMPUTED_VALUE"""),25.0)</f>
        <v>25</v>
      </c>
      <c r="G97" s="19">
        <f>IFERROR(__xludf.DUMMYFUNCTION("""COMPUTED_VALUE"""),122.0)</f>
        <v>122</v>
      </c>
      <c r="H97" s="19">
        <f>IFERROR(__xludf.DUMMYFUNCTION("""COMPUTED_VALUE"""),46.0)</f>
        <v>46</v>
      </c>
      <c r="I97" s="19">
        <f>IFERROR(__xludf.DUMMYFUNCTION("""COMPUTED_VALUE"""),13.0)</f>
        <v>13</v>
      </c>
      <c r="J97" s="21" t="str">
        <f t="shared" si="9"/>
        <v>N048.47.25.000 W122.46.13.000</v>
      </c>
      <c r="K97" s="21" t="str">
        <f t="shared" si="10"/>
        <v>48.790277778 122.770277778</v>
      </c>
      <c r="L97" s="22" t="str">
        <f t="shared" ref="L97:L98" si="13">IF(OR(D97="",D99=""),"","                          "&amp;J97&amp;" "&amp;J99&amp;" SECTOR-"&amp;A97&amp;" ; NODE: PG "&amp;B97&amp;" #"&amp;C97)</f>
        <v>                          N048.47.25.000 W122.46.13.000 N048.38.30.000 W123.01.30.000 SECTOR-03 ; NODE: PG 3 #12</v>
      </c>
      <c r="M97" s="23" t="str">
        <f t="shared" si="12"/>
        <v>LINE -122.770277778,48.790277778 -122.866666667,48.723611111
</v>
      </c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ht="15.75" customHeight="1">
      <c r="A98" s="5" t="s">
        <v>87</v>
      </c>
      <c r="B98" s="5" t="s">
        <v>8</v>
      </c>
      <c r="C98" s="5" t="s">
        <v>18</v>
      </c>
      <c r="D98" s="19">
        <f>IFERROR(__xludf.DUMMYFUNCTION("IF(ISBLANK(C98),"""",QUERY(CoordinateDefinitions,""select C,D,E,F,G,H where A=""&amp;B98&amp;"" and B='""&amp;C98&amp;""'""))"),48.0)</f>
        <v>48</v>
      </c>
      <c r="E98" s="20">
        <f>IFERROR(__xludf.DUMMYFUNCTION("""COMPUTED_VALUE"""),43.0)</f>
        <v>43</v>
      </c>
      <c r="F98" s="20">
        <f>IFERROR(__xludf.DUMMYFUNCTION("""COMPUTED_VALUE"""),25.0)</f>
        <v>25</v>
      </c>
      <c r="G98" s="19">
        <f>IFERROR(__xludf.DUMMYFUNCTION("""COMPUTED_VALUE"""),122.0)</f>
        <v>122</v>
      </c>
      <c r="H98" s="19">
        <f>IFERROR(__xludf.DUMMYFUNCTION("""COMPUTED_VALUE"""),52.0)</f>
        <v>52</v>
      </c>
      <c r="I98" s="19">
        <f>IFERROR(__xludf.DUMMYFUNCTION("""COMPUTED_VALUE"""),0.0)</f>
        <v>0</v>
      </c>
      <c r="J98" s="21" t="str">
        <f t="shared" si="9"/>
        <v>N048.43.25.000 W122.52.00.000</v>
      </c>
      <c r="K98" s="21" t="str">
        <f t="shared" si="10"/>
        <v>48.723611111 122.866666667</v>
      </c>
      <c r="L98" s="22" t="str">
        <f t="shared" si="13"/>
        <v>                          N048.43.25.000 W122.52.00.000 N048.28.18.000 W123.05.37.000 SECTOR-03 ; NODE: PG 3 #13</v>
      </c>
      <c r="M98" s="23" t="str">
        <f t="shared" si="12"/>
        <v>LINE -122.866666667,48.723611111 -123.025000000,48.641666667
</v>
      </c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ht="15.75" customHeight="1">
      <c r="A99" s="5" t="s">
        <v>87</v>
      </c>
      <c r="B99" s="5" t="s">
        <v>8</v>
      </c>
      <c r="C99" s="5" t="s">
        <v>19</v>
      </c>
      <c r="D99" s="19">
        <f>IFERROR(__xludf.DUMMYFUNCTION("IF(ISBLANK(C99),"""",QUERY(CoordinateDefinitions,""select C,D,E,F,G,H where A=""&amp;B99&amp;"" and B='""&amp;C99&amp;""'""))"),48.0)</f>
        <v>48</v>
      </c>
      <c r="E99" s="20">
        <f>IFERROR(__xludf.DUMMYFUNCTION("""COMPUTED_VALUE"""),38.0)</f>
        <v>38</v>
      </c>
      <c r="F99" s="20">
        <f>IFERROR(__xludf.DUMMYFUNCTION("""COMPUTED_VALUE"""),30.0)</f>
        <v>30</v>
      </c>
      <c r="G99" s="19">
        <f>IFERROR(__xludf.DUMMYFUNCTION("""COMPUTED_VALUE"""),123.0)</f>
        <v>123</v>
      </c>
      <c r="H99" s="19">
        <f>IFERROR(__xludf.DUMMYFUNCTION("""COMPUTED_VALUE"""),1.0)</f>
        <v>1</v>
      </c>
      <c r="I99" s="19">
        <f>IFERROR(__xludf.DUMMYFUNCTION("""COMPUTED_VALUE"""),30.0)</f>
        <v>30</v>
      </c>
      <c r="J99" s="21" t="str">
        <f t="shared" si="9"/>
        <v>N048.38.30.000 W123.01.30.000</v>
      </c>
      <c r="K99" s="21" t="str">
        <f t="shared" si="10"/>
        <v>48.641666667 123.025000000</v>
      </c>
      <c r="L99" s="22" t="str">
        <f t="shared" ref="L99:L100" si="14">IF(OR(D99="",D100=""),"","                          "&amp;J99&amp;" "&amp;J100&amp;" SECTOR-"&amp;A99&amp;" ; NODE: PG "&amp;B99&amp;" #"&amp;C99)</f>
        <v>                          N048.38.30.000 W123.01.30.000 N048.28.18.000 W123.05.37.000 SECTOR-03 ; NODE: PG 3 #14</v>
      </c>
      <c r="M99" s="23" t="str">
        <f t="shared" si="12"/>
        <v>LINE -123.025000000,48.641666667 -123.093611111,48.471666667
</v>
      </c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ht="15.75" customHeight="1">
      <c r="A100" s="5" t="s">
        <v>87</v>
      </c>
      <c r="B100" s="5" t="s">
        <v>8</v>
      </c>
      <c r="C100" s="5" t="s">
        <v>20</v>
      </c>
      <c r="D100" s="19">
        <f>IFERROR(__xludf.DUMMYFUNCTION("IF(ISBLANK(C100),"""",QUERY(CoordinateDefinitions,""select C,D,E,F,G,H where A=""&amp;B100&amp;"" and B='""&amp;C100&amp;""'""))"),48.0)</f>
        <v>48</v>
      </c>
      <c r="E100" s="20">
        <f>IFERROR(__xludf.DUMMYFUNCTION("""COMPUTED_VALUE"""),28.0)</f>
        <v>28</v>
      </c>
      <c r="F100" s="20">
        <f>IFERROR(__xludf.DUMMYFUNCTION("""COMPUTED_VALUE"""),18.0)</f>
        <v>18</v>
      </c>
      <c r="G100" s="19">
        <f>IFERROR(__xludf.DUMMYFUNCTION("""COMPUTED_VALUE"""),123.0)</f>
        <v>123</v>
      </c>
      <c r="H100" s="19">
        <f>IFERROR(__xludf.DUMMYFUNCTION("""COMPUTED_VALUE"""),5.0)</f>
        <v>5</v>
      </c>
      <c r="I100" s="19">
        <f>IFERROR(__xludf.DUMMYFUNCTION("""COMPUTED_VALUE"""),37.0)</f>
        <v>37</v>
      </c>
      <c r="J100" s="21" t="str">
        <f t="shared" si="9"/>
        <v>N048.28.18.000 W123.05.37.000</v>
      </c>
      <c r="K100" s="21" t="str">
        <f t="shared" si="10"/>
        <v>48.471666667 123.093611111</v>
      </c>
      <c r="L100" s="22" t="str">
        <f t="shared" si="14"/>
        <v/>
      </c>
      <c r="M100" s="23" t="str">
        <f t="shared" si="12"/>
        <v/>
      </c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ht="15.75" customHeight="1">
      <c r="A101" s="5" t="s">
        <v>87</v>
      </c>
      <c r="B101" s="5" t="s">
        <v>8</v>
      </c>
      <c r="C101" s="24"/>
      <c r="D101" s="25"/>
      <c r="E101" s="25"/>
      <c r="F101" s="25"/>
      <c r="G101" s="25"/>
      <c r="H101" s="25"/>
      <c r="I101" s="25"/>
      <c r="J101" s="25"/>
      <c r="K101" s="26"/>
      <c r="L101" s="27"/>
      <c r="M101" s="28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</row>
    <row r="102" ht="15.75" customHeight="1">
      <c r="A102" s="5" t="s">
        <v>87</v>
      </c>
      <c r="B102" s="5" t="s">
        <v>8</v>
      </c>
      <c r="C102" s="5" t="s">
        <v>17</v>
      </c>
      <c r="D102" s="19">
        <f>IFERROR(__xludf.DUMMYFUNCTION("IF(ISBLANK(C102),"""",QUERY(CoordinateDefinitions,""select C,D,E,F,G,H where A=""&amp;B102&amp;"" and B='""&amp;C102&amp;""'""))"),48.0)</f>
        <v>48</v>
      </c>
      <c r="E102" s="20">
        <f>IFERROR(__xludf.DUMMYFUNCTION("""COMPUTED_VALUE"""),47.0)</f>
        <v>47</v>
      </c>
      <c r="F102" s="20">
        <f>IFERROR(__xludf.DUMMYFUNCTION("""COMPUTED_VALUE"""),25.0)</f>
        <v>25</v>
      </c>
      <c r="G102" s="19">
        <f>IFERROR(__xludf.DUMMYFUNCTION("""COMPUTED_VALUE"""),122.0)</f>
        <v>122</v>
      </c>
      <c r="H102" s="19">
        <f>IFERROR(__xludf.DUMMYFUNCTION("""COMPUTED_VALUE"""),46.0)</f>
        <v>46</v>
      </c>
      <c r="I102" s="19">
        <f>IFERROR(__xludf.DUMMYFUNCTION("""COMPUTED_VALUE"""),13.0)</f>
        <v>13</v>
      </c>
      <c r="J102" s="21" t="str">
        <f t="shared" ref="J102:J104" si="15">IF(D102="","","N"&amp;TEXT(D102,"000")&amp;"."&amp;TEXT(E102,"00")&amp;"."&amp;TEXT(F102,"00.000")&amp;" W"&amp;TEXT(G102,"000")&amp;"."&amp;TEXT(H102,"00")&amp;"."&amp;TEXT(I102,"00.000"))</f>
        <v>N048.47.25.000 W122.46.13.000</v>
      </c>
      <c r="K102" s="21" t="str">
        <f t="shared" ref="K102:K104" si="16">IF(D102="","",TEXT((((F102/60)+E102)/60)+D102,"0.000000000")&amp;" "&amp;TEXT((((I102/60)+H102)/60)+G102,"0.000000000"))</f>
        <v>48.790277778 122.770277778</v>
      </c>
      <c r="L102" s="22" t="str">
        <f>IF(OR(D102="",#REF!=""),"","                          "&amp;J102&amp;" "&amp;#REF!&amp;" SECTOR-"&amp;A102&amp;" ; NODE: PG "&amp;B102&amp;" #"&amp;C102)</f>
        <v>#REF!</v>
      </c>
      <c r="M102" s="23" t="str">
        <f t="shared" ref="M102:M104" si="17">IF(or(D102="",D103=""),"","LINE -"&amp;TEXT((((I102/60)+H102)/60)+G102,"0.000000000")&amp;","&amp;TEXT((((F102/60)+E102)/60)+D102,"0.000000000")&amp;" -"&amp;TEXT((((I103/60)+H103)/60)+G103,"0.000000000")&amp;","&amp;TEXT((((F103/60)+E103)/60)+D103,"0.000000000")&amp;CHAR(13))</f>
        <v>LINE -122.770277778,48.790277778 -122.750000000,48.641666667
</v>
      </c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ht="15.75" customHeight="1">
      <c r="A103" s="5" t="s">
        <v>87</v>
      </c>
      <c r="B103" s="5" t="s">
        <v>8</v>
      </c>
      <c r="C103" s="5" t="s">
        <v>48</v>
      </c>
      <c r="D103" s="19">
        <f>IFERROR(__xludf.DUMMYFUNCTION("IF(ISBLANK(C103),"""",QUERY(CoordinateDefinitions,""select C,D,E,F,G,H where A=""&amp;B103&amp;"" and B='""&amp;C103&amp;""'""))"),48.0)</f>
        <v>48</v>
      </c>
      <c r="E103" s="20">
        <f>IFERROR(__xludf.DUMMYFUNCTION("""COMPUTED_VALUE"""),38.0)</f>
        <v>38</v>
      </c>
      <c r="F103" s="20">
        <f>IFERROR(__xludf.DUMMYFUNCTION("""COMPUTED_VALUE"""),30.0)</f>
        <v>30</v>
      </c>
      <c r="G103" s="19">
        <f>IFERROR(__xludf.DUMMYFUNCTION("""COMPUTED_VALUE"""),122.0)</f>
        <v>122</v>
      </c>
      <c r="H103" s="19">
        <f>IFERROR(__xludf.DUMMYFUNCTION("""COMPUTED_VALUE"""),45.0)</f>
        <v>45</v>
      </c>
      <c r="I103" s="19">
        <f>IFERROR(__xludf.DUMMYFUNCTION("""COMPUTED_VALUE"""),0.0)</f>
        <v>0</v>
      </c>
      <c r="J103" s="21" t="str">
        <f t="shared" si="15"/>
        <v>N048.38.30.000 W122.45.00.000</v>
      </c>
      <c r="K103" s="21" t="str">
        <f t="shared" si="16"/>
        <v>48.641666667 122.750000000</v>
      </c>
      <c r="L103" s="22" t="str">
        <f t="shared" ref="L103:L104" si="18">IF(OR(D103="",D104=""),"","                          "&amp;J103&amp;" "&amp;J104&amp;" SECTOR-"&amp;A103&amp;" ; NODE: PG "&amp;B103&amp;" #"&amp;C103)</f>
        <v>                          N048.38.30.000 W122.45.00.000 N048.38.30.000 W123.01.30.000 SECTOR-03 ; NODE: PG 3 #EQ2</v>
      </c>
      <c r="M103" s="23" t="str">
        <f t="shared" si="17"/>
        <v>LINE -122.750000000,48.641666667 -123.025000000,48.641666667
</v>
      </c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</row>
    <row r="104" ht="15.75" customHeight="1">
      <c r="A104" s="5" t="s">
        <v>87</v>
      </c>
      <c r="B104" s="5" t="s">
        <v>8</v>
      </c>
      <c r="C104" s="5" t="s">
        <v>19</v>
      </c>
      <c r="D104" s="19">
        <f>IFERROR(__xludf.DUMMYFUNCTION("IF(ISBLANK(C104),"""",QUERY(CoordinateDefinitions,""select C,D,E,F,G,H where A=""&amp;B104&amp;"" and B='""&amp;C104&amp;""'""))"),48.0)</f>
        <v>48</v>
      </c>
      <c r="E104" s="20">
        <f>IFERROR(__xludf.DUMMYFUNCTION("""COMPUTED_VALUE"""),38.0)</f>
        <v>38</v>
      </c>
      <c r="F104" s="20">
        <f>IFERROR(__xludf.DUMMYFUNCTION("""COMPUTED_VALUE"""),30.0)</f>
        <v>30</v>
      </c>
      <c r="G104" s="19">
        <f>IFERROR(__xludf.DUMMYFUNCTION("""COMPUTED_VALUE"""),123.0)</f>
        <v>123</v>
      </c>
      <c r="H104" s="19">
        <f>IFERROR(__xludf.DUMMYFUNCTION("""COMPUTED_VALUE"""),1.0)</f>
        <v>1</v>
      </c>
      <c r="I104" s="19">
        <f>IFERROR(__xludf.DUMMYFUNCTION("""COMPUTED_VALUE"""),30.0)</f>
        <v>30</v>
      </c>
      <c r="J104" s="21" t="str">
        <f t="shared" si="15"/>
        <v>N048.38.30.000 W123.01.30.000</v>
      </c>
      <c r="K104" s="21" t="str">
        <f t="shared" si="16"/>
        <v>48.641666667 123.025000000</v>
      </c>
      <c r="L104" s="22" t="str">
        <f t="shared" si="18"/>
        <v/>
      </c>
      <c r="M104" s="23" t="str">
        <f t="shared" si="17"/>
        <v/>
      </c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</row>
    <row r="105" ht="15.75" customHeight="1">
      <c r="A105" s="5" t="s">
        <v>87</v>
      </c>
      <c r="B105" s="5" t="s">
        <v>8</v>
      </c>
      <c r="C105" s="24"/>
      <c r="D105" s="25"/>
      <c r="E105" s="25"/>
      <c r="F105" s="25"/>
      <c r="G105" s="25"/>
      <c r="H105" s="25"/>
      <c r="I105" s="25"/>
      <c r="J105" s="25"/>
      <c r="K105" s="26"/>
      <c r="L105" s="27"/>
      <c r="M105" s="28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</row>
    <row r="106" ht="15.75" customHeight="1">
      <c r="A106" s="5" t="s">
        <v>87</v>
      </c>
      <c r="B106" s="5" t="s">
        <v>8</v>
      </c>
      <c r="C106" s="5" t="s">
        <v>48</v>
      </c>
      <c r="D106" s="19">
        <f>IFERROR(__xludf.DUMMYFUNCTION("IF(ISBLANK(C106),"""",QUERY(CoordinateDefinitions,""select C,D,E,F,G,H where A=""&amp;B106&amp;"" and B='""&amp;C106&amp;""'""))"),48.0)</f>
        <v>48</v>
      </c>
      <c r="E106" s="20">
        <f>IFERROR(__xludf.DUMMYFUNCTION("""COMPUTED_VALUE"""),38.0)</f>
        <v>38</v>
      </c>
      <c r="F106" s="20">
        <f>IFERROR(__xludf.DUMMYFUNCTION("""COMPUTED_VALUE"""),30.0)</f>
        <v>30</v>
      </c>
      <c r="G106" s="19">
        <f>IFERROR(__xludf.DUMMYFUNCTION("""COMPUTED_VALUE"""),122.0)</f>
        <v>122</v>
      </c>
      <c r="H106" s="19">
        <f>IFERROR(__xludf.DUMMYFUNCTION("""COMPUTED_VALUE"""),45.0)</f>
        <v>45</v>
      </c>
      <c r="I106" s="19">
        <f>IFERROR(__xludf.DUMMYFUNCTION("""COMPUTED_VALUE"""),0.0)</f>
        <v>0</v>
      </c>
      <c r="J106" s="21" t="str">
        <f t="shared" ref="J106:J119" si="19">IF(D106="","","N"&amp;TEXT(D106,"000")&amp;"."&amp;TEXT(E106,"00")&amp;"."&amp;TEXT(F106,"00.000")&amp;" W"&amp;TEXT(G106,"000")&amp;"."&amp;TEXT(H106,"00")&amp;"."&amp;TEXT(I106,"00.000"))</f>
        <v>N048.38.30.000 W122.45.00.000</v>
      </c>
      <c r="K106" s="21" t="str">
        <f t="shared" ref="K106:K119" si="20">IF(D106="","",TEXT((((F106/60)+E106)/60)+D106,"0.000000000")&amp;" "&amp;TEXT((((I106/60)+H106)/60)+G106,"0.000000000"))</f>
        <v>48.641666667 122.750000000</v>
      </c>
      <c r="L106" s="22" t="str">
        <f t="shared" ref="L106:L119" si="21">IF(OR(D106="",D107=""),"","                          "&amp;J106&amp;" "&amp;J107&amp;" SECTOR-"&amp;A106&amp;" ; NODE: PG "&amp;B106&amp;" #"&amp;C106)</f>
        <v>                          N048.38.30.000 W122.45.00.000 N048.33.00.000 W122.45.00.000 SECTOR-03 ; NODE: PG 3 #EQ2</v>
      </c>
      <c r="M106" s="23" t="str">
        <f t="shared" ref="M106:M119" si="22">IF(or(D106="",D107=""),"","LINE -"&amp;TEXT((((I106/60)+H106)/60)+G106,"0.000000000")&amp;","&amp;TEXT((((F106/60)+E106)/60)+D106,"0.000000000")&amp;" -"&amp;TEXT((((I107/60)+H107)/60)+G107,"0.000000000")&amp;","&amp;TEXT((((F107/60)+E107)/60)+D107,"0.000000000")&amp;CHAR(13))</f>
        <v>LINE -122.750000000,48.641666667 -122.750000000,48.550000000
</v>
      </c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</row>
    <row r="107" ht="15.75" customHeight="1">
      <c r="A107" s="5" t="s">
        <v>87</v>
      </c>
      <c r="B107" s="5" t="s">
        <v>9</v>
      </c>
      <c r="C107" s="5" t="s">
        <v>68</v>
      </c>
      <c r="D107" s="19">
        <f>IFERROR(__xludf.DUMMYFUNCTION("IF(ISBLANK(C107),"""",QUERY(CoordinateDefinitions,""select C,D,E,F,G,H where A=""&amp;B107&amp;"" and B='""&amp;C107&amp;""'""))"),48.0)</f>
        <v>48</v>
      </c>
      <c r="E107" s="20">
        <f>IFERROR(__xludf.DUMMYFUNCTION("""COMPUTED_VALUE"""),33.0)</f>
        <v>33</v>
      </c>
      <c r="F107" s="20">
        <f>IFERROR(__xludf.DUMMYFUNCTION("""COMPUTED_VALUE"""),0.0)</f>
        <v>0</v>
      </c>
      <c r="G107" s="19">
        <f>IFERROR(__xludf.DUMMYFUNCTION("""COMPUTED_VALUE"""),122.0)</f>
        <v>122</v>
      </c>
      <c r="H107" s="19">
        <f>IFERROR(__xludf.DUMMYFUNCTION("""COMPUTED_VALUE"""),45.0)</f>
        <v>45</v>
      </c>
      <c r="I107" s="19">
        <f>IFERROR(__xludf.DUMMYFUNCTION("""COMPUTED_VALUE"""),0.0)</f>
        <v>0</v>
      </c>
      <c r="J107" s="21" t="str">
        <f t="shared" si="19"/>
        <v>N048.33.00.000 W122.45.00.000</v>
      </c>
      <c r="K107" s="21" t="str">
        <f t="shared" si="20"/>
        <v>48.550000000 122.750000000</v>
      </c>
      <c r="L107" s="22" t="str">
        <f t="shared" si="21"/>
        <v>                          N048.33.00.000 W122.45.00.000 N048.21.07.000 W122.40.29.000 SECTOR-03 ; NODE: PG 4 #56</v>
      </c>
      <c r="M107" s="23" t="str">
        <f t="shared" si="22"/>
        <v>LINE -122.750000000,48.550000000 -122.674722222,48.351944444
</v>
      </c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</row>
    <row r="108" ht="15.75" customHeight="1">
      <c r="A108" s="5" t="s">
        <v>87</v>
      </c>
      <c r="B108" s="5" t="s">
        <v>9</v>
      </c>
      <c r="C108" s="5" t="s">
        <v>69</v>
      </c>
      <c r="D108" s="19">
        <f>IFERROR(__xludf.DUMMYFUNCTION("IF(ISBLANK(C108),"""",QUERY(CoordinateDefinitions,""select C,D,E,F,G,H where A=""&amp;B108&amp;"" and B='""&amp;C108&amp;""'""))"),48.0)</f>
        <v>48</v>
      </c>
      <c r="E108" s="20">
        <f>IFERROR(__xludf.DUMMYFUNCTION("""COMPUTED_VALUE"""),21.0)</f>
        <v>21</v>
      </c>
      <c r="F108" s="20">
        <f>IFERROR(__xludf.DUMMYFUNCTION("""COMPUTED_VALUE"""),7.0)</f>
        <v>7</v>
      </c>
      <c r="G108" s="19">
        <f>IFERROR(__xludf.DUMMYFUNCTION("""COMPUTED_VALUE"""),122.0)</f>
        <v>122</v>
      </c>
      <c r="H108" s="19">
        <f>IFERROR(__xludf.DUMMYFUNCTION("""COMPUTED_VALUE"""),40.0)</f>
        <v>40</v>
      </c>
      <c r="I108" s="19">
        <f>IFERROR(__xludf.DUMMYFUNCTION("""COMPUTED_VALUE"""),29.0)</f>
        <v>29</v>
      </c>
      <c r="J108" s="21" t="str">
        <f t="shared" si="19"/>
        <v>N048.21.07.000 W122.40.29.000</v>
      </c>
      <c r="K108" s="21" t="str">
        <f t="shared" si="20"/>
        <v>48.351944444 122.674722222</v>
      </c>
      <c r="L108" s="22" t="str">
        <f t="shared" si="21"/>
        <v>                          N048.21.07.000 W122.40.29.000 N048.06.00.000 W122.32.00.000 SECTOR-03 ; NODE: PG 4 #57</v>
      </c>
      <c r="M108" s="23" t="str">
        <f t="shared" si="22"/>
        <v>LINE -122.674722222,48.351944444 -122.533333333,48.100000000
</v>
      </c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</row>
    <row r="109" ht="15.75" customHeight="1">
      <c r="A109" s="5" t="s">
        <v>87</v>
      </c>
      <c r="B109" s="5" t="s">
        <v>10</v>
      </c>
      <c r="C109" s="5" t="s">
        <v>5</v>
      </c>
      <c r="D109" s="19">
        <f>IFERROR(__xludf.DUMMYFUNCTION("IF(ISBLANK(C109),"""",QUERY(CoordinateDefinitions,""select C,D,E,F,G,H where A=""&amp;B109&amp;"" and B='""&amp;C109&amp;""'""))"),48.0)</f>
        <v>48</v>
      </c>
      <c r="E109" s="20">
        <f>IFERROR(__xludf.DUMMYFUNCTION("""COMPUTED_VALUE"""),6.0)</f>
        <v>6</v>
      </c>
      <c r="F109" s="20">
        <f>IFERROR(__xludf.DUMMYFUNCTION("""COMPUTED_VALUE"""),0.0)</f>
        <v>0</v>
      </c>
      <c r="G109" s="19">
        <f>IFERROR(__xludf.DUMMYFUNCTION("""COMPUTED_VALUE"""),122.0)</f>
        <v>122</v>
      </c>
      <c r="H109" s="19">
        <f>IFERROR(__xludf.DUMMYFUNCTION("""COMPUTED_VALUE"""),32.0)</f>
        <v>32</v>
      </c>
      <c r="I109" s="19">
        <f>IFERROR(__xludf.DUMMYFUNCTION("""COMPUTED_VALUE"""),0.0)</f>
        <v>0</v>
      </c>
      <c r="J109" s="21" t="str">
        <f t="shared" si="19"/>
        <v>N048.06.00.000 W122.32.00.000</v>
      </c>
      <c r="K109" s="21" t="str">
        <f t="shared" si="20"/>
        <v>48.100000000 122.533333333</v>
      </c>
      <c r="L109" s="22" t="str">
        <f t="shared" si="21"/>
        <v>                          N048.06.00.000 W122.32.00.000 N048.00.00.000 W122.30.20.000 SECTOR-03 ; NODE: PG 5 #1</v>
      </c>
      <c r="M109" s="23" t="str">
        <f t="shared" si="22"/>
        <v>LINE -122.533333333,48.100000000 -122.505555556,48.000000000
</v>
      </c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</row>
    <row r="110" ht="15.75" customHeight="1">
      <c r="A110" s="5" t="s">
        <v>87</v>
      </c>
      <c r="B110" s="5" t="s">
        <v>10</v>
      </c>
      <c r="C110" s="5" t="s">
        <v>6</v>
      </c>
      <c r="D110" s="19">
        <f>IFERROR(__xludf.DUMMYFUNCTION("IF(ISBLANK(C110),"""",QUERY(CoordinateDefinitions,""select C,D,E,F,G,H where A=""&amp;B110&amp;"" and B='""&amp;C110&amp;""'""))"),48.0)</f>
        <v>48</v>
      </c>
      <c r="E110" s="20">
        <f>IFERROR(__xludf.DUMMYFUNCTION("""COMPUTED_VALUE"""),0.0)</f>
        <v>0</v>
      </c>
      <c r="F110" s="20">
        <f>IFERROR(__xludf.DUMMYFUNCTION("""COMPUTED_VALUE"""),0.0)</f>
        <v>0</v>
      </c>
      <c r="G110" s="19">
        <f>IFERROR(__xludf.DUMMYFUNCTION("""COMPUTED_VALUE"""),122.0)</f>
        <v>122</v>
      </c>
      <c r="H110" s="19">
        <f>IFERROR(__xludf.DUMMYFUNCTION("""COMPUTED_VALUE"""),30.0)</f>
        <v>30</v>
      </c>
      <c r="I110" s="19">
        <f>IFERROR(__xludf.DUMMYFUNCTION("""COMPUTED_VALUE"""),20.0)</f>
        <v>20</v>
      </c>
      <c r="J110" s="21" t="str">
        <f t="shared" si="19"/>
        <v>N048.00.00.000 W122.30.20.000</v>
      </c>
      <c r="K110" s="21" t="str">
        <f t="shared" si="20"/>
        <v>48.000000000 122.505555556</v>
      </c>
      <c r="L110" s="22" t="str">
        <f t="shared" si="21"/>
        <v>                          N048.00.00.000 W122.30.20.000 N047.51.00.000 W122.28.00.000 SECTOR-03 ; NODE: PG 5 #2</v>
      </c>
      <c r="M110" s="23" t="str">
        <f t="shared" si="22"/>
        <v>LINE -122.505555556,48.000000000 -122.466666667,47.850000000
</v>
      </c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</row>
    <row r="111" ht="15.75" customHeight="1">
      <c r="A111" s="5" t="s">
        <v>87</v>
      </c>
      <c r="B111" s="5" t="s">
        <v>10</v>
      </c>
      <c r="C111" s="5" t="s">
        <v>8</v>
      </c>
      <c r="D111" s="19">
        <f>IFERROR(__xludf.DUMMYFUNCTION("IF(ISBLANK(C111),"""",QUERY(CoordinateDefinitions,""select C,D,E,F,G,H where A=""&amp;B111&amp;"" and B='""&amp;C111&amp;""'""))"),47.0)</f>
        <v>47</v>
      </c>
      <c r="E111" s="20">
        <f>IFERROR(__xludf.DUMMYFUNCTION("""COMPUTED_VALUE"""),51.0)</f>
        <v>51</v>
      </c>
      <c r="F111" s="20">
        <f>IFERROR(__xludf.DUMMYFUNCTION("""COMPUTED_VALUE"""),0.0)</f>
        <v>0</v>
      </c>
      <c r="G111" s="19">
        <f>IFERROR(__xludf.DUMMYFUNCTION("""COMPUTED_VALUE"""),122.0)</f>
        <v>122</v>
      </c>
      <c r="H111" s="19">
        <f>IFERROR(__xludf.DUMMYFUNCTION("""COMPUTED_VALUE"""),28.0)</f>
        <v>28</v>
      </c>
      <c r="I111" s="19">
        <f>IFERROR(__xludf.DUMMYFUNCTION("""COMPUTED_VALUE"""),0.0)</f>
        <v>0</v>
      </c>
      <c r="J111" s="21" t="str">
        <f t="shared" si="19"/>
        <v>N047.51.00.000 W122.28.00.000</v>
      </c>
      <c r="K111" s="21" t="str">
        <f t="shared" si="20"/>
        <v>47.850000000 122.466666667</v>
      </c>
      <c r="L111" s="22" t="str">
        <f t="shared" si="21"/>
        <v>                          N047.51.00.000 W122.28.00.000 N047.37.00.000 W122.23.00.000 SECTOR-03 ; NODE: PG 5 #3</v>
      </c>
      <c r="M111" s="23" t="str">
        <f t="shared" si="22"/>
        <v>LINE -122.466666667,47.850000000 -122.383333333,47.616666667
</v>
      </c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</row>
    <row r="112" ht="15.75" customHeight="1">
      <c r="A112" s="5" t="s">
        <v>87</v>
      </c>
      <c r="B112" s="5" t="s">
        <v>10</v>
      </c>
      <c r="C112" s="5" t="s">
        <v>9</v>
      </c>
      <c r="D112" s="19">
        <f>IFERROR(__xludf.DUMMYFUNCTION("IF(ISBLANK(C112),"""",QUERY(CoordinateDefinitions,""select C,D,E,F,G,H where A=""&amp;B112&amp;"" and B='""&amp;C112&amp;""'""))"),47.0)</f>
        <v>47</v>
      </c>
      <c r="E112" s="20">
        <f>IFERROR(__xludf.DUMMYFUNCTION("""COMPUTED_VALUE"""),37.0)</f>
        <v>37</v>
      </c>
      <c r="F112" s="20">
        <f>IFERROR(__xludf.DUMMYFUNCTION("""COMPUTED_VALUE"""),0.0)</f>
        <v>0</v>
      </c>
      <c r="G112" s="19">
        <f>IFERROR(__xludf.DUMMYFUNCTION("""COMPUTED_VALUE"""),122.0)</f>
        <v>122</v>
      </c>
      <c r="H112" s="19">
        <f>IFERROR(__xludf.DUMMYFUNCTION("""COMPUTED_VALUE"""),23.0)</f>
        <v>23</v>
      </c>
      <c r="I112" s="19">
        <f>IFERROR(__xludf.DUMMYFUNCTION("""COMPUTED_VALUE"""),0.0)</f>
        <v>0</v>
      </c>
      <c r="J112" s="21" t="str">
        <f t="shared" si="19"/>
        <v>N047.37.00.000 W122.23.00.000</v>
      </c>
      <c r="K112" s="21" t="str">
        <f t="shared" si="20"/>
        <v>47.616666667 122.383333333</v>
      </c>
      <c r="L112" s="22" t="str">
        <f t="shared" si="21"/>
        <v>                          N047.37.00.000 W122.23.00.000 N047.33.00.000 W122.27.00.000 SECTOR-03 ; NODE: PG 5 #4</v>
      </c>
      <c r="M112" s="23" t="str">
        <f t="shared" si="22"/>
        <v>LINE -122.383333333,47.616666667 -122.450000000,47.550000000
</v>
      </c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</row>
    <row r="113" ht="15.75" customHeight="1">
      <c r="A113" s="5" t="s">
        <v>87</v>
      </c>
      <c r="B113" s="5" t="s">
        <v>10</v>
      </c>
      <c r="C113" s="5" t="s">
        <v>10</v>
      </c>
      <c r="D113" s="19">
        <f>IFERROR(__xludf.DUMMYFUNCTION("IF(ISBLANK(C113),"""",QUERY(CoordinateDefinitions,""select C,D,E,F,G,H where A=""&amp;B113&amp;"" and B='""&amp;C113&amp;""'""))"),47.0)</f>
        <v>47</v>
      </c>
      <c r="E113" s="20">
        <f>IFERROR(__xludf.DUMMYFUNCTION("""COMPUTED_VALUE"""),33.0)</f>
        <v>33</v>
      </c>
      <c r="F113" s="20">
        <f>IFERROR(__xludf.DUMMYFUNCTION("""COMPUTED_VALUE"""),0.0)</f>
        <v>0</v>
      </c>
      <c r="G113" s="19">
        <f>IFERROR(__xludf.DUMMYFUNCTION("""COMPUTED_VALUE"""),122.0)</f>
        <v>122</v>
      </c>
      <c r="H113" s="19">
        <f>IFERROR(__xludf.DUMMYFUNCTION("""COMPUTED_VALUE"""),27.0)</f>
        <v>27</v>
      </c>
      <c r="I113" s="19">
        <f>IFERROR(__xludf.DUMMYFUNCTION("""COMPUTED_VALUE"""),0.0)</f>
        <v>0</v>
      </c>
      <c r="J113" s="21" t="str">
        <f t="shared" si="19"/>
        <v>N047.33.00.000 W122.27.00.000</v>
      </c>
      <c r="K113" s="21" t="str">
        <f t="shared" si="20"/>
        <v>47.550000000 122.450000000</v>
      </c>
      <c r="L113" s="22" t="str">
        <f t="shared" si="21"/>
        <v>                          N047.33.00.000 W122.27.00.000 N047.37.00.000 W122.36.00.000 SECTOR-03 ; NODE: PG 5 #5</v>
      </c>
      <c r="M113" s="23" t="str">
        <f t="shared" si="22"/>
        <v>LINE -122.450000000,47.550000000 -122.600000000,47.616666667
</v>
      </c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</row>
    <row r="114" ht="15.75" customHeight="1">
      <c r="A114" s="5" t="s">
        <v>87</v>
      </c>
      <c r="B114" s="5" t="s">
        <v>10</v>
      </c>
      <c r="C114" s="5" t="s">
        <v>11</v>
      </c>
      <c r="D114" s="19">
        <f>IFERROR(__xludf.DUMMYFUNCTION("IF(ISBLANK(C114),"""",QUERY(CoordinateDefinitions,""select C,D,E,F,G,H where A=""&amp;B114&amp;"" and B='""&amp;C114&amp;""'""))"),47.0)</f>
        <v>47</v>
      </c>
      <c r="E114" s="20">
        <f>IFERROR(__xludf.DUMMYFUNCTION("""COMPUTED_VALUE"""),37.0)</f>
        <v>37</v>
      </c>
      <c r="F114" s="20">
        <f>IFERROR(__xludf.DUMMYFUNCTION("""COMPUTED_VALUE"""),0.0)</f>
        <v>0</v>
      </c>
      <c r="G114" s="19">
        <f>IFERROR(__xludf.DUMMYFUNCTION("""COMPUTED_VALUE"""),122.0)</f>
        <v>122</v>
      </c>
      <c r="H114" s="19">
        <f>IFERROR(__xludf.DUMMYFUNCTION("""COMPUTED_VALUE"""),36.0)</f>
        <v>36</v>
      </c>
      <c r="I114" s="19">
        <f>IFERROR(__xludf.DUMMYFUNCTION("""COMPUTED_VALUE"""),0.0)</f>
        <v>0</v>
      </c>
      <c r="J114" s="21" t="str">
        <f t="shared" si="19"/>
        <v>N047.37.00.000 W122.36.00.000</v>
      </c>
      <c r="K114" s="21" t="str">
        <f t="shared" si="20"/>
        <v>47.616666667 122.600000000</v>
      </c>
      <c r="L114" s="22" t="str">
        <f t="shared" si="21"/>
        <v>                          N047.37.00.000 W122.36.00.000 N047.30.00.000 W122.58.00.000 SECTOR-03 ; NODE: PG 5 #6</v>
      </c>
      <c r="M114" s="23" t="str">
        <f t="shared" si="22"/>
        <v>LINE -122.600000000,47.616666667 -122.966666667,47.500000000
</v>
      </c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</row>
    <row r="115" ht="15.75" customHeight="1">
      <c r="A115" s="5" t="s">
        <v>87</v>
      </c>
      <c r="B115" s="5" t="s">
        <v>10</v>
      </c>
      <c r="C115" s="5" t="s">
        <v>12</v>
      </c>
      <c r="D115" s="19">
        <f>IFERROR(__xludf.DUMMYFUNCTION("IF(ISBLANK(C115),"""",QUERY(CoordinateDefinitions,""select C,D,E,F,G,H where A=""&amp;B115&amp;"" and B='""&amp;C115&amp;""'""))"),47.0)</f>
        <v>47</v>
      </c>
      <c r="E115" s="20">
        <f>IFERROR(__xludf.DUMMYFUNCTION("""COMPUTED_VALUE"""),30.0)</f>
        <v>30</v>
      </c>
      <c r="F115" s="20">
        <f>IFERROR(__xludf.DUMMYFUNCTION("""COMPUTED_VALUE"""),0.0)</f>
        <v>0</v>
      </c>
      <c r="G115" s="19">
        <f>IFERROR(__xludf.DUMMYFUNCTION("""COMPUTED_VALUE"""),122.0)</f>
        <v>122</v>
      </c>
      <c r="H115" s="19">
        <f>IFERROR(__xludf.DUMMYFUNCTION("""COMPUTED_VALUE"""),58.0)</f>
        <v>58</v>
      </c>
      <c r="I115" s="19">
        <f>IFERROR(__xludf.DUMMYFUNCTION("""COMPUTED_VALUE"""),0.0)</f>
        <v>0</v>
      </c>
      <c r="J115" s="21" t="str">
        <f t="shared" si="19"/>
        <v>N047.30.00.000 W122.58.00.000</v>
      </c>
      <c r="K115" s="21" t="str">
        <f t="shared" si="20"/>
        <v>47.500000000 122.966666667</v>
      </c>
      <c r="L115" s="22" t="str">
        <f t="shared" si="21"/>
        <v>                          N047.30.00.000 W122.58.00.000 N047.23.00.000 W122.40.00.000 SECTOR-03 ; NODE: PG 5 #7</v>
      </c>
      <c r="M115" s="23" t="str">
        <f t="shared" si="22"/>
        <v>LINE -122.966666667,47.500000000 -122.666666667,47.383333333
</v>
      </c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</row>
    <row r="116" ht="15.75" customHeight="1">
      <c r="A116" s="5" t="s">
        <v>87</v>
      </c>
      <c r="B116" s="5" t="s">
        <v>10</v>
      </c>
      <c r="C116" s="5" t="s">
        <v>13</v>
      </c>
      <c r="D116" s="19">
        <f>IFERROR(__xludf.DUMMYFUNCTION("IF(ISBLANK(C116),"""",QUERY(CoordinateDefinitions,""select C,D,E,F,G,H where A=""&amp;B116&amp;"" and B='""&amp;C116&amp;""'""))"),47.0)</f>
        <v>47</v>
      </c>
      <c r="E116" s="20">
        <f>IFERROR(__xludf.DUMMYFUNCTION("""COMPUTED_VALUE"""),23.0)</f>
        <v>23</v>
      </c>
      <c r="F116" s="20">
        <f>IFERROR(__xludf.DUMMYFUNCTION("""COMPUTED_VALUE"""),0.0)</f>
        <v>0</v>
      </c>
      <c r="G116" s="19">
        <f>IFERROR(__xludf.DUMMYFUNCTION("""COMPUTED_VALUE"""),122.0)</f>
        <v>122</v>
      </c>
      <c r="H116" s="19">
        <f>IFERROR(__xludf.DUMMYFUNCTION("""COMPUTED_VALUE"""),40.0)</f>
        <v>40</v>
      </c>
      <c r="I116" s="19">
        <f>IFERROR(__xludf.DUMMYFUNCTION("""COMPUTED_VALUE"""),0.0)</f>
        <v>0</v>
      </c>
      <c r="J116" s="21" t="str">
        <f t="shared" si="19"/>
        <v>N047.23.00.000 W122.40.00.000</v>
      </c>
      <c r="K116" s="21" t="str">
        <f t="shared" si="20"/>
        <v>47.383333333 122.666666667</v>
      </c>
      <c r="L116" s="22" t="str">
        <f t="shared" si="21"/>
        <v>                          N047.23.00.000 W122.40.00.000 N047.23.00.000 W122.30.00.000 SECTOR-03 ; NODE: PG 5 #8</v>
      </c>
      <c r="M116" s="23" t="str">
        <f t="shared" si="22"/>
        <v>LINE -122.666666667,47.383333333 -122.500000000,47.383333333
</v>
      </c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</row>
    <row r="117" ht="15.75" customHeight="1">
      <c r="A117" s="5" t="s">
        <v>87</v>
      </c>
      <c r="B117" s="5" t="s">
        <v>10</v>
      </c>
      <c r="C117" s="5" t="s">
        <v>14</v>
      </c>
      <c r="D117" s="19">
        <f>IFERROR(__xludf.DUMMYFUNCTION("IF(ISBLANK(C117),"""",QUERY(CoordinateDefinitions,""select C,D,E,F,G,H where A=""&amp;B117&amp;"" and B='""&amp;C117&amp;""'""))"),47.0)</f>
        <v>47</v>
      </c>
      <c r="E117" s="20">
        <f>IFERROR(__xludf.DUMMYFUNCTION("""COMPUTED_VALUE"""),23.0)</f>
        <v>23</v>
      </c>
      <c r="F117" s="20">
        <f>IFERROR(__xludf.DUMMYFUNCTION("""COMPUTED_VALUE"""),0.0)</f>
        <v>0</v>
      </c>
      <c r="G117" s="19">
        <f>IFERROR(__xludf.DUMMYFUNCTION("""COMPUTED_VALUE"""),122.0)</f>
        <v>122</v>
      </c>
      <c r="H117" s="19">
        <f>IFERROR(__xludf.DUMMYFUNCTION("""COMPUTED_VALUE"""),30.0)</f>
        <v>30</v>
      </c>
      <c r="I117" s="19">
        <f>IFERROR(__xludf.DUMMYFUNCTION("""COMPUTED_VALUE"""),0.0)</f>
        <v>0</v>
      </c>
      <c r="J117" s="21" t="str">
        <f t="shared" si="19"/>
        <v>N047.23.00.000 W122.30.00.000</v>
      </c>
      <c r="K117" s="21" t="str">
        <f t="shared" si="20"/>
        <v>47.383333333 122.500000000</v>
      </c>
      <c r="L117" s="22" t="str">
        <f t="shared" si="21"/>
        <v>                          N047.23.00.000 W122.30.00.000 N047.30.00.000 W122.30.00.000 SECTOR-03 ; NODE: PG 5 #9</v>
      </c>
      <c r="M117" s="23" t="str">
        <f t="shared" si="22"/>
        <v>LINE -122.500000000,47.383333333 -122.500000000,47.500000000
</v>
      </c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</row>
    <row r="118" ht="15.75" customHeight="1">
      <c r="A118" s="5" t="s">
        <v>87</v>
      </c>
      <c r="B118" s="5" t="s">
        <v>10</v>
      </c>
      <c r="C118" s="5" t="s">
        <v>15</v>
      </c>
      <c r="D118" s="19">
        <f>IFERROR(__xludf.DUMMYFUNCTION("IF(ISBLANK(C118),"""",QUERY(CoordinateDefinitions,""select C,D,E,F,G,H where A=""&amp;B118&amp;"" and B='""&amp;C118&amp;""'""))"),47.0)</f>
        <v>47</v>
      </c>
      <c r="E118" s="20">
        <f>IFERROR(__xludf.DUMMYFUNCTION("""COMPUTED_VALUE"""),30.0)</f>
        <v>30</v>
      </c>
      <c r="F118" s="20">
        <f>IFERROR(__xludf.DUMMYFUNCTION("""COMPUTED_VALUE"""),0.0)</f>
        <v>0</v>
      </c>
      <c r="G118" s="19">
        <f>IFERROR(__xludf.DUMMYFUNCTION("""COMPUTED_VALUE"""),122.0)</f>
        <v>122</v>
      </c>
      <c r="H118" s="19">
        <f>IFERROR(__xludf.DUMMYFUNCTION("""COMPUTED_VALUE"""),30.0)</f>
        <v>30</v>
      </c>
      <c r="I118" s="19">
        <f>IFERROR(__xludf.DUMMYFUNCTION("""COMPUTED_VALUE"""),0.0)</f>
        <v>0</v>
      </c>
      <c r="J118" s="21" t="str">
        <f t="shared" si="19"/>
        <v>N047.30.00.000 W122.30.00.000</v>
      </c>
      <c r="K118" s="21" t="str">
        <f t="shared" si="20"/>
        <v>47.500000000 122.500000000</v>
      </c>
      <c r="L118" s="22" t="str">
        <f t="shared" si="21"/>
        <v>                          N047.30.00.000 W122.30.00.000 N047.33.00.000 W122.27.00.000 SECTOR-03 ; NODE: PG 5 #10</v>
      </c>
      <c r="M118" s="23" t="str">
        <f t="shared" si="22"/>
        <v>LINE -122.500000000,47.500000000 -122.450000000,47.550000000
</v>
      </c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</row>
    <row r="119" ht="15.75" customHeight="1">
      <c r="A119" s="5" t="s">
        <v>87</v>
      </c>
      <c r="B119" s="5" t="s">
        <v>10</v>
      </c>
      <c r="C119" s="5" t="s">
        <v>10</v>
      </c>
      <c r="D119" s="19">
        <f>IFERROR(__xludf.DUMMYFUNCTION("IF(ISBLANK(C119),"""",QUERY(CoordinateDefinitions,""select C,D,E,F,G,H where A=""&amp;B119&amp;"" and B='""&amp;C119&amp;""'""))"),47.0)</f>
        <v>47</v>
      </c>
      <c r="E119" s="20">
        <f>IFERROR(__xludf.DUMMYFUNCTION("""COMPUTED_VALUE"""),33.0)</f>
        <v>33</v>
      </c>
      <c r="F119" s="20">
        <f>IFERROR(__xludf.DUMMYFUNCTION("""COMPUTED_VALUE"""),0.0)</f>
        <v>0</v>
      </c>
      <c r="G119" s="19">
        <f>IFERROR(__xludf.DUMMYFUNCTION("""COMPUTED_VALUE"""),122.0)</f>
        <v>122</v>
      </c>
      <c r="H119" s="19">
        <f>IFERROR(__xludf.DUMMYFUNCTION("""COMPUTED_VALUE"""),27.0)</f>
        <v>27</v>
      </c>
      <c r="I119" s="19">
        <f>IFERROR(__xludf.DUMMYFUNCTION("""COMPUTED_VALUE"""),0.0)</f>
        <v>0</v>
      </c>
      <c r="J119" s="21" t="str">
        <f t="shared" si="19"/>
        <v>N047.33.00.000 W122.27.00.000</v>
      </c>
      <c r="K119" s="21" t="str">
        <f t="shared" si="20"/>
        <v>47.550000000 122.450000000</v>
      </c>
      <c r="L119" s="22" t="str">
        <f t="shared" si="21"/>
        <v/>
      </c>
      <c r="M119" s="23" t="str">
        <f t="shared" si="22"/>
        <v/>
      </c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</row>
    <row r="120" ht="15.75" customHeight="1">
      <c r="A120" s="5" t="s">
        <v>87</v>
      </c>
      <c r="B120" s="5" t="s">
        <v>10</v>
      </c>
      <c r="C120" s="24"/>
      <c r="D120" s="25"/>
      <c r="E120" s="25"/>
      <c r="F120" s="25"/>
      <c r="G120" s="25"/>
      <c r="H120" s="25"/>
      <c r="I120" s="25"/>
      <c r="J120" s="25"/>
      <c r="K120" s="26"/>
      <c r="L120" s="27"/>
      <c r="M120" s="28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</row>
    <row r="121" ht="15.75" customHeight="1">
      <c r="A121" s="5" t="s">
        <v>87</v>
      </c>
      <c r="B121" s="5" t="s">
        <v>10</v>
      </c>
      <c r="C121" s="5" t="s">
        <v>12</v>
      </c>
      <c r="D121" s="19">
        <f>IFERROR(__xludf.DUMMYFUNCTION("IF(ISBLANK(C121),"""",QUERY(CoordinateDefinitions,""select C,D,E,F,G,H where A=""&amp;B121&amp;"" and B='""&amp;C121&amp;""'""))"),47.0)</f>
        <v>47</v>
      </c>
      <c r="E121" s="20">
        <f>IFERROR(__xludf.DUMMYFUNCTION("""COMPUTED_VALUE"""),30.0)</f>
        <v>30</v>
      </c>
      <c r="F121" s="20">
        <f>IFERROR(__xludf.DUMMYFUNCTION("""COMPUTED_VALUE"""),0.0)</f>
        <v>0</v>
      </c>
      <c r="G121" s="19">
        <f>IFERROR(__xludf.DUMMYFUNCTION("""COMPUTED_VALUE"""),122.0)</f>
        <v>122</v>
      </c>
      <c r="H121" s="19">
        <f>IFERROR(__xludf.DUMMYFUNCTION("""COMPUTED_VALUE"""),58.0)</f>
        <v>58</v>
      </c>
      <c r="I121" s="19">
        <f>IFERROR(__xludf.DUMMYFUNCTION("""COMPUTED_VALUE"""),0.0)</f>
        <v>0</v>
      </c>
      <c r="J121" s="21" t="str">
        <f t="shared" ref="J121:J140" si="23">IF(D121="","","N"&amp;TEXT(D121,"000")&amp;"."&amp;TEXT(E121,"00")&amp;"."&amp;TEXT(F121,"00.000")&amp;" W"&amp;TEXT(G121,"000")&amp;"."&amp;TEXT(H121,"00")&amp;"."&amp;TEXT(I121,"00.000"))</f>
        <v>N047.30.00.000 W122.58.00.000</v>
      </c>
      <c r="K121" s="21" t="str">
        <f t="shared" ref="K121:K140" si="24">IF(D121="","",TEXT((((F121/60)+E121)/60)+D121,"0.000000000")&amp;" "&amp;TEXT((((I121/60)+H121)/60)+G121,"0.000000000"))</f>
        <v>47.500000000 122.966666667</v>
      </c>
      <c r="L121" s="22" t="str">
        <f t="shared" ref="L121:L140" si="25">IF(OR(D121="",D122=""),"","                          "&amp;J121&amp;" "&amp;J122&amp;" SECTOR-"&amp;A121&amp;" ; NODE: PG "&amp;B121&amp;" #"&amp;C121)</f>
        <v>                          N047.30.00.000 W122.58.00.000 N047.14.59.000 W123.40.05.000 SECTOR-03 ; NODE: PG 5 #7</v>
      </c>
      <c r="M121" s="23" t="str">
        <f t="shared" ref="M121:M140" si="26">IF(or(D121="",D122=""),"","LINE -"&amp;TEXT((((I121/60)+H121)/60)+G121,"0.000000000")&amp;","&amp;TEXT((((F121/60)+E121)/60)+D121,"0.000000000")&amp;" -"&amp;TEXT((((I122/60)+H122)/60)+G122,"0.000000000")&amp;","&amp;TEXT((((F122/60)+E122)/60)+D122,"0.000000000")&amp;CHAR(13))</f>
        <v>LINE -122.966666667,47.500000000 -123.668055556,47.249722222
</v>
      </c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</row>
    <row r="122" ht="15.75" customHeight="1">
      <c r="A122" s="5" t="s">
        <v>87</v>
      </c>
      <c r="B122" s="5" t="s">
        <v>9</v>
      </c>
      <c r="C122" s="5" t="s">
        <v>46</v>
      </c>
      <c r="D122" s="19">
        <f>IFERROR(__xludf.DUMMYFUNCTION("IF(ISBLANK(C122),"""",QUERY(CoordinateDefinitions,""select C,D,E,F,G,H where A=""&amp;B122&amp;"" and B='""&amp;C122&amp;""'""))"),47.0)</f>
        <v>47</v>
      </c>
      <c r="E122" s="20">
        <f>IFERROR(__xludf.DUMMYFUNCTION("""COMPUTED_VALUE"""),14.0)</f>
        <v>14</v>
      </c>
      <c r="F122" s="20">
        <f>IFERROR(__xludf.DUMMYFUNCTION("""COMPUTED_VALUE"""),59.0)</f>
        <v>59</v>
      </c>
      <c r="G122" s="19">
        <f>IFERROR(__xludf.DUMMYFUNCTION("""COMPUTED_VALUE"""),123.0)</f>
        <v>123</v>
      </c>
      <c r="H122" s="19">
        <f>IFERROR(__xludf.DUMMYFUNCTION("""COMPUTED_VALUE"""),40.0)</f>
        <v>40</v>
      </c>
      <c r="I122" s="19">
        <f>IFERROR(__xludf.DUMMYFUNCTION("""COMPUTED_VALUE"""),5.0)</f>
        <v>5</v>
      </c>
      <c r="J122" s="21" t="str">
        <f t="shared" si="23"/>
        <v>N047.14.59.000 W123.40.05.000</v>
      </c>
      <c r="K122" s="21" t="str">
        <f t="shared" si="24"/>
        <v>47.249722222 123.668055556</v>
      </c>
      <c r="L122" s="22" t="str">
        <f t="shared" si="25"/>
        <v>                          N047.14.59.000 W123.40.05.000 N047.05.59.000 W124.14.53.000 SECTOR-03 ; NODE: PG 4 #41</v>
      </c>
      <c r="M122" s="23" t="str">
        <f t="shared" si="26"/>
        <v>LINE -123.668055556,47.249722222 -124.248055556,47.099722222
</v>
      </c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ht="15.75" customHeight="1">
      <c r="A123" s="5" t="s">
        <v>87</v>
      </c>
      <c r="B123" s="5" t="s">
        <v>9</v>
      </c>
      <c r="C123" s="5" t="s">
        <v>45</v>
      </c>
      <c r="D123" s="19">
        <f>IFERROR(__xludf.DUMMYFUNCTION("IF(ISBLANK(C123),"""",QUERY(CoordinateDefinitions,""select C,D,E,F,G,H where A=""&amp;B123&amp;"" and B='""&amp;C123&amp;""'""))"),47.0)</f>
        <v>47</v>
      </c>
      <c r="E123" s="20">
        <f>IFERROR(__xludf.DUMMYFUNCTION("""COMPUTED_VALUE"""),5.0)</f>
        <v>5</v>
      </c>
      <c r="F123" s="20">
        <f>IFERROR(__xludf.DUMMYFUNCTION("""COMPUTED_VALUE"""),59.0)</f>
        <v>59</v>
      </c>
      <c r="G123" s="19">
        <f>IFERROR(__xludf.DUMMYFUNCTION("""COMPUTED_VALUE"""),124.0)</f>
        <v>124</v>
      </c>
      <c r="H123" s="19">
        <f>IFERROR(__xludf.DUMMYFUNCTION("""COMPUTED_VALUE"""),14.0)</f>
        <v>14</v>
      </c>
      <c r="I123" s="19">
        <f>IFERROR(__xludf.DUMMYFUNCTION("""COMPUTED_VALUE"""),53.0)</f>
        <v>53</v>
      </c>
      <c r="J123" s="21" t="str">
        <f t="shared" si="23"/>
        <v>N047.05.59.000 W124.14.53.000</v>
      </c>
      <c r="K123" s="21" t="str">
        <f t="shared" si="24"/>
        <v>47.099722222 124.248055556</v>
      </c>
      <c r="L123" s="22" t="str">
        <f t="shared" si="25"/>
        <v>                          N047.05.59.000 W124.14.53.000 N047.00.29.000 W124.30.05.000 SECTOR-03 ; NODE: PG 4 #40</v>
      </c>
      <c r="M123" s="23" t="str">
        <f t="shared" si="26"/>
        <v>LINE -124.248055556,47.099722222 -124.501388889,47.008055556
</v>
      </c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ht="15.75" customHeight="1">
      <c r="A124" s="5" t="s">
        <v>87</v>
      </c>
      <c r="B124" s="5" t="s">
        <v>9</v>
      </c>
      <c r="C124" s="5" t="s">
        <v>44</v>
      </c>
      <c r="D124" s="19">
        <f>IFERROR(__xludf.DUMMYFUNCTION("IF(ISBLANK(C124),"""",QUERY(CoordinateDefinitions,""select C,D,E,F,G,H where A=""&amp;B124&amp;"" and B='""&amp;C124&amp;""'""))"),47.0)</f>
        <v>47</v>
      </c>
      <c r="E124" s="20">
        <f>IFERROR(__xludf.DUMMYFUNCTION("""COMPUTED_VALUE"""),0.0)</f>
        <v>0</v>
      </c>
      <c r="F124" s="20">
        <f>IFERROR(__xludf.DUMMYFUNCTION("""COMPUTED_VALUE"""),29.0)</f>
        <v>29</v>
      </c>
      <c r="G124" s="19">
        <f>IFERROR(__xludf.DUMMYFUNCTION("""COMPUTED_VALUE"""),124.0)</f>
        <v>124</v>
      </c>
      <c r="H124" s="19">
        <f>IFERROR(__xludf.DUMMYFUNCTION("""COMPUTED_VALUE"""),30.0)</f>
        <v>30</v>
      </c>
      <c r="I124" s="19">
        <f>IFERROR(__xludf.DUMMYFUNCTION("""COMPUTED_VALUE"""),5.0)</f>
        <v>5</v>
      </c>
      <c r="J124" s="21" t="str">
        <f t="shared" si="23"/>
        <v>N047.00.29.000 W124.30.05.000</v>
      </c>
      <c r="K124" s="21" t="str">
        <f t="shared" si="24"/>
        <v>47.008055556 124.501388889</v>
      </c>
      <c r="L124" s="22" t="str">
        <f t="shared" si="25"/>
        <v>                          N047.00.29.000 W124.30.05.000 N046.53.24.000 W125.06.47.000 SECTOR-03 ; NODE: PG 4 #39</v>
      </c>
      <c r="M124" s="23" t="str">
        <f t="shared" si="26"/>
        <v>LINE -124.501388889,47.008055556 -125.113055556,46.890000000
</v>
      </c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</row>
    <row r="125" ht="15.75" customHeight="1">
      <c r="A125" s="5" t="s">
        <v>87</v>
      </c>
      <c r="B125" s="5" t="s">
        <v>9</v>
      </c>
      <c r="C125" s="5" t="s">
        <v>43</v>
      </c>
      <c r="D125" s="19">
        <f>IFERROR(__xludf.DUMMYFUNCTION("IF(ISBLANK(C125),"""",QUERY(CoordinateDefinitions,""select C,D,E,F,G,H where A=""&amp;B125&amp;"" and B='""&amp;C125&amp;""'""))"),46.0)</f>
        <v>46</v>
      </c>
      <c r="E125" s="20">
        <f>IFERROR(__xludf.DUMMYFUNCTION("""COMPUTED_VALUE"""),53.0)</f>
        <v>53</v>
      </c>
      <c r="F125" s="20">
        <f>IFERROR(__xludf.DUMMYFUNCTION("""COMPUTED_VALUE"""),24.0)</f>
        <v>24</v>
      </c>
      <c r="G125" s="19">
        <f>IFERROR(__xludf.DUMMYFUNCTION("""COMPUTED_VALUE"""),125.0)</f>
        <v>125</v>
      </c>
      <c r="H125" s="19">
        <f>IFERROR(__xludf.DUMMYFUNCTION("""COMPUTED_VALUE"""),6.0)</f>
        <v>6</v>
      </c>
      <c r="I125" s="19">
        <f>IFERROR(__xludf.DUMMYFUNCTION("""COMPUTED_VALUE"""),47.0)</f>
        <v>47</v>
      </c>
      <c r="J125" s="21" t="str">
        <f t="shared" si="23"/>
        <v>N046.53.24.000 W125.06.47.000</v>
      </c>
      <c r="K125" s="21" t="str">
        <f t="shared" si="24"/>
        <v>46.890000000 125.113055556</v>
      </c>
      <c r="L125" s="22" t="str">
        <f t="shared" si="25"/>
        <v>                          N046.53.24.000 W125.06.47.000 N046.32.00.000 W125.18.00.000 SECTOR-03 ; NODE: PG 4 #38</v>
      </c>
      <c r="M125" s="23" t="str">
        <f t="shared" si="26"/>
        <v>LINE -125.113055556,46.890000000 -125.300000000,46.533333333
</v>
      </c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</row>
    <row r="126" ht="15.75" customHeight="1">
      <c r="A126" s="5" t="s">
        <v>87</v>
      </c>
      <c r="B126" s="5" t="s">
        <v>9</v>
      </c>
      <c r="C126" s="5" t="s">
        <v>42</v>
      </c>
      <c r="D126" s="19">
        <f>IFERROR(__xludf.DUMMYFUNCTION("IF(ISBLANK(C126),"""",QUERY(CoordinateDefinitions,""select C,D,E,F,G,H where A=""&amp;B126&amp;"" and B='""&amp;C126&amp;""'""))"),46.0)</f>
        <v>46</v>
      </c>
      <c r="E126" s="20">
        <f>IFERROR(__xludf.DUMMYFUNCTION("""COMPUTED_VALUE"""),32.0)</f>
        <v>32</v>
      </c>
      <c r="F126" s="20">
        <f>IFERROR(__xludf.DUMMYFUNCTION("""COMPUTED_VALUE"""),0.0)</f>
        <v>0</v>
      </c>
      <c r="G126" s="19">
        <f>IFERROR(__xludf.DUMMYFUNCTION("""COMPUTED_VALUE"""),125.0)</f>
        <v>125</v>
      </c>
      <c r="H126" s="19">
        <f>IFERROR(__xludf.DUMMYFUNCTION("""COMPUTED_VALUE"""),18.0)</f>
        <v>18</v>
      </c>
      <c r="I126" s="19">
        <f>IFERROR(__xludf.DUMMYFUNCTION("""COMPUTED_VALUE"""),0.0)</f>
        <v>0</v>
      </c>
      <c r="J126" s="21" t="str">
        <f t="shared" si="23"/>
        <v>N046.32.00.000 W125.18.00.000</v>
      </c>
      <c r="K126" s="21" t="str">
        <f t="shared" si="24"/>
        <v>46.533333333 125.300000000</v>
      </c>
      <c r="L126" s="22" t="str">
        <f t="shared" si="25"/>
        <v>                          N046.32.00.000 W125.18.00.000 N046.20.25.000 W125.43.37.000 SECTOR-03 ; NODE: PG 4 #37</v>
      </c>
      <c r="M126" s="23" t="str">
        <f t="shared" si="26"/>
        <v>LINE -125.300000000,46.533333333 -125.726944444,46.340277778
</v>
      </c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</row>
    <row r="127" ht="15.75" customHeight="1">
      <c r="A127" s="5" t="s">
        <v>87</v>
      </c>
      <c r="B127" s="5" t="s">
        <v>9</v>
      </c>
      <c r="C127" s="5" t="s">
        <v>38</v>
      </c>
      <c r="D127" s="19">
        <f>IFERROR(__xludf.DUMMYFUNCTION("IF(ISBLANK(C127),"""",QUERY(CoordinateDefinitions,""select C,D,E,F,G,H where A=""&amp;B127&amp;"" and B='""&amp;C127&amp;""'""))"),46.0)</f>
        <v>46</v>
      </c>
      <c r="E127" s="20">
        <f>IFERROR(__xludf.DUMMYFUNCTION("""COMPUTED_VALUE"""),20.0)</f>
        <v>20</v>
      </c>
      <c r="F127" s="20">
        <f>IFERROR(__xludf.DUMMYFUNCTION("""COMPUTED_VALUE"""),25.0)</f>
        <v>25</v>
      </c>
      <c r="G127" s="19">
        <f>IFERROR(__xludf.DUMMYFUNCTION("""COMPUTED_VALUE"""),125.0)</f>
        <v>125</v>
      </c>
      <c r="H127" s="19">
        <f>IFERROR(__xludf.DUMMYFUNCTION("""COMPUTED_VALUE"""),43.0)</f>
        <v>43</v>
      </c>
      <c r="I127" s="19">
        <f>IFERROR(__xludf.DUMMYFUNCTION("""COMPUTED_VALUE"""),37.0)</f>
        <v>37</v>
      </c>
      <c r="J127" s="21" t="str">
        <f t="shared" si="23"/>
        <v>N046.20.25.000 W125.43.37.000</v>
      </c>
      <c r="K127" s="21" t="str">
        <f t="shared" si="24"/>
        <v>46.340277778 125.726944444</v>
      </c>
      <c r="L127" s="22" t="str">
        <f t="shared" si="25"/>
        <v>                          N046.20.25.000 W125.43.37.000 N046.06.00.000 W126.15.00.000 SECTOR-03 ; NODE: PG 4 #33</v>
      </c>
      <c r="M127" s="23" t="str">
        <f t="shared" si="26"/>
        <v>LINE -125.726944444,46.340277778 -126.250000000,46.100000000
</v>
      </c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</row>
    <row r="128" ht="15.75" customHeight="1">
      <c r="A128" s="5" t="s">
        <v>87</v>
      </c>
      <c r="B128" s="5" t="s">
        <v>9</v>
      </c>
      <c r="C128" s="5" t="s">
        <v>39</v>
      </c>
      <c r="D128" s="19">
        <f>IFERROR(__xludf.DUMMYFUNCTION("IF(ISBLANK(C128),"""",QUERY(CoordinateDefinitions,""select C,D,E,F,G,H where A=""&amp;B128&amp;"" and B='""&amp;C128&amp;""'""))"),46.0)</f>
        <v>46</v>
      </c>
      <c r="E128" s="20">
        <f>IFERROR(__xludf.DUMMYFUNCTION("""COMPUTED_VALUE"""),6.0)</f>
        <v>6</v>
      </c>
      <c r="F128" s="20">
        <f>IFERROR(__xludf.DUMMYFUNCTION("""COMPUTED_VALUE"""),0.0)</f>
        <v>0</v>
      </c>
      <c r="G128" s="19">
        <f>IFERROR(__xludf.DUMMYFUNCTION("""COMPUTED_VALUE"""),126.0)</f>
        <v>126</v>
      </c>
      <c r="H128" s="19">
        <f>IFERROR(__xludf.DUMMYFUNCTION("""COMPUTED_VALUE"""),15.0)</f>
        <v>15</v>
      </c>
      <c r="I128" s="19">
        <f>IFERROR(__xludf.DUMMYFUNCTION("""COMPUTED_VALUE"""),0.0)</f>
        <v>0</v>
      </c>
      <c r="J128" s="21" t="str">
        <f t="shared" si="23"/>
        <v>N046.06.00.000 W126.15.00.000</v>
      </c>
      <c r="K128" s="21" t="str">
        <f t="shared" si="24"/>
        <v>46.100000000 126.250000000</v>
      </c>
      <c r="L128" s="22" t="str">
        <f t="shared" si="25"/>
        <v>                          N046.06.00.000 W126.15.00.000 N045.49.23.000 W126.49.11.000 SECTOR-03 ; NODE: PG 4 #34</v>
      </c>
      <c r="M128" s="23" t="str">
        <f t="shared" si="26"/>
        <v>LINE -126.250000000,46.100000000 -126.819722222,45.823055556
</v>
      </c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</row>
    <row r="129" ht="15.75" customHeight="1">
      <c r="A129" s="5" t="s">
        <v>87</v>
      </c>
      <c r="B129" s="5" t="s">
        <v>9</v>
      </c>
      <c r="C129" s="5" t="s">
        <v>40</v>
      </c>
      <c r="D129" s="19">
        <f>IFERROR(__xludf.DUMMYFUNCTION("IF(ISBLANK(C129),"""",QUERY(CoordinateDefinitions,""select C,D,E,F,G,H where A=""&amp;B129&amp;"" and B='""&amp;C129&amp;""'""))"),45.0)</f>
        <v>45</v>
      </c>
      <c r="E129" s="20">
        <f>IFERROR(__xludf.DUMMYFUNCTION("""COMPUTED_VALUE"""),49.0)</f>
        <v>49</v>
      </c>
      <c r="F129" s="20">
        <f>IFERROR(__xludf.DUMMYFUNCTION("""COMPUTED_VALUE"""),23.0)</f>
        <v>23</v>
      </c>
      <c r="G129" s="19">
        <f>IFERROR(__xludf.DUMMYFUNCTION("""COMPUTED_VALUE"""),126.0)</f>
        <v>126</v>
      </c>
      <c r="H129" s="19">
        <f>IFERROR(__xludf.DUMMYFUNCTION("""COMPUTED_VALUE"""),49.0)</f>
        <v>49</v>
      </c>
      <c r="I129" s="19">
        <f>IFERROR(__xludf.DUMMYFUNCTION("""COMPUTED_VALUE"""),11.0)</f>
        <v>11</v>
      </c>
      <c r="J129" s="21" t="str">
        <f t="shared" si="23"/>
        <v>N045.49.23.000 W126.49.11.000</v>
      </c>
      <c r="K129" s="21" t="str">
        <f t="shared" si="24"/>
        <v>45.823055556 126.819722222</v>
      </c>
      <c r="L129" s="22" t="str">
        <f t="shared" si="25"/>
        <v>                          N045.49.23.000 W126.49.11.000 N048.10.00.000 W127.55.30.000 SECTOR-03 ; NODE: PG 4 #35</v>
      </c>
      <c r="M129" s="23" t="str">
        <f t="shared" si="26"/>
        <v>LINE -126.819722222,45.823055556 -127.925000000,48.166666667
</v>
      </c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</row>
    <row r="130" ht="15.75" customHeight="1">
      <c r="A130" s="5" t="s">
        <v>87</v>
      </c>
      <c r="B130" s="5" t="s">
        <v>9</v>
      </c>
      <c r="C130" s="5" t="s">
        <v>41</v>
      </c>
      <c r="D130" s="19">
        <f>IFERROR(__xludf.DUMMYFUNCTION("IF(ISBLANK(C130),"""",QUERY(CoordinateDefinitions,""select C,D,E,F,G,H where A=""&amp;B130&amp;"" and B='""&amp;C130&amp;""'""))"),48.0)</f>
        <v>48</v>
      </c>
      <c r="E130" s="20">
        <f>IFERROR(__xludf.DUMMYFUNCTION("""COMPUTED_VALUE"""),10.0)</f>
        <v>10</v>
      </c>
      <c r="F130" s="20">
        <f>IFERROR(__xludf.DUMMYFUNCTION("""COMPUTED_VALUE"""),0.0)</f>
        <v>0</v>
      </c>
      <c r="G130" s="19">
        <f>IFERROR(__xludf.DUMMYFUNCTION("""COMPUTED_VALUE"""),127.0)</f>
        <v>127</v>
      </c>
      <c r="H130" s="19">
        <f>IFERROR(__xludf.DUMMYFUNCTION("""COMPUTED_VALUE"""),55.0)</f>
        <v>55</v>
      </c>
      <c r="I130" s="19">
        <f>IFERROR(__xludf.DUMMYFUNCTION("""COMPUTED_VALUE"""),30.0)</f>
        <v>30</v>
      </c>
      <c r="J130" s="21" t="str">
        <f t="shared" si="23"/>
        <v>N048.10.00.000 W127.55.30.000</v>
      </c>
      <c r="K130" s="21" t="str">
        <f t="shared" si="24"/>
        <v>48.166666667 127.925000000</v>
      </c>
      <c r="L130" s="22" t="str">
        <f t="shared" si="25"/>
        <v>                          N048.10.00.000 W127.55.30.000 N048.20.00.000 W128.00.00.000 SECTOR-03 ; NODE: PG 4 #36</v>
      </c>
      <c r="M130" s="23" t="str">
        <f t="shared" si="26"/>
        <v>LINE -127.925000000,48.166666667 -128.000000000,48.333333333
</v>
      </c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</row>
    <row r="131" ht="15.75" customHeight="1">
      <c r="A131" s="5" t="s">
        <v>87</v>
      </c>
      <c r="B131" s="5" t="s">
        <v>9</v>
      </c>
      <c r="C131" s="5" t="s">
        <v>5</v>
      </c>
      <c r="D131" s="19">
        <f>IFERROR(__xludf.DUMMYFUNCTION("IF(ISBLANK(C131),"""",QUERY(CoordinateDefinitions,""select C,D,E,F,G,H where A=""&amp;B131&amp;"" and B='""&amp;C131&amp;""'""))"),48.0)</f>
        <v>48</v>
      </c>
      <c r="E131" s="20">
        <f>IFERROR(__xludf.DUMMYFUNCTION("""COMPUTED_VALUE"""),20.0)</f>
        <v>20</v>
      </c>
      <c r="F131" s="20">
        <f>IFERROR(__xludf.DUMMYFUNCTION("""COMPUTED_VALUE"""),0.0)</f>
        <v>0</v>
      </c>
      <c r="G131" s="19">
        <f>IFERROR(__xludf.DUMMYFUNCTION("""COMPUTED_VALUE"""),128.0)</f>
        <v>128</v>
      </c>
      <c r="H131" s="19">
        <f>IFERROR(__xludf.DUMMYFUNCTION("""COMPUTED_VALUE"""),0.0)</f>
        <v>0</v>
      </c>
      <c r="I131" s="19">
        <f>IFERROR(__xludf.DUMMYFUNCTION("""COMPUTED_VALUE"""),0.0)</f>
        <v>0</v>
      </c>
      <c r="J131" s="21" t="str">
        <f t="shared" si="23"/>
        <v>N048.20.00.000 W128.00.00.000</v>
      </c>
      <c r="K131" s="21" t="str">
        <f t="shared" si="24"/>
        <v>48.333333333 128.000000000</v>
      </c>
      <c r="L131" s="22" t="str">
        <f t="shared" si="25"/>
        <v/>
      </c>
      <c r="M131" s="23" t="str">
        <f t="shared" si="26"/>
        <v/>
      </c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</row>
    <row r="132" ht="15.75" customHeight="1">
      <c r="A132" s="5"/>
      <c r="B132" s="5"/>
      <c r="C132" s="29"/>
      <c r="D132" s="21" t="str">
        <f>IFERROR(__xludf.DUMMYFUNCTION("IF(ISBLANK(C132),"""",QUERY(CoordinateDefinitions,""select C,D,E,F,G,H where A=""&amp;B132&amp;"" and B='""&amp;C132&amp;""'""))"),"")</f>
        <v/>
      </c>
      <c r="E132" s="30"/>
      <c r="F132" s="30"/>
      <c r="G132" s="21"/>
      <c r="H132" s="21"/>
      <c r="I132" s="21"/>
      <c r="J132" s="21" t="str">
        <f t="shared" si="23"/>
        <v/>
      </c>
      <c r="K132" s="21" t="str">
        <f t="shared" si="24"/>
        <v/>
      </c>
      <c r="L132" s="22" t="str">
        <f t="shared" si="25"/>
        <v/>
      </c>
      <c r="M132" s="23" t="str">
        <f t="shared" si="26"/>
        <v/>
      </c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</row>
    <row r="133" ht="15.75" customHeight="1">
      <c r="A133" s="5" t="s">
        <v>88</v>
      </c>
      <c r="B133" s="5" t="s">
        <v>9</v>
      </c>
      <c r="C133" s="5" t="s">
        <v>30</v>
      </c>
      <c r="D133" s="19">
        <f>IFERROR(__xludf.DUMMYFUNCTION("IF(ISBLANK(C133),"""",QUERY(CoordinateDefinitions,""select C,D,E,F,G,H where A=""&amp;B133&amp;"" and B='""&amp;C133&amp;""'""))"),46.0)</f>
        <v>46</v>
      </c>
      <c r="E133" s="20">
        <f>IFERROR(__xludf.DUMMYFUNCTION("""COMPUTED_VALUE"""),0.0)</f>
        <v>0</v>
      </c>
      <c r="F133" s="20">
        <f>IFERROR(__xludf.DUMMYFUNCTION("""COMPUTED_VALUE"""),0.0)</f>
        <v>0</v>
      </c>
      <c r="G133" s="19">
        <f>IFERROR(__xludf.DUMMYFUNCTION("""COMPUTED_VALUE"""),122.0)</f>
        <v>122</v>
      </c>
      <c r="H133" s="19">
        <f>IFERROR(__xludf.DUMMYFUNCTION("""COMPUTED_VALUE"""),24.0)</f>
        <v>24</v>
      </c>
      <c r="I133" s="19">
        <f>IFERROR(__xludf.DUMMYFUNCTION("""COMPUTED_VALUE"""),0.0)</f>
        <v>0</v>
      </c>
      <c r="J133" s="21" t="str">
        <f t="shared" si="23"/>
        <v>N046.00.00.000 W122.24.00.000</v>
      </c>
      <c r="K133" s="21" t="str">
        <f t="shared" si="24"/>
        <v>46.000000000 122.400000000</v>
      </c>
      <c r="L133" s="22" t="str">
        <f t="shared" si="25"/>
        <v>                          N046.00.00.000 W122.24.00.000 N045.56.00.000 W122.25.00.000 SECTOR-02 ; NODE: PG 4 #25</v>
      </c>
      <c r="M133" s="23" t="str">
        <f t="shared" si="26"/>
        <v>LINE -122.400000000,46.000000000 -122.416666667,45.933333333
</v>
      </c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</row>
    <row r="134" ht="15.75" customHeight="1">
      <c r="A134" s="5" t="s">
        <v>88</v>
      </c>
      <c r="B134" s="5" t="s">
        <v>9</v>
      </c>
      <c r="C134" s="5" t="s">
        <v>31</v>
      </c>
      <c r="D134" s="19">
        <f>IFERROR(__xludf.DUMMYFUNCTION("IF(ISBLANK(C134),"""",QUERY(CoordinateDefinitions,""select C,D,E,F,G,H where A=""&amp;B134&amp;"" and B='""&amp;C134&amp;""'""))"),45.0)</f>
        <v>45</v>
      </c>
      <c r="E134" s="20">
        <f>IFERROR(__xludf.DUMMYFUNCTION("""COMPUTED_VALUE"""),56.0)</f>
        <v>56</v>
      </c>
      <c r="F134" s="20">
        <f>IFERROR(__xludf.DUMMYFUNCTION("""COMPUTED_VALUE"""),0.0)</f>
        <v>0</v>
      </c>
      <c r="G134" s="19">
        <f>IFERROR(__xludf.DUMMYFUNCTION("""COMPUTED_VALUE"""),122.0)</f>
        <v>122</v>
      </c>
      <c r="H134" s="19">
        <f>IFERROR(__xludf.DUMMYFUNCTION("""COMPUTED_VALUE"""),25.0)</f>
        <v>25</v>
      </c>
      <c r="I134" s="19">
        <f>IFERROR(__xludf.DUMMYFUNCTION("""COMPUTED_VALUE"""),0.0)</f>
        <v>0</v>
      </c>
      <c r="J134" s="21" t="str">
        <f t="shared" si="23"/>
        <v>N045.56.00.000 W122.25.00.000</v>
      </c>
      <c r="K134" s="21" t="str">
        <f t="shared" si="24"/>
        <v>45.933333333 122.416666667</v>
      </c>
      <c r="L134" s="22" t="str">
        <f t="shared" si="25"/>
        <v>                          N045.56.00.000 W122.25.00.000 N045.47.00.000 W122.45.00.000 SECTOR-02 ; NODE: PG 4 #26</v>
      </c>
      <c r="M134" s="23" t="str">
        <f t="shared" si="26"/>
        <v>LINE -122.416666667,45.933333333 -122.750000000,45.783333333
</v>
      </c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</row>
    <row r="135" ht="15.75" customHeight="1">
      <c r="A135" s="5" t="s">
        <v>88</v>
      </c>
      <c r="B135" s="5" t="s">
        <v>9</v>
      </c>
      <c r="C135" s="5" t="s">
        <v>32</v>
      </c>
      <c r="D135" s="19">
        <f>IFERROR(__xludf.DUMMYFUNCTION("IF(ISBLANK(C135),"""",QUERY(CoordinateDefinitions,""select C,D,E,F,G,H where A=""&amp;B135&amp;"" and B='""&amp;C135&amp;""'""))"),45.0)</f>
        <v>45</v>
      </c>
      <c r="E135" s="20">
        <f>IFERROR(__xludf.DUMMYFUNCTION("""COMPUTED_VALUE"""),47.0)</f>
        <v>47</v>
      </c>
      <c r="F135" s="20">
        <f>IFERROR(__xludf.DUMMYFUNCTION("""COMPUTED_VALUE"""),0.0)</f>
        <v>0</v>
      </c>
      <c r="G135" s="19">
        <f>IFERROR(__xludf.DUMMYFUNCTION("""COMPUTED_VALUE"""),122.0)</f>
        <v>122</v>
      </c>
      <c r="H135" s="19">
        <f>IFERROR(__xludf.DUMMYFUNCTION("""COMPUTED_VALUE"""),45.0)</f>
        <v>45</v>
      </c>
      <c r="I135" s="19">
        <f>IFERROR(__xludf.DUMMYFUNCTION("""COMPUTED_VALUE"""),0.0)</f>
        <v>0</v>
      </c>
      <c r="J135" s="21" t="str">
        <f t="shared" si="23"/>
        <v>N045.47.00.000 W122.45.00.000</v>
      </c>
      <c r="K135" s="21" t="str">
        <f t="shared" si="24"/>
        <v>45.783333333 122.750000000</v>
      </c>
      <c r="L135" s="22" t="str">
        <f t="shared" si="25"/>
        <v>                          N045.47.00.000 W122.45.00.000 N045.55.55.000 W123.11.48.000 SECTOR-02 ; NODE: PG 4 #27</v>
      </c>
      <c r="M135" s="23" t="str">
        <f t="shared" si="26"/>
        <v>LINE -122.750000000,45.783333333 -123.196666667,45.931944444
</v>
      </c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</row>
    <row r="136" ht="15.75" customHeight="1">
      <c r="A136" s="5" t="s">
        <v>88</v>
      </c>
      <c r="B136" s="5" t="s">
        <v>9</v>
      </c>
      <c r="C136" s="5" t="s">
        <v>33</v>
      </c>
      <c r="D136" s="19">
        <f>IFERROR(__xludf.DUMMYFUNCTION("IF(ISBLANK(C136),"""",QUERY(CoordinateDefinitions,""select C,D,E,F,G,H where A=""&amp;B136&amp;"" and B='""&amp;C136&amp;""'""))"),45.0)</f>
        <v>45</v>
      </c>
      <c r="E136" s="20">
        <f>IFERROR(__xludf.DUMMYFUNCTION("""COMPUTED_VALUE"""),55.0)</f>
        <v>55</v>
      </c>
      <c r="F136" s="20">
        <f>IFERROR(__xludf.DUMMYFUNCTION("""COMPUTED_VALUE"""),55.0)</f>
        <v>55</v>
      </c>
      <c r="G136" s="19">
        <f>IFERROR(__xludf.DUMMYFUNCTION("""COMPUTED_VALUE"""),123.0)</f>
        <v>123</v>
      </c>
      <c r="H136" s="19">
        <f>IFERROR(__xludf.DUMMYFUNCTION("""COMPUTED_VALUE"""),11.0)</f>
        <v>11</v>
      </c>
      <c r="I136" s="19">
        <f>IFERROR(__xludf.DUMMYFUNCTION("""COMPUTED_VALUE"""),48.0)</f>
        <v>48</v>
      </c>
      <c r="J136" s="21" t="str">
        <f t="shared" si="23"/>
        <v>N045.55.55.000 W123.11.48.000</v>
      </c>
      <c r="K136" s="21" t="str">
        <f t="shared" si="24"/>
        <v>45.931944444 123.196666667</v>
      </c>
      <c r="L136" s="22" t="str">
        <f t="shared" si="25"/>
        <v>                          N045.55.55.000 W123.11.48.000 N045.55.55.000 W123.11.48.000 SECTOR-02 ; NODE: PG 4 #28</v>
      </c>
      <c r="M136" s="23" t="str">
        <f t="shared" si="26"/>
        <v>LINE -123.196666667,45.931944444 -123.196666667,45.931944444
</v>
      </c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</row>
    <row r="137" ht="15.75" customHeight="1">
      <c r="A137" s="5" t="s">
        <v>88</v>
      </c>
      <c r="B137" s="5" t="s">
        <v>9</v>
      </c>
      <c r="C137" s="5" t="s">
        <v>34</v>
      </c>
      <c r="D137" s="19">
        <f>IFERROR(__xludf.DUMMYFUNCTION("IF(ISBLANK(C137),"""",QUERY(CoordinateDefinitions,""select C,D,E,F,G,H where A=""&amp;B137&amp;"" and B='""&amp;C137&amp;""'""))"),45.0)</f>
        <v>45</v>
      </c>
      <c r="E137" s="20">
        <f>IFERROR(__xludf.DUMMYFUNCTION("""COMPUTED_VALUE"""),55.0)</f>
        <v>55</v>
      </c>
      <c r="F137" s="20">
        <f>IFERROR(__xludf.DUMMYFUNCTION("""COMPUTED_VALUE"""),55.0)</f>
        <v>55</v>
      </c>
      <c r="G137" s="19">
        <f>IFERROR(__xludf.DUMMYFUNCTION("""COMPUTED_VALUE"""),123.0)</f>
        <v>123</v>
      </c>
      <c r="H137" s="19">
        <f>IFERROR(__xludf.DUMMYFUNCTION("""COMPUTED_VALUE"""),11.0)</f>
        <v>11</v>
      </c>
      <c r="I137" s="19">
        <f>IFERROR(__xludf.DUMMYFUNCTION("""COMPUTED_VALUE"""),48.0)</f>
        <v>48</v>
      </c>
      <c r="J137" s="21" t="str">
        <f t="shared" si="23"/>
        <v>N045.55.55.000 W123.11.48.000</v>
      </c>
      <c r="K137" s="21" t="str">
        <f t="shared" si="24"/>
        <v>45.931944444 123.196666667</v>
      </c>
      <c r="L137" s="22" t="str">
        <f t="shared" si="25"/>
        <v>                          N045.55.55.000 W123.11.48.000 N046.00.00.000 W123.18.31.000 SECTOR-02 ; NODE: PG 4 #29</v>
      </c>
      <c r="M137" s="23" t="str">
        <f t="shared" si="26"/>
        <v>LINE -123.196666667,45.931944444 -123.308611111,46.000000000
</v>
      </c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</row>
    <row r="138" ht="15.75" customHeight="1">
      <c r="A138" s="5" t="s">
        <v>88</v>
      </c>
      <c r="B138" s="5" t="s">
        <v>9</v>
      </c>
      <c r="C138" s="5" t="s">
        <v>35</v>
      </c>
      <c r="D138" s="19">
        <f>IFERROR(__xludf.DUMMYFUNCTION("IF(ISBLANK(C138),"""",QUERY(CoordinateDefinitions,""select C,D,E,F,G,H where A=""&amp;B138&amp;"" and B='""&amp;C138&amp;""'""))"),46.0)</f>
        <v>46</v>
      </c>
      <c r="E138" s="20">
        <f>IFERROR(__xludf.DUMMYFUNCTION("""COMPUTED_VALUE"""),0.0)</f>
        <v>0</v>
      </c>
      <c r="F138" s="20">
        <f>IFERROR(__xludf.DUMMYFUNCTION("""COMPUTED_VALUE"""),0.0)</f>
        <v>0</v>
      </c>
      <c r="G138" s="19">
        <f>IFERROR(__xludf.DUMMYFUNCTION("""COMPUTED_VALUE"""),123.0)</f>
        <v>123</v>
      </c>
      <c r="H138" s="19">
        <f>IFERROR(__xludf.DUMMYFUNCTION("""COMPUTED_VALUE"""),18.0)</f>
        <v>18</v>
      </c>
      <c r="I138" s="19">
        <f>IFERROR(__xludf.DUMMYFUNCTION("""COMPUTED_VALUE"""),31.0)</f>
        <v>31</v>
      </c>
      <c r="J138" s="21" t="str">
        <f t="shared" si="23"/>
        <v>N046.00.00.000 W123.18.31.000</v>
      </c>
      <c r="K138" s="21" t="str">
        <f t="shared" si="24"/>
        <v>46.000000000 123.308611111</v>
      </c>
      <c r="L138" s="22" t="str">
        <f t="shared" si="25"/>
        <v>                          N046.00.00.000 W123.18.31.000 N046.00.00.000 W122.30.00.000 SECTOR-02 ; NODE: PG 4 #30</v>
      </c>
      <c r="M138" s="23" t="str">
        <f t="shared" si="26"/>
        <v>LINE -123.308611111,46.000000000 -122.500000000,46.000000000
</v>
      </c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</row>
    <row r="139" ht="15.75" customHeight="1">
      <c r="A139" s="5" t="s">
        <v>88</v>
      </c>
      <c r="B139" s="5" t="s">
        <v>9</v>
      </c>
      <c r="C139" s="5" t="s">
        <v>58</v>
      </c>
      <c r="D139" s="19">
        <f>IFERROR(__xludf.DUMMYFUNCTION("IF(ISBLANK(C139),"""",QUERY(CoordinateDefinitions,""select C,D,E,F,G,H where A=""&amp;B139&amp;"" and B='""&amp;C139&amp;""'""))"),46.0)</f>
        <v>46</v>
      </c>
      <c r="E139" s="20">
        <f>IFERROR(__xludf.DUMMYFUNCTION("""COMPUTED_VALUE"""),0.0)</f>
        <v>0</v>
      </c>
      <c r="F139" s="20">
        <f>IFERROR(__xludf.DUMMYFUNCTION("""COMPUTED_VALUE"""),0.0)</f>
        <v>0</v>
      </c>
      <c r="G139" s="19">
        <f>IFERROR(__xludf.DUMMYFUNCTION("""COMPUTED_VALUE"""),122.0)</f>
        <v>122</v>
      </c>
      <c r="H139" s="19">
        <f>IFERROR(__xludf.DUMMYFUNCTION("""COMPUTED_VALUE"""),30.0)</f>
        <v>30</v>
      </c>
      <c r="I139" s="19">
        <f>IFERROR(__xludf.DUMMYFUNCTION("""COMPUTED_VALUE"""),0.0)</f>
        <v>0</v>
      </c>
      <c r="J139" s="21" t="str">
        <f t="shared" si="23"/>
        <v>N046.00.00.000 W122.30.00.000</v>
      </c>
      <c r="K139" s="21" t="str">
        <f t="shared" si="24"/>
        <v>46.000000000 122.500000000</v>
      </c>
      <c r="L139" s="22" t="str">
        <f t="shared" si="25"/>
        <v>                          N046.00.00.000 W122.30.00.000 N046.00.00.000 W122.24.00.000 SECTOR-02 ; NODE: PG 4 #46</v>
      </c>
      <c r="M139" s="23" t="str">
        <f t="shared" si="26"/>
        <v>LINE -122.500000000,46.000000000 -122.400000000,46.000000000
</v>
      </c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</row>
    <row r="140" ht="15.75" customHeight="1">
      <c r="A140" s="5" t="s">
        <v>88</v>
      </c>
      <c r="B140" s="5" t="s">
        <v>9</v>
      </c>
      <c r="C140" s="5" t="s">
        <v>30</v>
      </c>
      <c r="D140" s="19">
        <f>IFERROR(__xludf.DUMMYFUNCTION("IF(ISBLANK(C140),"""",QUERY(CoordinateDefinitions,""select C,D,E,F,G,H where A=""&amp;B140&amp;"" and B='""&amp;C140&amp;""'""))"),46.0)</f>
        <v>46</v>
      </c>
      <c r="E140" s="20">
        <f>IFERROR(__xludf.DUMMYFUNCTION("""COMPUTED_VALUE"""),0.0)</f>
        <v>0</v>
      </c>
      <c r="F140" s="20">
        <f>IFERROR(__xludf.DUMMYFUNCTION("""COMPUTED_VALUE"""),0.0)</f>
        <v>0</v>
      </c>
      <c r="G140" s="19">
        <f>IFERROR(__xludf.DUMMYFUNCTION("""COMPUTED_VALUE"""),122.0)</f>
        <v>122</v>
      </c>
      <c r="H140" s="19">
        <f>IFERROR(__xludf.DUMMYFUNCTION("""COMPUTED_VALUE"""),24.0)</f>
        <v>24</v>
      </c>
      <c r="I140" s="19">
        <f>IFERROR(__xludf.DUMMYFUNCTION("""COMPUTED_VALUE"""),0.0)</f>
        <v>0</v>
      </c>
      <c r="J140" s="21" t="str">
        <f t="shared" si="23"/>
        <v>N046.00.00.000 W122.24.00.000</v>
      </c>
      <c r="K140" s="21" t="str">
        <f t="shared" si="24"/>
        <v>46.000000000 122.400000000</v>
      </c>
      <c r="L140" s="22" t="str">
        <f t="shared" si="25"/>
        <v/>
      </c>
      <c r="M140" s="23" t="str">
        <f t="shared" si="26"/>
        <v/>
      </c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</row>
    <row r="141" ht="15.75" customHeight="1">
      <c r="A141" s="5" t="s">
        <v>88</v>
      </c>
      <c r="B141" s="5" t="s">
        <v>9</v>
      </c>
      <c r="C141" s="24"/>
      <c r="D141" s="25"/>
      <c r="E141" s="25"/>
      <c r="F141" s="25"/>
      <c r="G141" s="25"/>
      <c r="H141" s="25"/>
      <c r="I141" s="25"/>
      <c r="J141" s="25"/>
      <c r="K141" s="26"/>
      <c r="L141" s="27"/>
      <c r="M141" s="28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</row>
    <row r="142" ht="15.75" customHeight="1">
      <c r="A142" s="5" t="s">
        <v>88</v>
      </c>
      <c r="B142" s="5" t="s">
        <v>9</v>
      </c>
      <c r="C142" s="5" t="s">
        <v>35</v>
      </c>
      <c r="D142" s="19">
        <f>IFERROR(__xludf.DUMMYFUNCTION("IF(ISBLANK(C142),"""",QUERY(CoordinateDefinitions,""select C,D,E,F,G,H where A=""&amp;B142&amp;"" and B='""&amp;C142&amp;""'""))"),46.0)</f>
        <v>46</v>
      </c>
      <c r="E142" s="20">
        <f>IFERROR(__xludf.DUMMYFUNCTION("""COMPUTED_VALUE"""),0.0)</f>
        <v>0</v>
      </c>
      <c r="F142" s="20">
        <f>IFERROR(__xludf.DUMMYFUNCTION("""COMPUTED_VALUE"""),0.0)</f>
        <v>0</v>
      </c>
      <c r="G142" s="19">
        <f>IFERROR(__xludf.DUMMYFUNCTION("""COMPUTED_VALUE"""),123.0)</f>
        <v>123</v>
      </c>
      <c r="H142" s="19">
        <f>IFERROR(__xludf.DUMMYFUNCTION("""COMPUTED_VALUE"""),18.0)</f>
        <v>18</v>
      </c>
      <c r="I142" s="19">
        <f>IFERROR(__xludf.DUMMYFUNCTION("""COMPUTED_VALUE"""),31.0)</f>
        <v>31</v>
      </c>
      <c r="J142" s="21" t="str">
        <f t="shared" ref="J142:J148" si="27">IF(D142="","","N"&amp;TEXT(D142,"000")&amp;"."&amp;TEXT(E142,"00")&amp;"."&amp;TEXT(F142,"00.000")&amp;" W"&amp;TEXT(G142,"000")&amp;"."&amp;TEXT(H142,"00")&amp;"."&amp;TEXT(I142,"00.000"))</f>
        <v>N046.00.00.000 W123.18.31.000</v>
      </c>
      <c r="K142" s="21" t="str">
        <f t="shared" ref="K142:K148" si="28">IF(D142="","",TEXT((((F142/60)+E142)/60)+D142,"0.000000000")&amp;" "&amp;TEXT((((I142/60)+H142)/60)+G142,"0.000000000"))</f>
        <v>46.000000000 123.308611111</v>
      </c>
      <c r="L142" s="22" t="str">
        <f t="shared" ref="L142:L148" si="29">IF(OR(D142="",D143=""),"","                          "&amp;J142&amp;" "&amp;J143&amp;" SECTOR-"&amp;A142&amp;" ; NODE: PG "&amp;B142&amp;" #"&amp;C142)</f>
        <v>                          N046.00.00.000 W123.18.31.000 N046.20.00.000 W123.50.00.000 SECTOR-02 ; NODE: PG 4 #30</v>
      </c>
      <c r="M142" s="23" t="str">
        <f t="shared" ref="M142:M148" si="30">IF(or(D142="",D143=""),"","LINE -"&amp;TEXT((((I142/60)+H142)/60)+G142,"0.000000000")&amp;","&amp;TEXT((((F142/60)+E142)/60)+D142,"0.000000000")&amp;" -"&amp;TEXT((((I143/60)+H143)/60)+G143,"0.000000000")&amp;","&amp;TEXT((((F143/60)+E143)/60)+D143,"0.000000000")&amp;CHAR(13))</f>
        <v>LINE -123.308611111,46.000000000 -123.833333333,46.333333333
</v>
      </c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</row>
    <row r="143" ht="15.75" customHeight="1">
      <c r="A143" s="5" t="s">
        <v>88</v>
      </c>
      <c r="B143" s="5" t="s">
        <v>9</v>
      </c>
      <c r="C143" s="5" t="s">
        <v>36</v>
      </c>
      <c r="D143" s="19">
        <f>IFERROR(__xludf.DUMMYFUNCTION("IF(ISBLANK(C143),"""",QUERY(CoordinateDefinitions,""select C,D,E,F,G,H where A=""&amp;B143&amp;"" and B='""&amp;C143&amp;""'""))"),46.0)</f>
        <v>46</v>
      </c>
      <c r="E143" s="20">
        <f>IFERROR(__xludf.DUMMYFUNCTION("""COMPUTED_VALUE"""),20.0)</f>
        <v>20</v>
      </c>
      <c r="F143" s="20">
        <f>IFERROR(__xludf.DUMMYFUNCTION("""COMPUTED_VALUE"""),0.0)</f>
        <v>0</v>
      </c>
      <c r="G143" s="19">
        <f>IFERROR(__xludf.DUMMYFUNCTION("""COMPUTED_VALUE"""),123.0)</f>
        <v>123</v>
      </c>
      <c r="H143" s="19">
        <f>IFERROR(__xludf.DUMMYFUNCTION("""COMPUTED_VALUE"""),50.0)</f>
        <v>50</v>
      </c>
      <c r="I143" s="19">
        <f>IFERROR(__xludf.DUMMYFUNCTION("""COMPUTED_VALUE"""),0.0)</f>
        <v>0</v>
      </c>
      <c r="J143" s="21" t="str">
        <f t="shared" si="27"/>
        <v>N046.20.00.000 W123.50.00.000</v>
      </c>
      <c r="K143" s="21" t="str">
        <f t="shared" si="28"/>
        <v>46.333333333 123.833333333</v>
      </c>
      <c r="L143" s="22" t="str">
        <f t="shared" si="29"/>
        <v>                          N046.20.00.000 W123.50.00.000 N046.50.00.000 W123.14.00.000 SECTOR-02 ; NODE: PG 4 #31</v>
      </c>
      <c r="M143" s="23" t="str">
        <f t="shared" si="30"/>
        <v>LINE -123.833333333,46.333333333 -123.233333333,46.833333333
</v>
      </c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</row>
    <row r="144" ht="15.75" customHeight="1">
      <c r="A144" s="5" t="s">
        <v>88</v>
      </c>
      <c r="B144" s="5" t="s">
        <v>9</v>
      </c>
      <c r="C144" s="5" t="s">
        <v>47</v>
      </c>
      <c r="D144" s="19">
        <f>IFERROR(__xludf.DUMMYFUNCTION("IF(ISBLANK(C144),"""",QUERY(CoordinateDefinitions,""select C,D,E,F,G,H where A=""&amp;B144&amp;"" and B='""&amp;C144&amp;""'""))"),46.0)</f>
        <v>46</v>
      </c>
      <c r="E144" s="20">
        <f>IFERROR(__xludf.DUMMYFUNCTION("""COMPUTED_VALUE"""),50.0)</f>
        <v>50</v>
      </c>
      <c r="F144" s="20">
        <f>IFERROR(__xludf.DUMMYFUNCTION("""COMPUTED_VALUE"""),0.0)</f>
        <v>0</v>
      </c>
      <c r="G144" s="19">
        <f>IFERROR(__xludf.DUMMYFUNCTION("""COMPUTED_VALUE"""),123.0)</f>
        <v>123</v>
      </c>
      <c r="H144" s="19">
        <f>IFERROR(__xludf.DUMMYFUNCTION("""COMPUTED_VALUE"""),14.0)</f>
        <v>14</v>
      </c>
      <c r="I144" s="19">
        <f>IFERROR(__xludf.DUMMYFUNCTION("""COMPUTED_VALUE"""),0.0)</f>
        <v>0</v>
      </c>
      <c r="J144" s="21" t="str">
        <f t="shared" si="27"/>
        <v>N046.50.00.000 W123.14.00.000</v>
      </c>
      <c r="K144" s="21" t="str">
        <f t="shared" si="28"/>
        <v>46.833333333 123.233333333</v>
      </c>
      <c r="L144" s="22" t="str">
        <f t="shared" si="29"/>
        <v>                          N046.50.00.000 W123.14.00.000 N046.42.30.000 W122.31.30.000 SECTOR-02 ; NODE: PG 4 #42</v>
      </c>
      <c r="M144" s="23" t="str">
        <f t="shared" si="30"/>
        <v>LINE -123.233333333,46.833333333 -122.525000000,46.708333333
</v>
      </c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</row>
    <row r="145" ht="15.75" customHeight="1">
      <c r="A145" s="5" t="s">
        <v>88</v>
      </c>
      <c r="B145" s="5" t="s">
        <v>9</v>
      </c>
      <c r="C145" s="5" t="s">
        <v>55</v>
      </c>
      <c r="D145" s="19">
        <f>IFERROR(__xludf.DUMMYFUNCTION("IF(ISBLANK(C145),"""",QUERY(CoordinateDefinitions,""select C,D,E,F,G,H where A=""&amp;B145&amp;"" and B='""&amp;C145&amp;""'""))"),46.0)</f>
        <v>46</v>
      </c>
      <c r="E145" s="20">
        <f>IFERROR(__xludf.DUMMYFUNCTION("""COMPUTED_VALUE"""),42.0)</f>
        <v>42</v>
      </c>
      <c r="F145" s="20">
        <f>IFERROR(__xludf.DUMMYFUNCTION("""COMPUTED_VALUE"""),30.0)</f>
        <v>30</v>
      </c>
      <c r="G145" s="19">
        <f>IFERROR(__xludf.DUMMYFUNCTION("""COMPUTED_VALUE"""),122.0)</f>
        <v>122</v>
      </c>
      <c r="H145" s="19">
        <f>IFERROR(__xludf.DUMMYFUNCTION("""COMPUTED_VALUE"""),31.0)</f>
        <v>31</v>
      </c>
      <c r="I145" s="19">
        <f>IFERROR(__xludf.DUMMYFUNCTION("""COMPUTED_VALUE"""),30.0)</f>
        <v>30</v>
      </c>
      <c r="J145" s="21" t="str">
        <f t="shared" si="27"/>
        <v>N046.42.30.000 W122.31.30.000</v>
      </c>
      <c r="K145" s="21" t="str">
        <f t="shared" si="28"/>
        <v>46.708333333 122.525000000</v>
      </c>
      <c r="L145" s="22" t="str">
        <f t="shared" si="29"/>
        <v>                          N046.42.30.000 W122.31.30.000 N046.20.00.000 W122.35.00.000 SECTOR-02 ; NODE: PG 4 #43</v>
      </c>
      <c r="M145" s="23" t="str">
        <f t="shared" si="30"/>
        <v>LINE -122.525000000,46.708333333 -122.583333333,46.333333333
</v>
      </c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</row>
    <row r="146" ht="15.75" customHeight="1">
      <c r="A146" s="5" t="s">
        <v>88</v>
      </c>
      <c r="B146" s="5" t="s">
        <v>9</v>
      </c>
      <c r="C146" s="5" t="s">
        <v>56</v>
      </c>
      <c r="D146" s="19">
        <f>IFERROR(__xludf.DUMMYFUNCTION("IF(ISBLANK(C146),"""",QUERY(CoordinateDefinitions,""select C,D,E,F,G,H where A=""&amp;B146&amp;"" and B='""&amp;C146&amp;""'""))"),46.0)</f>
        <v>46</v>
      </c>
      <c r="E146" s="20">
        <f>IFERROR(__xludf.DUMMYFUNCTION("""COMPUTED_VALUE"""),20.0)</f>
        <v>20</v>
      </c>
      <c r="F146" s="20">
        <f>IFERROR(__xludf.DUMMYFUNCTION("""COMPUTED_VALUE"""),0.0)</f>
        <v>0</v>
      </c>
      <c r="G146" s="19">
        <f>IFERROR(__xludf.DUMMYFUNCTION("""COMPUTED_VALUE"""),122.0)</f>
        <v>122</v>
      </c>
      <c r="H146" s="19">
        <f>IFERROR(__xludf.DUMMYFUNCTION("""COMPUTED_VALUE"""),35.0)</f>
        <v>35</v>
      </c>
      <c r="I146" s="19">
        <f>IFERROR(__xludf.DUMMYFUNCTION("""COMPUTED_VALUE"""),0.0)</f>
        <v>0</v>
      </c>
      <c r="J146" s="21" t="str">
        <f t="shared" si="27"/>
        <v>N046.20.00.000 W122.35.00.000</v>
      </c>
      <c r="K146" s="21" t="str">
        <f t="shared" si="28"/>
        <v>46.333333333 122.583333333</v>
      </c>
      <c r="L146" s="22" t="str">
        <f t="shared" si="29"/>
        <v>                          N046.20.00.000 W122.35.00.000 N046.05.42.000 W122.32.17.000 SECTOR-02 ; NODE: PG 4 #44</v>
      </c>
      <c r="M146" s="23" t="str">
        <f t="shared" si="30"/>
        <v>LINE -122.583333333,46.333333333 -122.538055556,46.095000000
</v>
      </c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</row>
    <row r="147" ht="15.75" customHeight="1">
      <c r="A147" s="5" t="s">
        <v>88</v>
      </c>
      <c r="B147" s="5" t="s">
        <v>9</v>
      </c>
      <c r="C147" s="5" t="s">
        <v>57</v>
      </c>
      <c r="D147" s="19">
        <f>IFERROR(__xludf.DUMMYFUNCTION("IF(ISBLANK(C147),"""",QUERY(CoordinateDefinitions,""select C,D,E,F,G,H where A=""&amp;B147&amp;"" and B='""&amp;C147&amp;""'""))"),46.0)</f>
        <v>46</v>
      </c>
      <c r="E147" s="20">
        <f>IFERROR(__xludf.DUMMYFUNCTION("""COMPUTED_VALUE"""),5.0)</f>
        <v>5</v>
      </c>
      <c r="F147" s="20">
        <f>IFERROR(__xludf.DUMMYFUNCTION("""COMPUTED_VALUE"""),42.0)</f>
        <v>42</v>
      </c>
      <c r="G147" s="19">
        <f>IFERROR(__xludf.DUMMYFUNCTION("""COMPUTED_VALUE"""),122.0)</f>
        <v>122</v>
      </c>
      <c r="H147" s="19">
        <f>IFERROR(__xludf.DUMMYFUNCTION("""COMPUTED_VALUE"""),32.0)</f>
        <v>32</v>
      </c>
      <c r="I147" s="19">
        <f>IFERROR(__xludf.DUMMYFUNCTION("""COMPUTED_VALUE"""),17.0)</f>
        <v>17</v>
      </c>
      <c r="J147" s="21" t="str">
        <f t="shared" si="27"/>
        <v>N046.05.42.000 W122.32.17.000</v>
      </c>
      <c r="K147" s="21" t="str">
        <f t="shared" si="28"/>
        <v>46.095000000 122.538055556</v>
      </c>
      <c r="L147" s="22" t="str">
        <f t="shared" si="29"/>
        <v>                          N046.05.42.000 W122.32.17.000 N046.00.00.000 W122.30.00.000 SECTOR-02 ; NODE: PG 4 #45</v>
      </c>
      <c r="M147" s="23" t="str">
        <f t="shared" si="30"/>
        <v>LINE -122.538055556,46.095000000 -122.500000000,46.000000000
</v>
      </c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</row>
    <row r="148" ht="15.75" customHeight="1">
      <c r="A148" s="5" t="s">
        <v>88</v>
      </c>
      <c r="B148" s="5" t="s">
        <v>9</v>
      </c>
      <c r="C148" s="5" t="s">
        <v>58</v>
      </c>
      <c r="D148" s="19">
        <f>IFERROR(__xludf.DUMMYFUNCTION("IF(ISBLANK(C148),"""",QUERY(CoordinateDefinitions,""select C,D,E,F,G,H where A=""&amp;B148&amp;"" and B='""&amp;C148&amp;""'""))"),46.0)</f>
        <v>46</v>
      </c>
      <c r="E148" s="20">
        <f>IFERROR(__xludf.DUMMYFUNCTION("""COMPUTED_VALUE"""),0.0)</f>
        <v>0</v>
      </c>
      <c r="F148" s="20">
        <f>IFERROR(__xludf.DUMMYFUNCTION("""COMPUTED_VALUE"""),0.0)</f>
        <v>0</v>
      </c>
      <c r="G148" s="19">
        <f>IFERROR(__xludf.DUMMYFUNCTION("""COMPUTED_VALUE"""),122.0)</f>
        <v>122</v>
      </c>
      <c r="H148" s="19">
        <f>IFERROR(__xludf.DUMMYFUNCTION("""COMPUTED_VALUE"""),30.0)</f>
        <v>30</v>
      </c>
      <c r="I148" s="19">
        <f>IFERROR(__xludf.DUMMYFUNCTION("""COMPUTED_VALUE"""),0.0)</f>
        <v>0</v>
      </c>
      <c r="J148" s="21" t="str">
        <f t="shared" si="27"/>
        <v>N046.00.00.000 W122.30.00.000</v>
      </c>
      <c r="K148" s="21" t="str">
        <f t="shared" si="28"/>
        <v>46.000000000 122.500000000</v>
      </c>
      <c r="L148" s="22" t="str">
        <f t="shared" si="29"/>
        <v/>
      </c>
      <c r="M148" s="23" t="str">
        <f t="shared" si="30"/>
        <v/>
      </c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</row>
    <row r="149" ht="15.75" customHeight="1">
      <c r="A149" s="5" t="s">
        <v>88</v>
      </c>
      <c r="B149" s="5" t="s">
        <v>9</v>
      </c>
      <c r="C149" s="24"/>
      <c r="D149" s="25"/>
      <c r="E149" s="25"/>
      <c r="F149" s="25"/>
      <c r="G149" s="25"/>
      <c r="H149" s="25"/>
      <c r="I149" s="25"/>
      <c r="J149" s="25"/>
      <c r="K149" s="26"/>
      <c r="L149" s="27"/>
      <c r="M149" s="28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</row>
    <row r="150" ht="15.75" customHeight="1">
      <c r="A150" s="5" t="s">
        <v>88</v>
      </c>
      <c r="B150" s="5" t="s">
        <v>9</v>
      </c>
      <c r="C150" s="5" t="s">
        <v>36</v>
      </c>
      <c r="D150" s="19">
        <f>IFERROR(__xludf.DUMMYFUNCTION("IF(ISBLANK(C150),"""",QUERY(CoordinateDefinitions,""select C,D,E,F,G,H where A=""&amp;B150&amp;"" and B='""&amp;C150&amp;""'""))"),46.0)</f>
        <v>46</v>
      </c>
      <c r="E150" s="20">
        <f>IFERROR(__xludf.DUMMYFUNCTION("""COMPUTED_VALUE"""),20.0)</f>
        <v>20</v>
      </c>
      <c r="F150" s="20">
        <f>IFERROR(__xludf.DUMMYFUNCTION("""COMPUTED_VALUE"""),0.0)</f>
        <v>0</v>
      </c>
      <c r="G150" s="19">
        <f>IFERROR(__xludf.DUMMYFUNCTION("""COMPUTED_VALUE"""),123.0)</f>
        <v>123</v>
      </c>
      <c r="H150" s="19">
        <f>IFERROR(__xludf.DUMMYFUNCTION("""COMPUTED_VALUE"""),50.0)</f>
        <v>50</v>
      </c>
      <c r="I150" s="19">
        <f>IFERROR(__xludf.DUMMYFUNCTION("""COMPUTED_VALUE"""),0.0)</f>
        <v>0</v>
      </c>
      <c r="J150" s="21" t="str">
        <f t="shared" ref="J150:J164" si="31">IF(D150="","","N"&amp;TEXT(D150,"000")&amp;"."&amp;TEXT(E150,"00")&amp;"."&amp;TEXT(F150,"00.000")&amp;" W"&amp;TEXT(G150,"000")&amp;"."&amp;TEXT(H150,"00")&amp;"."&amp;TEXT(I150,"00.000"))</f>
        <v>N046.20.00.000 W123.50.00.000</v>
      </c>
      <c r="K150" s="21" t="str">
        <f t="shared" ref="K150:K164" si="32">IF(D150="","",TEXT((((F150/60)+E150)/60)+D150,"0.000000000")&amp;" "&amp;TEXT((((I150/60)+H150)/60)+G150,"0.000000000"))</f>
        <v>46.333333333 123.833333333</v>
      </c>
      <c r="L150" s="22" t="str">
        <f t="shared" ref="L150:L164" si="33">IF(OR(D150="",D151=""),"","                          "&amp;J150&amp;" "&amp;J151&amp;" SECTOR-"&amp;A150&amp;" ; NODE: PG "&amp;B150&amp;" #"&amp;C150)</f>
        <v>                          N046.20.00.000 W123.50.00.000 N046.20.00.000 W124.46.00.000 SECTOR-02 ; NODE: PG 4 #31</v>
      </c>
      <c r="M150" s="23" t="str">
        <f t="shared" ref="M150:M164" si="34">IF(or(D150="",D151=""),"","LINE -"&amp;TEXT((((I150/60)+H150)/60)+G150,"0.000000000")&amp;","&amp;TEXT((((F150/60)+E150)/60)+D150,"0.000000000")&amp;" -"&amp;TEXT((((I151/60)+H151)/60)+G151,"0.000000000")&amp;","&amp;TEXT((((F151/60)+E151)/60)+D151,"0.000000000")&amp;CHAR(13))</f>
        <v>LINE -123.833333333,46.333333333 -124.766666667,46.333333333
</v>
      </c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</row>
    <row r="151" ht="15.75" customHeight="1">
      <c r="A151" s="5" t="s">
        <v>88</v>
      </c>
      <c r="B151" s="5" t="s">
        <v>9</v>
      </c>
      <c r="C151" s="5" t="s">
        <v>37</v>
      </c>
      <c r="D151" s="19">
        <f>IFERROR(__xludf.DUMMYFUNCTION("IF(ISBLANK(C151),"""",QUERY(CoordinateDefinitions,""select C,D,E,F,G,H where A=""&amp;B151&amp;"" and B='""&amp;C151&amp;""'""))"),46.0)</f>
        <v>46</v>
      </c>
      <c r="E151" s="20">
        <f>IFERROR(__xludf.DUMMYFUNCTION("""COMPUTED_VALUE"""),20.0)</f>
        <v>20</v>
      </c>
      <c r="F151" s="20">
        <f>IFERROR(__xludf.DUMMYFUNCTION("""COMPUTED_VALUE"""),0.0)</f>
        <v>0</v>
      </c>
      <c r="G151" s="19">
        <f>IFERROR(__xludf.DUMMYFUNCTION("""COMPUTED_VALUE"""),124.0)</f>
        <v>124</v>
      </c>
      <c r="H151" s="19">
        <f>IFERROR(__xludf.DUMMYFUNCTION("""COMPUTED_VALUE"""),46.0)</f>
        <v>46</v>
      </c>
      <c r="I151" s="19">
        <f>IFERROR(__xludf.DUMMYFUNCTION("""COMPUTED_VALUE"""),0.0)</f>
        <v>0</v>
      </c>
      <c r="J151" s="21" t="str">
        <f t="shared" si="31"/>
        <v>N046.20.00.000 W124.46.00.000</v>
      </c>
      <c r="K151" s="21" t="str">
        <f t="shared" si="32"/>
        <v>46.333333333 124.766666667</v>
      </c>
      <c r="L151" s="22" t="str">
        <f t="shared" si="33"/>
        <v>                          N046.20.00.000 W124.46.00.000 N046.20.25.000 W125.43.37.000 SECTOR-02 ; NODE: PG 4 #32</v>
      </c>
      <c r="M151" s="23" t="str">
        <f t="shared" si="34"/>
        <v>LINE -124.766666667,46.333333333 -125.726944444,46.340277778
</v>
      </c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</row>
    <row r="152" ht="15.75" customHeight="1">
      <c r="A152" s="5" t="s">
        <v>88</v>
      </c>
      <c r="B152" s="5" t="s">
        <v>9</v>
      </c>
      <c r="C152" s="5" t="s">
        <v>38</v>
      </c>
      <c r="D152" s="19">
        <f>IFERROR(__xludf.DUMMYFUNCTION("IF(ISBLANK(C152),"""",QUERY(CoordinateDefinitions,""select C,D,E,F,G,H where A=""&amp;B152&amp;"" and B='""&amp;C152&amp;""'""))"),46.0)</f>
        <v>46</v>
      </c>
      <c r="E152" s="20">
        <f>IFERROR(__xludf.DUMMYFUNCTION("""COMPUTED_VALUE"""),20.0)</f>
        <v>20</v>
      </c>
      <c r="F152" s="20">
        <f>IFERROR(__xludf.DUMMYFUNCTION("""COMPUTED_VALUE"""),25.0)</f>
        <v>25</v>
      </c>
      <c r="G152" s="19">
        <f>IFERROR(__xludf.DUMMYFUNCTION("""COMPUTED_VALUE"""),125.0)</f>
        <v>125</v>
      </c>
      <c r="H152" s="19">
        <f>IFERROR(__xludf.DUMMYFUNCTION("""COMPUTED_VALUE"""),43.0)</f>
        <v>43</v>
      </c>
      <c r="I152" s="19">
        <f>IFERROR(__xludf.DUMMYFUNCTION("""COMPUTED_VALUE"""),37.0)</f>
        <v>37</v>
      </c>
      <c r="J152" s="21" t="str">
        <f t="shared" si="31"/>
        <v>N046.20.25.000 W125.43.37.000</v>
      </c>
      <c r="K152" s="21" t="str">
        <f t="shared" si="32"/>
        <v>46.340277778 125.726944444</v>
      </c>
      <c r="L152" s="22" t="str">
        <f t="shared" si="33"/>
        <v>                          N046.20.25.000 W125.43.37.000 N046.32.00.000 W125.18.00.000 SECTOR-02 ; NODE: PG 4 #33</v>
      </c>
      <c r="M152" s="23" t="str">
        <f t="shared" si="34"/>
        <v>LINE -125.726944444,46.340277778 -125.300000000,46.533333333
</v>
      </c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</row>
    <row r="153" ht="15.75" customHeight="1">
      <c r="A153" s="5" t="s">
        <v>88</v>
      </c>
      <c r="B153" s="5" t="s">
        <v>9</v>
      </c>
      <c r="C153" s="5" t="s">
        <v>42</v>
      </c>
      <c r="D153" s="19">
        <f>IFERROR(__xludf.DUMMYFUNCTION("IF(ISBLANK(C153),"""",QUERY(CoordinateDefinitions,""select C,D,E,F,G,H where A=""&amp;B153&amp;"" and B='""&amp;C153&amp;""'""))"),46.0)</f>
        <v>46</v>
      </c>
      <c r="E153" s="20">
        <f>IFERROR(__xludf.DUMMYFUNCTION("""COMPUTED_VALUE"""),32.0)</f>
        <v>32</v>
      </c>
      <c r="F153" s="20">
        <f>IFERROR(__xludf.DUMMYFUNCTION("""COMPUTED_VALUE"""),0.0)</f>
        <v>0</v>
      </c>
      <c r="G153" s="19">
        <f>IFERROR(__xludf.DUMMYFUNCTION("""COMPUTED_VALUE"""),125.0)</f>
        <v>125</v>
      </c>
      <c r="H153" s="19">
        <f>IFERROR(__xludf.DUMMYFUNCTION("""COMPUTED_VALUE"""),18.0)</f>
        <v>18</v>
      </c>
      <c r="I153" s="19">
        <f>IFERROR(__xludf.DUMMYFUNCTION("""COMPUTED_VALUE"""),0.0)</f>
        <v>0</v>
      </c>
      <c r="J153" s="21" t="str">
        <f t="shared" si="31"/>
        <v>N046.32.00.000 W125.18.00.000</v>
      </c>
      <c r="K153" s="21" t="str">
        <f t="shared" si="32"/>
        <v>46.533333333 125.300000000</v>
      </c>
      <c r="L153" s="22" t="str">
        <f t="shared" si="33"/>
        <v>                          N046.32.00.000 W125.18.00.000 N046.53.24.000 W125.06.47.000 SECTOR-02 ; NODE: PG 4 #37</v>
      </c>
      <c r="M153" s="23" t="str">
        <f t="shared" si="34"/>
        <v>LINE -125.300000000,46.533333333 -125.113055556,46.890000000
</v>
      </c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</row>
    <row r="154" ht="15.75" customHeight="1">
      <c r="A154" s="5" t="s">
        <v>88</v>
      </c>
      <c r="B154" s="5" t="s">
        <v>9</v>
      </c>
      <c r="C154" s="5" t="s">
        <v>43</v>
      </c>
      <c r="D154" s="19">
        <f>IFERROR(__xludf.DUMMYFUNCTION("IF(ISBLANK(C154),"""",QUERY(CoordinateDefinitions,""select C,D,E,F,G,H where A=""&amp;B154&amp;"" and B='""&amp;C154&amp;""'""))"),46.0)</f>
        <v>46</v>
      </c>
      <c r="E154" s="20">
        <f>IFERROR(__xludf.DUMMYFUNCTION("""COMPUTED_VALUE"""),53.0)</f>
        <v>53</v>
      </c>
      <c r="F154" s="20">
        <f>IFERROR(__xludf.DUMMYFUNCTION("""COMPUTED_VALUE"""),24.0)</f>
        <v>24</v>
      </c>
      <c r="G154" s="19">
        <f>IFERROR(__xludf.DUMMYFUNCTION("""COMPUTED_VALUE"""),125.0)</f>
        <v>125</v>
      </c>
      <c r="H154" s="19">
        <f>IFERROR(__xludf.DUMMYFUNCTION("""COMPUTED_VALUE"""),6.0)</f>
        <v>6</v>
      </c>
      <c r="I154" s="19">
        <f>IFERROR(__xludf.DUMMYFUNCTION("""COMPUTED_VALUE"""),47.0)</f>
        <v>47</v>
      </c>
      <c r="J154" s="21" t="str">
        <f t="shared" si="31"/>
        <v>N046.53.24.000 W125.06.47.000</v>
      </c>
      <c r="K154" s="21" t="str">
        <f t="shared" si="32"/>
        <v>46.890000000 125.113055556</v>
      </c>
      <c r="L154" s="22" t="str">
        <f t="shared" si="33"/>
        <v>                          N046.53.24.000 W125.06.47.000 N047.00.29.000 W124.30.05.000 SECTOR-02 ; NODE: PG 4 #38</v>
      </c>
      <c r="M154" s="23" t="str">
        <f t="shared" si="34"/>
        <v>LINE -125.113055556,46.890000000 -124.501388889,47.008055556
</v>
      </c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</row>
    <row r="155" ht="15.75" customHeight="1">
      <c r="A155" s="5" t="s">
        <v>88</v>
      </c>
      <c r="B155" s="5" t="s">
        <v>9</v>
      </c>
      <c r="C155" s="5" t="s">
        <v>44</v>
      </c>
      <c r="D155" s="19">
        <f>IFERROR(__xludf.DUMMYFUNCTION("IF(ISBLANK(C155),"""",QUERY(CoordinateDefinitions,""select C,D,E,F,G,H where A=""&amp;B155&amp;"" and B='""&amp;C155&amp;""'""))"),47.0)</f>
        <v>47</v>
      </c>
      <c r="E155" s="20">
        <f>IFERROR(__xludf.DUMMYFUNCTION("""COMPUTED_VALUE"""),0.0)</f>
        <v>0</v>
      </c>
      <c r="F155" s="20">
        <f>IFERROR(__xludf.DUMMYFUNCTION("""COMPUTED_VALUE"""),29.0)</f>
        <v>29</v>
      </c>
      <c r="G155" s="19">
        <f>IFERROR(__xludf.DUMMYFUNCTION("""COMPUTED_VALUE"""),124.0)</f>
        <v>124</v>
      </c>
      <c r="H155" s="19">
        <f>IFERROR(__xludf.DUMMYFUNCTION("""COMPUTED_VALUE"""),30.0)</f>
        <v>30</v>
      </c>
      <c r="I155" s="19">
        <f>IFERROR(__xludf.DUMMYFUNCTION("""COMPUTED_VALUE"""),5.0)</f>
        <v>5</v>
      </c>
      <c r="J155" s="21" t="str">
        <f t="shared" si="31"/>
        <v>N047.00.29.000 W124.30.05.000</v>
      </c>
      <c r="K155" s="21" t="str">
        <f t="shared" si="32"/>
        <v>47.008055556 124.501388889</v>
      </c>
      <c r="L155" s="22" t="str">
        <f t="shared" si="33"/>
        <v>                          N047.00.29.000 W124.30.05.000 N047.05.59.000 W124.14.53.000 SECTOR-02 ; NODE: PG 4 #39</v>
      </c>
      <c r="M155" s="23" t="str">
        <f t="shared" si="34"/>
        <v>LINE -124.501388889,47.008055556 -124.248055556,47.099722222
</v>
      </c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</row>
    <row r="156" ht="15.75" customHeight="1">
      <c r="A156" s="5" t="s">
        <v>88</v>
      </c>
      <c r="B156" s="5" t="s">
        <v>9</v>
      </c>
      <c r="C156" s="5" t="s">
        <v>45</v>
      </c>
      <c r="D156" s="19">
        <f>IFERROR(__xludf.DUMMYFUNCTION("IF(ISBLANK(C156),"""",QUERY(CoordinateDefinitions,""select C,D,E,F,G,H where A=""&amp;B156&amp;"" and B='""&amp;C156&amp;""'""))"),47.0)</f>
        <v>47</v>
      </c>
      <c r="E156" s="20">
        <f>IFERROR(__xludf.DUMMYFUNCTION("""COMPUTED_VALUE"""),5.0)</f>
        <v>5</v>
      </c>
      <c r="F156" s="20">
        <f>IFERROR(__xludf.DUMMYFUNCTION("""COMPUTED_VALUE"""),59.0)</f>
        <v>59</v>
      </c>
      <c r="G156" s="19">
        <f>IFERROR(__xludf.DUMMYFUNCTION("""COMPUTED_VALUE"""),124.0)</f>
        <v>124</v>
      </c>
      <c r="H156" s="19">
        <f>IFERROR(__xludf.DUMMYFUNCTION("""COMPUTED_VALUE"""),14.0)</f>
        <v>14</v>
      </c>
      <c r="I156" s="19">
        <f>IFERROR(__xludf.DUMMYFUNCTION("""COMPUTED_VALUE"""),53.0)</f>
        <v>53</v>
      </c>
      <c r="J156" s="21" t="str">
        <f t="shared" si="31"/>
        <v>N047.05.59.000 W124.14.53.000</v>
      </c>
      <c r="K156" s="21" t="str">
        <f t="shared" si="32"/>
        <v>47.099722222 124.248055556</v>
      </c>
      <c r="L156" s="22" t="str">
        <f t="shared" si="33"/>
        <v>                          N047.05.59.000 W124.14.53.000 N047.14.59.000 W123.40.05.000 SECTOR-02 ; NODE: PG 4 #40</v>
      </c>
      <c r="M156" s="23" t="str">
        <f t="shared" si="34"/>
        <v>LINE -124.248055556,47.099722222 -123.668055556,47.249722222
</v>
      </c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</row>
    <row r="157" ht="15.75" customHeight="1">
      <c r="A157" s="5" t="s">
        <v>88</v>
      </c>
      <c r="B157" s="5" t="s">
        <v>9</v>
      </c>
      <c r="C157" s="5" t="s">
        <v>46</v>
      </c>
      <c r="D157" s="19">
        <f>IFERROR(__xludf.DUMMYFUNCTION("IF(ISBLANK(C157),"""",QUERY(CoordinateDefinitions,""select C,D,E,F,G,H where A=""&amp;B157&amp;"" and B='""&amp;C157&amp;""'""))"),47.0)</f>
        <v>47</v>
      </c>
      <c r="E157" s="20">
        <f>IFERROR(__xludf.DUMMYFUNCTION("""COMPUTED_VALUE"""),14.0)</f>
        <v>14</v>
      </c>
      <c r="F157" s="20">
        <f>IFERROR(__xludf.DUMMYFUNCTION("""COMPUTED_VALUE"""),59.0)</f>
        <v>59</v>
      </c>
      <c r="G157" s="19">
        <f>IFERROR(__xludf.DUMMYFUNCTION("""COMPUTED_VALUE"""),123.0)</f>
        <v>123</v>
      </c>
      <c r="H157" s="19">
        <f>IFERROR(__xludf.DUMMYFUNCTION("""COMPUTED_VALUE"""),40.0)</f>
        <v>40</v>
      </c>
      <c r="I157" s="19">
        <f>IFERROR(__xludf.DUMMYFUNCTION("""COMPUTED_VALUE"""),5.0)</f>
        <v>5</v>
      </c>
      <c r="J157" s="21" t="str">
        <f t="shared" si="31"/>
        <v>N047.14.59.000 W123.40.05.000</v>
      </c>
      <c r="K157" s="21" t="str">
        <f t="shared" si="32"/>
        <v>47.249722222 123.668055556</v>
      </c>
      <c r="L157" s="22" t="str">
        <f t="shared" si="33"/>
        <v>                          N047.14.59.000 W123.40.05.000 N047.30.00.000 W122.58.00.000 SECTOR-02 ; NODE: PG 4 #41</v>
      </c>
      <c r="M157" s="23" t="str">
        <f t="shared" si="34"/>
        <v>LINE -123.668055556,47.249722222 -122.966666667,47.500000000
</v>
      </c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</row>
    <row r="158" ht="15.75" customHeight="1">
      <c r="A158" s="5" t="s">
        <v>88</v>
      </c>
      <c r="B158" s="5" t="s">
        <v>10</v>
      </c>
      <c r="C158" s="5" t="s">
        <v>12</v>
      </c>
      <c r="D158" s="19">
        <f>IFERROR(__xludf.DUMMYFUNCTION("IF(ISBLANK(C158),"""",QUERY(CoordinateDefinitions,""select C,D,E,F,G,H where A=""&amp;B158&amp;"" and B='""&amp;C158&amp;""'""))"),47.0)</f>
        <v>47</v>
      </c>
      <c r="E158" s="20">
        <f>IFERROR(__xludf.DUMMYFUNCTION("""COMPUTED_VALUE"""),30.0)</f>
        <v>30</v>
      </c>
      <c r="F158" s="20">
        <f>IFERROR(__xludf.DUMMYFUNCTION("""COMPUTED_VALUE"""),0.0)</f>
        <v>0</v>
      </c>
      <c r="G158" s="19">
        <f>IFERROR(__xludf.DUMMYFUNCTION("""COMPUTED_VALUE"""),122.0)</f>
        <v>122</v>
      </c>
      <c r="H158" s="19">
        <f>IFERROR(__xludf.DUMMYFUNCTION("""COMPUTED_VALUE"""),58.0)</f>
        <v>58</v>
      </c>
      <c r="I158" s="19">
        <f>IFERROR(__xludf.DUMMYFUNCTION("""COMPUTED_VALUE"""),0.0)</f>
        <v>0</v>
      </c>
      <c r="J158" s="21" t="str">
        <f t="shared" si="31"/>
        <v>N047.30.00.000 W122.58.00.000</v>
      </c>
      <c r="K158" s="21" t="str">
        <f t="shared" si="32"/>
        <v>47.500000000 122.966666667</v>
      </c>
      <c r="L158" s="22" t="str">
        <f t="shared" si="33"/>
        <v>                          N047.30.00.000 W122.58.00.000 N047.37.00.000 W122.36.00.000 SECTOR-02 ; NODE: PG 5 #7</v>
      </c>
      <c r="M158" s="23" t="str">
        <f t="shared" si="34"/>
        <v>LINE -122.966666667,47.500000000 -122.600000000,47.616666667
</v>
      </c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</row>
    <row r="159" ht="15.75" customHeight="1">
      <c r="A159" s="5" t="s">
        <v>88</v>
      </c>
      <c r="B159" s="5" t="s">
        <v>10</v>
      </c>
      <c r="C159" s="5" t="s">
        <v>11</v>
      </c>
      <c r="D159" s="19">
        <f>IFERROR(__xludf.DUMMYFUNCTION("IF(ISBLANK(C159),"""",QUERY(CoordinateDefinitions,""select C,D,E,F,G,H where A=""&amp;B159&amp;"" and B='""&amp;C159&amp;""'""))"),47.0)</f>
        <v>47</v>
      </c>
      <c r="E159" s="20">
        <f>IFERROR(__xludf.DUMMYFUNCTION("""COMPUTED_VALUE"""),37.0)</f>
        <v>37</v>
      </c>
      <c r="F159" s="20">
        <f>IFERROR(__xludf.DUMMYFUNCTION("""COMPUTED_VALUE"""),0.0)</f>
        <v>0</v>
      </c>
      <c r="G159" s="19">
        <f>IFERROR(__xludf.DUMMYFUNCTION("""COMPUTED_VALUE"""),122.0)</f>
        <v>122</v>
      </c>
      <c r="H159" s="19">
        <f>IFERROR(__xludf.DUMMYFUNCTION("""COMPUTED_VALUE"""),36.0)</f>
        <v>36</v>
      </c>
      <c r="I159" s="19">
        <f>IFERROR(__xludf.DUMMYFUNCTION("""COMPUTED_VALUE"""),0.0)</f>
        <v>0</v>
      </c>
      <c r="J159" s="21" t="str">
        <f t="shared" si="31"/>
        <v>N047.37.00.000 W122.36.00.000</v>
      </c>
      <c r="K159" s="21" t="str">
        <f t="shared" si="32"/>
        <v>47.616666667 122.600000000</v>
      </c>
      <c r="L159" s="22" t="str">
        <f t="shared" si="33"/>
        <v>                          N047.37.00.000 W122.36.00.000 N047.33.00.000 W122.27.00.000 SECTOR-02 ; NODE: PG 5 #6</v>
      </c>
      <c r="M159" s="23" t="str">
        <f t="shared" si="34"/>
        <v>LINE -122.600000000,47.616666667 -122.450000000,47.550000000
</v>
      </c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</row>
    <row r="160" ht="15.75" customHeight="1">
      <c r="A160" s="5" t="s">
        <v>88</v>
      </c>
      <c r="B160" s="5" t="s">
        <v>10</v>
      </c>
      <c r="C160" s="5" t="s">
        <v>10</v>
      </c>
      <c r="D160" s="19">
        <f>IFERROR(__xludf.DUMMYFUNCTION("IF(ISBLANK(C160),"""",QUERY(CoordinateDefinitions,""select C,D,E,F,G,H where A=""&amp;B160&amp;"" and B='""&amp;C160&amp;""'""))"),47.0)</f>
        <v>47</v>
      </c>
      <c r="E160" s="20">
        <f>IFERROR(__xludf.DUMMYFUNCTION("""COMPUTED_VALUE"""),33.0)</f>
        <v>33</v>
      </c>
      <c r="F160" s="20">
        <f>IFERROR(__xludf.DUMMYFUNCTION("""COMPUTED_VALUE"""),0.0)</f>
        <v>0</v>
      </c>
      <c r="G160" s="19">
        <f>IFERROR(__xludf.DUMMYFUNCTION("""COMPUTED_VALUE"""),122.0)</f>
        <v>122</v>
      </c>
      <c r="H160" s="19">
        <f>IFERROR(__xludf.DUMMYFUNCTION("""COMPUTED_VALUE"""),27.0)</f>
        <v>27</v>
      </c>
      <c r="I160" s="19">
        <f>IFERROR(__xludf.DUMMYFUNCTION("""COMPUTED_VALUE"""),0.0)</f>
        <v>0</v>
      </c>
      <c r="J160" s="21" t="str">
        <f t="shared" si="31"/>
        <v>N047.33.00.000 W122.27.00.000</v>
      </c>
      <c r="K160" s="21" t="str">
        <f t="shared" si="32"/>
        <v>47.550000000 122.450000000</v>
      </c>
      <c r="L160" s="22" t="str">
        <f t="shared" si="33"/>
        <v>                          N047.33.00.000 W122.27.00.000 N047.30.00.000 W122.30.00.000 SECTOR-02 ; NODE: PG 5 #5</v>
      </c>
      <c r="M160" s="23" t="str">
        <f t="shared" si="34"/>
        <v>LINE -122.450000000,47.550000000 -122.500000000,47.500000000
</v>
      </c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</row>
    <row r="161" ht="15.75" customHeight="1">
      <c r="A161" s="5" t="s">
        <v>88</v>
      </c>
      <c r="B161" s="5" t="s">
        <v>10</v>
      </c>
      <c r="C161" s="5" t="s">
        <v>15</v>
      </c>
      <c r="D161" s="19">
        <f>IFERROR(__xludf.DUMMYFUNCTION("IF(ISBLANK(C161),"""",QUERY(CoordinateDefinitions,""select C,D,E,F,G,H where A=""&amp;B161&amp;"" and B='""&amp;C161&amp;""'""))"),47.0)</f>
        <v>47</v>
      </c>
      <c r="E161" s="20">
        <f>IFERROR(__xludf.DUMMYFUNCTION("""COMPUTED_VALUE"""),30.0)</f>
        <v>30</v>
      </c>
      <c r="F161" s="20">
        <f>IFERROR(__xludf.DUMMYFUNCTION("""COMPUTED_VALUE"""),0.0)</f>
        <v>0</v>
      </c>
      <c r="G161" s="19">
        <f>IFERROR(__xludf.DUMMYFUNCTION("""COMPUTED_VALUE"""),122.0)</f>
        <v>122</v>
      </c>
      <c r="H161" s="19">
        <f>IFERROR(__xludf.DUMMYFUNCTION("""COMPUTED_VALUE"""),30.0)</f>
        <v>30</v>
      </c>
      <c r="I161" s="19">
        <f>IFERROR(__xludf.DUMMYFUNCTION("""COMPUTED_VALUE"""),0.0)</f>
        <v>0</v>
      </c>
      <c r="J161" s="21" t="str">
        <f t="shared" si="31"/>
        <v>N047.30.00.000 W122.30.00.000</v>
      </c>
      <c r="K161" s="21" t="str">
        <f t="shared" si="32"/>
        <v>47.500000000 122.500000000</v>
      </c>
      <c r="L161" s="22" t="str">
        <f t="shared" si="33"/>
        <v>                          N047.30.00.000 W122.30.00.000 N047.23.00.000 W122.30.00.000 SECTOR-02 ; NODE: PG 5 #10</v>
      </c>
      <c r="M161" s="23" t="str">
        <f t="shared" si="34"/>
        <v>LINE -122.500000000,47.500000000 -122.500000000,47.383333333
</v>
      </c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</row>
    <row r="162" ht="15.75" customHeight="1">
      <c r="A162" s="5" t="s">
        <v>88</v>
      </c>
      <c r="B162" s="5" t="s">
        <v>10</v>
      </c>
      <c r="C162" s="5" t="s">
        <v>14</v>
      </c>
      <c r="D162" s="19">
        <f>IFERROR(__xludf.DUMMYFUNCTION("IF(ISBLANK(C162),"""",QUERY(CoordinateDefinitions,""select C,D,E,F,G,H where A=""&amp;B162&amp;"" and B='""&amp;C162&amp;""'""))"),47.0)</f>
        <v>47</v>
      </c>
      <c r="E162" s="20">
        <f>IFERROR(__xludf.DUMMYFUNCTION("""COMPUTED_VALUE"""),23.0)</f>
        <v>23</v>
      </c>
      <c r="F162" s="20">
        <f>IFERROR(__xludf.DUMMYFUNCTION("""COMPUTED_VALUE"""),0.0)</f>
        <v>0</v>
      </c>
      <c r="G162" s="19">
        <f>IFERROR(__xludf.DUMMYFUNCTION("""COMPUTED_VALUE"""),122.0)</f>
        <v>122</v>
      </c>
      <c r="H162" s="19">
        <f>IFERROR(__xludf.DUMMYFUNCTION("""COMPUTED_VALUE"""),30.0)</f>
        <v>30</v>
      </c>
      <c r="I162" s="19">
        <f>IFERROR(__xludf.DUMMYFUNCTION("""COMPUTED_VALUE"""),0.0)</f>
        <v>0</v>
      </c>
      <c r="J162" s="21" t="str">
        <f t="shared" si="31"/>
        <v>N047.23.00.000 W122.30.00.000</v>
      </c>
      <c r="K162" s="21" t="str">
        <f t="shared" si="32"/>
        <v>47.383333333 122.500000000</v>
      </c>
      <c r="L162" s="22" t="str">
        <f t="shared" si="33"/>
        <v>                          N047.23.00.000 W122.30.00.000 N047.23.00.000 W122.40.00.000 SECTOR-02 ; NODE: PG 5 #9</v>
      </c>
      <c r="M162" s="23" t="str">
        <f t="shared" si="34"/>
        <v>LINE -122.500000000,47.383333333 -122.666666667,47.383333333
</v>
      </c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</row>
    <row r="163" ht="15.75" customHeight="1">
      <c r="A163" s="5" t="s">
        <v>88</v>
      </c>
      <c r="B163" s="5" t="s">
        <v>10</v>
      </c>
      <c r="C163" s="5" t="s">
        <v>13</v>
      </c>
      <c r="D163" s="19">
        <f>IFERROR(__xludf.DUMMYFUNCTION("IF(ISBLANK(C163),"""",QUERY(CoordinateDefinitions,""select C,D,E,F,G,H where A=""&amp;B163&amp;"" and B='""&amp;C163&amp;""'""))"),47.0)</f>
        <v>47</v>
      </c>
      <c r="E163" s="20">
        <f>IFERROR(__xludf.DUMMYFUNCTION("""COMPUTED_VALUE"""),23.0)</f>
        <v>23</v>
      </c>
      <c r="F163" s="20">
        <f>IFERROR(__xludf.DUMMYFUNCTION("""COMPUTED_VALUE"""),0.0)</f>
        <v>0</v>
      </c>
      <c r="G163" s="19">
        <f>IFERROR(__xludf.DUMMYFUNCTION("""COMPUTED_VALUE"""),122.0)</f>
        <v>122</v>
      </c>
      <c r="H163" s="19">
        <f>IFERROR(__xludf.DUMMYFUNCTION("""COMPUTED_VALUE"""),40.0)</f>
        <v>40</v>
      </c>
      <c r="I163" s="19">
        <f>IFERROR(__xludf.DUMMYFUNCTION("""COMPUTED_VALUE"""),0.0)</f>
        <v>0</v>
      </c>
      <c r="J163" s="21" t="str">
        <f t="shared" si="31"/>
        <v>N047.23.00.000 W122.40.00.000</v>
      </c>
      <c r="K163" s="21" t="str">
        <f t="shared" si="32"/>
        <v>47.383333333 122.666666667</v>
      </c>
      <c r="L163" s="22" t="str">
        <f t="shared" si="33"/>
        <v>                          N047.23.00.000 W122.40.00.000 N047.30.00.000 W122.58.00.000 SECTOR-02 ; NODE: PG 5 #8</v>
      </c>
      <c r="M163" s="23" t="str">
        <f t="shared" si="34"/>
        <v>LINE -122.666666667,47.383333333 -122.966666667,47.500000000
</v>
      </c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</row>
    <row r="164" ht="15.75" customHeight="1">
      <c r="A164" s="5" t="s">
        <v>88</v>
      </c>
      <c r="B164" s="5" t="s">
        <v>10</v>
      </c>
      <c r="C164" s="5" t="s">
        <v>12</v>
      </c>
      <c r="D164" s="19">
        <f>IFERROR(__xludf.DUMMYFUNCTION("IF(ISBLANK(C164),"""",QUERY(CoordinateDefinitions,""select C,D,E,F,G,H where A=""&amp;B164&amp;"" and B='""&amp;C164&amp;""'""))"),47.0)</f>
        <v>47</v>
      </c>
      <c r="E164" s="20">
        <f>IFERROR(__xludf.DUMMYFUNCTION("""COMPUTED_VALUE"""),30.0)</f>
        <v>30</v>
      </c>
      <c r="F164" s="20">
        <f>IFERROR(__xludf.DUMMYFUNCTION("""COMPUTED_VALUE"""),0.0)</f>
        <v>0</v>
      </c>
      <c r="G164" s="19">
        <f>IFERROR(__xludf.DUMMYFUNCTION("""COMPUTED_VALUE"""),122.0)</f>
        <v>122</v>
      </c>
      <c r="H164" s="19">
        <f>IFERROR(__xludf.DUMMYFUNCTION("""COMPUTED_VALUE"""),58.0)</f>
        <v>58</v>
      </c>
      <c r="I164" s="19">
        <f>IFERROR(__xludf.DUMMYFUNCTION("""COMPUTED_VALUE"""),0.0)</f>
        <v>0</v>
      </c>
      <c r="J164" s="21" t="str">
        <f t="shared" si="31"/>
        <v>N047.30.00.000 W122.58.00.000</v>
      </c>
      <c r="K164" s="21" t="str">
        <f t="shared" si="32"/>
        <v>47.500000000 122.966666667</v>
      </c>
      <c r="L164" s="22" t="str">
        <f t="shared" si="33"/>
        <v/>
      </c>
      <c r="M164" s="23" t="str">
        <f t="shared" si="34"/>
        <v/>
      </c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</row>
    <row r="165" ht="15.75" customHeight="1">
      <c r="A165" s="5" t="s">
        <v>88</v>
      </c>
      <c r="B165" s="5" t="s">
        <v>10</v>
      </c>
      <c r="C165" s="24"/>
      <c r="D165" s="25"/>
      <c r="E165" s="25"/>
      <c r="F165" s="25"/>
      <c r="G165" s="25"/>
      <c r="H165" s="25"/>
      <c r="I165" s="25"/>
      <c r="J165" s="25"/>
      <c r="K165" s="26"/>
      <c r="L165" s="27"/>
      <c r="M165" s="28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</row>
    <row r="166" ht="15.75" customHeight="1">
      <c r="A166" s="5" t="s">
        <v>88</v>
      </c>
      <c r="B166" s="5" t="s">
        <v>10</v>
      </c>
      <c r="C166" s="5" t="s">
        <v>14</v>
      </c>
      <c r="D166" s="19">
        <f>IFERROR(__xludf.DUMMYFUNCTION("IF(ISBLANK(C166),"""",QUERY(CoordinateDefinitions,""select C,D,E,F,G,H where A=""&amp;B166&amp;"" and B='""&amp;C166&amp;""'""))"),47.0)</f>
        <v>47</v>
      </c>
      <c r="E166" s="20">
        <f>IFERROR(__xludf.DUMMYFUNCTION("""COMPUTED_VALUE"""),23.0)</f>
        <v>23</v>
      </c>
      <c r="F166" s="20">
        <f>IFERROR(__xludf.DUMMYFUNCTION("""COMPUTED_VALUE"""),0.0)</f>
        <v>0</v>
      </c>
      <c r="G166" s="19">
        <f>IFERROR(__xludf.DUMMYFUNCTION("""COMPUTED_VALUE"""),122.0)</f>
        <v>122</v>
      </c>
      <c r="H166" s="19">
        <f>IFERROR(__xludf.DUMMYFUNCTION("""COMPUTED_VALUE"""),30.0)</f>
        <v>30</v>
      </c>
      <c r="I166" s="19">
        <f>IFERROR(__xludf.DUMMYFUNCTION("""COMPUTED_VALUE"""),0.0)</f>
        <v>0</v>
      </c>
      <c r="J166" s="21" t="str">
        <f t="shared" ref="J166:J175" si="35">IF(D166="","","N"&amp;TEXT(D166,"000")&amp;"."&amp;TEXT(E166,"00")&amp;"."&amp;TEXT(F166,"00.000")&amp;" W"&amp;TEXT(G166,"000")&amp;"."&amp;TEXT(H166,"00")&amp;"."&amp;TEXT(I166,"00.000"))</f>
        <v>N047.23.00.000 W122.30.00.000</v>
      </c>
      <c r="K166" s="21" t="str">
        <f t="shared" ref="K166:K175" si="36">IF(D166="","",TEXT((((F166/60)+E166)/60)+D166,"0.000000000")&amp;" "&amp;TEXT((((I166/60)+H166)/60)+G166,"0.000000000"))</f>
        <v>47.383333333 122.500000000</v>
      </c>
      <c r="L166" s="22" t="str">
        <f t="shared" ref="L166:L175" si="37">IF(OR(D166="",D167=""),"","                          "&amp;J166&amp;" "&amp;J167&amp;" SECTOR-"&amp;A166&amp;" ; NODE: PG "&amp;B166&amp;" #"&amp;C166)</f>
        <v>                          N047.23.00.000 W122.30.00.000 N046.56.10.000 W122.29.12.000 SECTOR-02 ; NODE: PG 5 #9</v>
      </c>
      <c r="M166" s="23" t="str">
        <f t="shared" ref="M166:M175" si="38">IF(or(D166="",D167=""),"","LINE -"&amp;TEXT((((I166/60)+H166)/60)+G166,"0.000000000")&amp;","&amp;TEXT((((F166/60)+E166)/60)+D166,"0.000000000")&amp;" -"&amp;TEXT((((I167/60)+H167)/60)+G167,"0.000000000")&amp;","&amp;TEXT((((F167/60)+E167)/60)+D167,"0.000000000")&amp;CHAR(13))</f>
        <v>LINE -122.500000000,47.383333333 -122.486666667,46.936111111
</v>
      </c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</row>
    <row r="167" ht="15.75" customHeight="1">
      <c r="A167" s="5" t="s">
        <v>88</v>
      </c>
      <c r="B167" s="5" t="s">
        <v>9</v>
      </c>
      <c r="C167" s="5" t="s">
        <v>59</v>
      </c>
      <c r="D167" s="19">
        <f>IFERROR(__xludf.DUMMYFUNCTION("IF(ISBLANK(C167),"""",QUERY(CoordinateDefinitions,""select C,D,E,F,G,H where A=""&amp;B167&amp;"" and B='""&amp;C167&amp;""'""))"),46.0)</f>
        <v>46</v>
      </c>
      <c r="E167" s="20">
        <f>IFERROR(__xludf.DUMMYFUNCTION("""COMPUTED_VALUE"""),56.0)</f>
        <v>56</v>
      </c>
      <c r="F167" s="20">
        <f>IFERROR(__xludf.DUMMYFUNCTION("""COMPUTED_VALUE"""),10.0)</f>
        <v>10</v>
      </c>
      <c r="G167" s="19">
        <f>IFERROR(__xludf.DUMMYFUNCTION("""COMPUTED_VALUE"""),122.0)</f>
        <v>122</v>
      </c>
      <c r="H167" s="19">
        <f>IFERROR(__xludf.DUMMYFUNCTION("""COMPUTED_VALUE"""),29.0)</f>
        <v>29</v>
      </c>
      <c r="I167" s="19">
        <f>IFERROR(__xludf.DUMMYFUNCTION("""COMPUTED_VALUE"""),12.0)</f>
        <v>12</v>
      </c>
      <c r="J167" s="21" t="str">
        <f t="shared" si="35"/>
        <v>N046.56.10.000 W122.29.12.000</v>
      </c>
      <c r="K167" s="21" t="str">
        <f t="shared" si="36"/>
        <v>46.936111111 122.486666667</v>
      </c>
      <c r="L167" s="22" t="str">
        <f t="shared" si="37"/>
        <v>                          N046.56.10.000 W122.29.12.000 N046.42.30.000 W122.31.30.000 SECTOR-02 ; NODE: PG 4 #47</v>
      </c>
      <c r="M167" s="23" t="str">
        <f t="shared" si="38"/>
        <v>LINE -122.486666667,46.936111111 -122.525000000,46.708333333
</v>
      </c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</row>
    <row r="168" ht="15.75" customHeight="1">
      <c r="A168" s="5" t="s">
        <v>88</v>
      </c>
      <c r="B168" s="5" t="s">
        <v>9</v>
      </c>
      <c r="C168" s="5" t="s">
        <v>55</v>
      </c>
      <c r="D168" s="19">
        <f>IFERROR(__xludf.DUMMYFUNCTION("IF(ISBLANK(C168),"""",QUERY(CoordinateDefinitions,""select C,D,E,F,G,H where A=""&amp;B168&amp;"" and B='""&amp;C168&amp;""'""))"),46.0)</f>
        <v>46</v>
      </c>
      <c r="E168" s="20">
        <f>IFERROR(__xludf.DUMMYFUNCTION("""COMPUTED_VALUE"""),42.0)</f>
        <v>42</v>
      </c>
      <c r="F168" s="20">
        <f>IFERROR(__xludf.DUMMYFUNCTION("""COMPUTED_VALUE"""),30.0)</f>
        <v>30</v>
      </c>
      <c r="G168" s="19">
        <f>IFERROR(__xludf.DUMMYFUNCTION("""COMPUTED_VALUE"""),122.0)</f>
        <v>122</v>
      </c>
      <c r="H168" s="19">
        <f>IFERROR(__xludf.DUMMYFUNCTION("""COMPUTED_VALUE"""),31.0)</f>
        <v>31</v>
      </c>
      <c r="I168" s="19">
        <f>IFERROR(__xludf.DUMMYFUNCTION("""COMPUTED_VALUE"""),30.0)</f>
        <v>30</v>
      </c>
      <c r="J168" s="21" t="str">
        <f t="shared" si="35"/>
        <v>N046.42.30.000 W122.31.30.000</v>
      </c>
      <c r="K168" s="21" t="str">
        <f t="shared" si="36"/>
        <v>46.708333333 122.525000000</v>
      </c>
      <c r="L168" s="22" t="str">
        <f t="shared" si="37"/>
        <v/>
      </c>
      <c r="M168" s="23" t="str">
        <f t="shared" si="38"/>
        <v/>
      </c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</row>
    <row r="169" ht="15.75" customHeight="1">
      <c r="A169" s="29"/>
      <c r="B169" s="29"/>
      <c r="C169" s="29"/>
      <c r="D169" s="21" t="str">
        <f>IFERROR(__xludf.DUMMYFUNCTION("IF(ISBLANK(C169),"""",QUERY(CoordinateDefinitions,""select C,D,E,F,G,H where A=""&amp;B169&amp;"" and B='""&amp;C169&amp;""'""))"),"")</f>
        <v/>
      </c>
      <c r="E169" s="30"/>
      <c r="F169" s="30"/>
      <c r="G169" s="21"/>
      <c r="H169" s="21"/>
      <c r="I169" s="21"/>
      <c r="J169" s="21" t="str">
        <f t="shared" si="35"/>
        <v/>
      </c>
      <c r="K169" s="21" t="str">
        <f t="shared" si="36"/>
        <v/>
      </c>
      <c r="L169" s="22" t="str">
        <f t="shared" si="37"/>
        <v/>
      </c>
      <c r="M169" s="23" t="str">
        <f t="shared" si="38"/>
        <v/>
      </c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</row>
    <row r="170" ht="15.75" customHeight="1">
      <c r="A170" s="5" t="s">
        <v>37</v>
      </c>
      <c r="B170" s="5" t="s">
        <v>9</v>
      </c>
      <c r="C170" s="5" t="s">
        <v>24</v>
      </c>
      <c r="D170" s="19">
        <f>IFERROR(__xludf.DUMMYFUNCTION("IF(ISBLANK(C170),"""",QUERY(CoordinateDefinitions,""select C,D,E,F,G,H where A=""&amp;B170&amp;"" and B='""&amp;C170&amp;""'""))"),46.0)</f>
        <v>46</v>
      </c>
      <c r="E170" s="20">
        <f>IFERROR(__xludf.DUMMYFUNCTION("""COMPUTED_VALUE"""),35.0)</f>
        <v>35</v>
      </c>
      <c r="F170" s="20">
        <f>IFERROR(__xludf.DUMMYFUNCTION("""COMPUTED_VALUE"""),0.0)</f>
        <v>0</v>
      </c>
      <c r="G170" s="19">
        <f>IFERROR(__xludf.DUMMYFUNCTION("""COMPUTED_VALUE"""),120.0)</f>
        <v>120</v>
      </c>
      <c r="H170" s="19">
        <f>IFERROR(__xludf.DUMMYFUNCTION("""COMPUTED_VALUE"""),40.0)</f>
        <v>40</v>
      </c>
      <c r="I170" s="19">
        <f>IFERROR(__xludf.DUMMYFUNCTION("""COMPUTED_VALUE"""),0.0)</f>
        <v>0</v>
      </c>
      <c r="J170" s="21" t="str">
        <f t="shared" si="35"/>
        <v>N046.35.00.000 W120.40.00.000</v>
      </c>
      <c r="K170" s="21" t="str">
        <f t="shared" si="36"/>
        <v>46.583333333 120.666666667</v>
      </c>
      <c r="L170" s="22" t="str">
        <f t="shared" si="37"/>
        <v>                          N046.35.00.000 W120.40.00.000 N046.27.38.000 W120.57.19.000 SECTOR-32 ; NODE: PG 4 #19</v>
      </c>
      <c r="M170" s="23" t="str">
        <f t="shared" si="38"/>
        <v>LINE -120.666666667,46.583333333 -120.955277778,46.460555556
</v>
      </c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</row>
    <row r="171" ht="15.75" customHeight="1">
      <c r="A171" s="5" t="s">
        <v>37</v>
      </c>
      <c r="B171" s="5" t="s">
        <v>9</v>
      </c>
      <c r="C171" s="5" t="s">
        <v>25</v>
      </c>
      <c r="D171" s="19">
        <f>IFERROR(__xludf.DUMMYFUNCTION("IF(ISBLANK(C171),"""",QUERY(CoordinateDefinitions,""select C,D,E,F,G,H where A=""&amp;B171&amp;"" and B='""&amp;C171&amp;""'""))"),46.0)</f>
        <v>46</v>
      </c>
      <c r="E171" s="20">
        <f>IFERROR(__xludf.DUMMYFUNCTION("""COMPUTED_VALUE"""),27.0)</f>
        <v>27</v>
      </c>
      <c r="F171" s="20">
        <f>IFERROR(__xludf.DUMMYFUNCTION("""COMPUTED_VALUE"""),38.0)</f>
        <v>38</v>
      </c>
      <c r="G171" s="19">
        <f>IFERROR(__xludf.DUMMYFUNCTION("""COMPUTED_VALUE"""),120.0)</f>
        <v>120</v>
      </c>
      <c r="H171" s="19">
        <f>IFERROR(__xludf.DUMMYFUNCTION("""COMPUTED_VALUE"""),57.0)</f>
        <v>57</v>
      </c>
      <c r="I171" s="19">
        <f>IFERROR(__xludf.DUMMYFUNCTION("""COMPUTED_VALUE"""),19.0)</f>
        <v>19</v>
      </c>
      <c r="J171" s="21" t="str">
        <f t="shared" si="35"/>
        <v>N046.27.38.000 W120.57.19.000</v>
      </c>
      <c r="K171" s="21" t="str">
        <f t="shared" si="36"/>
        <v>46.460555556 120.955277778</v>
      </c>
      <c r="L171" s="22" t="str">
        <f t="shared" si="37"/>
        <v>                          N046.27.38.000 W120.57.19.000 N046.23.20.000 W121.07.34.000 SECTOR-32 ; NODE: PG 4 #20</v>
      </c>
      <c r="M171" s="23" t="str">
        <f t="shared" si="38"/>
        <v>LINE -120.955277778,46.460555556 -121.126111111,46.388888889
</v>
      </c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</row>
    <row r="172" ht="15.75" customHeight="1">
      <c r="A172" s="5" t="s">
        <v>37</v>
      </c>
      <c r="B172" s="5" t="s">
        <v>9</v>
      </c>
      <c r="C172" s="5" t="s">
        <v>26</v>
      </c>
      <c r="D172" s="19">
        <f>IFERROR(__xludf.DUMMYFUNCTION("IF(ISBLANK(C172),"""",QUERY(CoordinateDefinitions,""select C,D,E,F,G,H where A=""&amp;B172&amp;"" and B='""&amp;C172&amp;""'""))"),46.0)</f>
        <v>46</v>
      </c>
      <c r="E172" s="20">
        <f>IFERROR(__xludf.DUMMYFUNCTION("""COMPUTED_VALUE"""),23.0)</f>
        <v>23</v>
      </c>
      <c r="F172" s="20">
        <f>IFERROR(__xludf.DUMMYFUNCTION("""COMPUTED_VALUE"""),20.0)</f>
        <v>20</v>
      </c>
      <c r="G172" s="19">
        <f>IFERROR(__xludf.DUMMYFUNCTION("""COMPUTED_VALUE"""),121.0)</f>
        <v>121</v>
      </c>
      <c r="H172" s="19">
        <f>IFERROR(__xludf.DUMMYFUNCTION("""COMPUTED_VALUE"""),7.0)</f>
        <v>7</v>
      </c>
      <c r="I172" s="19">
        <f>IFERROR(__xludf.DUMMYFUNCTION("""COMPUTED_VALUE"""),34.0)</f>
        <v>34</v>
      </c>
      <c r="J172" s="21" t="str">
        <f t="shared" si="35"/>
        <v>N046.23.20.000 W121.07.34.000</v>
      </c>
      <c r="K172" s="21" t="str">
        <f t="shared" si="36"/>
        <v>46.388888889 121.126111111</v>
      </c>
      <c r="L172" s="22" t="str">
        <f t="shared" si="37"/>
        <v>                          N046.23.20.000 W121.07.34.000 N046.24.30.000 W121.11.30.000 SECTOR-32 ; NODE: PG 4 #21</v>
      </c>
      <c r="M172" s="23" t="str">
        <f t="shared" si="38"/>
        <v>LINE -121.126111111,46.388888889 -121.191666667,46.408333333
</v>
      </c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</row>
    <row r="173" ht="15.75" customHeight="1">
      <c r="A173" s="5" t="s">
        <v>37</v>
      </c>
      <c r="B173" s="5" t="s">
        <v>9</v>
      </c>
      <c r="C173" s="5" t="s">
        <v>61</v>
      </c>
      <c r="D173" s="19">
        <f>IFERROR(__xludf.DUMMYFUNCTION("IF(ISBLANK(C173),"""",QUERY(CoordinateDefinitions,""select C,D,E,F,G,H where A=""&amp;B173&amp;"" and B='""&amp;C173&amp;""'""))"),46.0)</f>
        <v>46</v>
      </c>
      <c r="E173" s="20">
        <f>IFERROR(__xludf.DUMMYFUNCTION("""COMPUTED_VALUE"""),24.0)</f>
        <v>24</v>
      </c>
      <c r="F173" s="20">
        <f>IFERROR(__xludf.DUMMYFUNCTION("""COMPUTED_VALUE"""),30.0)</f>
        <v>30</v>
      </c>
      <c r="G173" s="19">
        <f>IFERROR(__xludf.DUMMYFUNCTION("""COMPUTED_VALUE"""),121.0)</f>
        <v>121</v>
      </c>
      <c r="H173" s="19">
        <f>IFERROR(__xludf.DUMMYFUNCTION("""COMPUTED_VALUE"""),11.0)</f>
        <v>11</v>
      </c>
      <c r="I173" s="19">
        <f>IFERROR(__xludf.DUMMYFUNCTION("""COMPUTED_VALUE"""),30.0)</f>
        <v>30</v>
      </c>
      <c r="J173" s="21" t="str">
        <f t="shared" si="35"/>
        <v>N046.24.30.000 W121.11.30.000</v>
      </c>
      <c r="K173" s="21" t="str">
        <f t="shared" si="36"/>
        <v>46.408333333 121.191666667</v>
      </c>
      <c r="L173" s="22" t="str">
        <f t="shared" si="37"/>
        <v>                          N046.24.30.000 W121.11.30.000 N046.42.00.000 W121.03.00.000 SECTOR-32 ; NODE: PG 4 #49</v>
      </c>
      <c r="M173" s="23" t="str">
        <f t="shared" si="38"/>
        <v>LINE -121.191666667,46.408333333 -121.050000000,46.700000000
</v>
      </c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</row>
    <row r="174" ht="15.75" customHeight="1">
      <c r="A174" s="5" t="s">
        <v>37</v>
      </c>
      <c r="B174" s="5" t="s">
        <v>9</v>
      </c>
      <c r="C174" s="5" t="s">
        <v>62</v>
      </c>
      <c r="D174" s="19">
        <f>IFERROR(__xludf.DUMMYFUNCTION("IF(ISBLANK(C174),"""",QUERY(CoordinateDefinitions,""select C,D,E,F,G,H where A=""&amp;B174&amp;"" and B='""&amp;C174&amp;""'""))"),46.0)</f>
        <v>46</v>
      </c>
      <c r="E174" s="20">
        <f>IFERROR(__xludf.DUMMYFUNCTION("""COMPUTED_VALUE"""),42.0)</f>
        <v>42</v>
      </c>
      <c r="F174" s="20">
        <f>IFERROR(__xludf.DUMMYFUNCTION("""COMPUTED_VALUE"""),0.0)</f>
        <v>0</v>
      </c>
      <c r="G174" s="19">
        <f>IFERROR(__xludf.DUMMYFUNCTION("""COMPUTED_VALUE"""),121.0)</f>
        <v>121</v>
      </c>
      <c r="H174" s="19">
        <f>IFERROR(__xludf.DUMMYFUNCTION("""COMPUTED_VALUE"""),3.0)</f>
        <v>3</v>
      </c>
      <c r="I174" s="19">
        <f>IFERROR(__xludf.DUMMYFUNCTION("""COMPUTED_VALUE"""),0.0)</f>
        <v>0</v>
      </c>
      <c r="J174" s="21" t="str">
        <f t="shared" si="35"/>
        <v>N046.42.00.000 W121.03.00.000</v>
      </c>
      <c r="K174" s="21" t="str">
        <f t="shared" si="36"/>
        <v>46.700000000 121.050000000</v>
      </c>
      <c r="L174" s="22" t="str">
        <f t="shared" si="37"/>
        <v>                          N046.42.00.000 W121.03.00.000 N046.35.00.000 W120.40.00.000 SECTOR-32 ; NODE: PG 4 #50</v>
      </c>
      <c r="M174" s="23" t="str">
        <f t="shared" si="38"/>
        <v>LINE -121.050000000,46.700000000 -120.666666667,46.583333333
</v>
      </c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</row>
    <row r="175" ht="15.75" customHeight="1">
      <c r="A175" s="5" t="s">
        <v>37</v>
      </c>
      <c r="B175" s="5" t="s">
        <v>9</v>
      </c>
      <c r="C175" s="5" t="s">
        <v>24</v>
      </c>
      <c r="D175" s="19">
        <f>IFERROR(__xludf.DUMMYFUNCTION("IF(ISBLANK(C175),"""",QUERY(CoordinateDefinitions,""select C,D,E,F,G,H where A=""&amp;B175&amp;"" and B='""&amp;C175&amp;""'""))"),46.0)</f>
        <v>46</v>
      </c>
      <c r="E175" s="20">
        <f>IFERROR(__xludf.DUMMYFUNCTION("""COMPUTED_VALUE"""),35.0)</f>
        <v>35</v>
      </c>
      <c r="F175" s="20">
        <f>IFERROR(__xludf.DUMMYFUNCTION("""COMPUTED_VALUE"""),0.0)</f>
        <v>0</v>
      </c>
      <c r="G175" s="19">
        <f>IFERROR(__xludf.DUMMYFUNCTION("""COMPUTED_VALUE"""),120.0)</f>
        <v>120</v>
      </c>
      <c r="H175" s="19">
        <f>IFERROR(__xludf.DUMMYFUNCTION("""COMPUTED_VALUE"""),40.0)</f>
        <v>40</v>
      </c>
      <c r="I175" s="19">
        <f>IFERROR(__xludf.DUMMYFUNCTION("""COMPUTED_VALUE"""),0.0)</f>
        <v>0</v>
      </c>
      <c r="J175" s="21" t="str">
        <f t="shared" si="35"/>
        <v>N046.35.00.000 W120.40.00.000</v>
      </c>
      <c r="K175" s="21" t="str">
        <f t="shared" si="36"/>
        <v>46.583333333 120.666666667</v>
      </c>
      <c r="L175" s="22" t="str">
        <f t="shared" si="37"/>
        <v/>
      </c>
      <c r="M175" s="23" t="str">
        <f t="shared" si="38"/>
        <v/>
      </c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</row>
    <row r="176" ht="15.75" customHeight="1">
      <c r="A176" s="5" t="s">
        <v>37</v>
      </c>
      <c r="B176" s="5" t="s">
        <v>9</v>
      </c>
      <c r="C176" s="24"/>
      <c r="D176" s="25"/>
      <c r="E176" s="25"/>
      <c r="F176" s="25"/>
      <c r="G176" s="25"/>
      <c r="H176" s="25"/>
      <c r="I176" s="25"/>
      <c r="J176" s="25"/>
      <c r="K176" s="26"/>
      <c r="L176" s="27"/>
      <c r="M176" s="28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</row>
    <row r="177" ht="15.75" customHeight="1">
      <c r="A177" s="5" t="s">
        <v>37</v>
      </c>
      <c r="B177" s="5" t="s">
        <v>9</v>
      </c>
      <c r="C177" s="5" t="s">
        <v>26</v>
      </c>
      <c r="D177" s="19">
        <f>IFERROR(__xludf.DUMMYFUNCTION("IF(ISBLANK(C177),"""",QUERY(CoordinateDefinitions,""select C,D,E,F,G,H where A=""&amp;B177&amp;"" and B='""&amp;C177&amp;""'""))"),46.0)</f>
        <v>46</v>
      </c>
      <c r="E177" s="20">
        <f>IFERROR(__xludf.DUMMYFUNCTION("""COMPUTED_VALUE"""),23.0)</f>
        <v>23</v>
      </c>
      <c r="F177" s="20">
        <f>IFERROR(__xludf.DUMMYFUNCTION("""COMPUTED_VALUE"""),20.0)</f>
        <v>20</v>
      </c>
      <c r="G177" s="19">
        <f>IFERROR(__xludf.DUMMYFUNCTION("""COMPUTED_VALUE"""),121.0)</f>
        <v>121</v>
      </c>
      <c r="H177" s="19">
        <f>IFERROR(__xludf.DUMMYFUNCTION("""COMPUTED_VALUE"""),7.0)</f>
        <v>7</v>
      </c>
      <c r="I177" s="19">
        <f>IFERROR(__xludf.DUMMYFUNCTION("""COMPUTED_VALUE"""),34.0)</f>
        <v>34</v>
      </c>
      <c r="J177" s="21" t="str">
        <f t="shared" ref="J177:J195" si="39">IF(D177="","","N"&amp;TEXT(D177,"000")&amp;"."&amp;TEXT(E177,"00")&amp;"."&amp;TEXT(F177,"00.000")&amp;" W"&amp;TEXT(G177,"000")&amp;"."&amp;TEXT(H177,"00")&amp;"."&amp;TEXT(I177,"00.000"))</f>
        <v>N046.23.20.000 W121.07.34.000</v>
      </c>
      <c r="K177" s="21" t="str">
        <f t="shared" ref="K177:K195" si="40">IF(D177="","",TEXT((((F177/60)+E177)/60)+D177,"0.000000000")&amp;" "&amp;TEXT((((I177/60)+H177)/60)+G177,"0.000000000"))</f>
        <v>46.388888889 121.126111111</v>
      </c>
      <c r="L177" s="22" t="str">
        <f t="shared" ref="L177:L195" si="41">IF(OR(D177="",D178=""),"","                          "&amp;J177&amp;" "&amp;J178&amp;" SECTOR-"&amp;A177&amp;" ; NODE: PG "&amp;B177&amp;" #"&amp;C177)</f>
        <v>                          N046.23.20.000 W121.07.34.000 N046.16.49.000 W121.23.53.000 SECTOR-32 ; NODE: PG 4 #21</v>
      </c>
      <c r="M177" s="23" t="str">
        <f t="shared" ref="M177:M195" si="42">IF(or(D177="",D178=""),"","LINE -"&amp;TEXT((((I177/60)+H177)/60)+G177,"0.000000000")&amp;","&amp;TEXT((((F177/60)+E177)/60)+D177,"0.000000000")&amp;" -"&amp;TEXT((((I178/60)+H178)/60)+G178,"0.000000000")&amp;","&amp;TEXT((((F178/60)+E178)/60)+D178,"0.000000000")&amp;CHAR(13))</f>
        <v>LINE -121.126111111,46.388888889 -121.398055556,46.280277778
</v>
      </c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</row>
    <row r="178" ht="15.75" customHeight="1">
      <c r="A178" s="5" t="s">
        <v>37</v>
      </c>
      <c r="B178" s="5" t="s">
        <v>9</v>
      </c>
      <c r="C178" s="5" t="s">
        <v>27</v>
      </c>
      <c r="D178" s="19">
        <f>IFERROR(__xludf.DUMMYFUNCTION("IF(ISBLANK(C178),"""",QUERY(CoordinateDefinitions,""select C,D,E,F,G,H where A=""&amp;B178&amp;"" and B='""&amp;C178&amp;""'""))"),46.0)</f>
        <v>46</v>
      </c>
      <c r="E178" s="20">
        <f>IFERROR(__xludf.DUMMYFUNCTION("""COMPUTED_VALUE"""),16.0)</f>
        <v>16</v>
      </c>
      <c r="F178" s="20">
        <f>IFERROR(__xludf.DUMMYFUNCTION("""COMPUTED_VALUE"""),49.0)</f>
        <v>49</v>
      </c>
      <c r="G178" s="19">
        <f>IFERROR(__xludf.DUMMYFUNCTION("""COMPUTED_VALUE"""),121.0)</f>
        <v>121</v>
      </c>
      <c r="H178" s="19">
        <f>IFERROR(__xludf.DUMMYFUNCTION("""COMPUTED_VALUE"""),23.0)</f>
        <v>23</v>
      </c>
      <c r="I178" s="19">
        <f>IFERROR(__xludf.DUMMYFUNCTION("""COMPUTED_VALUE"""),53.0)</f>
        <v>53</v>
      </c>
      <c r="J178" s="21" t="str">
        <f t="shared" si="39"/>
        <v>N046.16.49.000 W121.23.53.000</v>
      </c>
      <c r="K178" s="21" t="str">
        <f t="shared" si="40"/>
        <v>46.280277778 121.398055556</v>
      </c>
      <c r="L178" s="22" t="str">
        <f t="shared" si="41"/>
        <v>                          N046.16.49.000 W121.23.53.000 N046.04.03.000 W121.57.15.000 SECTOR-32 ; NODE: PG 4 #22</v>
      </c>
      <c r="M178" s="23" t="str">
        <f t="shared" si="42"/>
        <v>LINE -121.398055556,46.280277778 -121.954166667,46.067500000
</v>
      </c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</row>
    <row r="179" ht="15.75" customHeight="1">
      <c r="A179" s="5" t="s">
        <v>37</v>
      </c>
      <c r="B179" s="5" t="s">
        <v>9</v>
      </c>
      <c r="C179" s="5" t="s">
        <v>28</v>
      </c>
      <c r="D179" s="19">
        <f>IFERROR(__xludf.DUMMYFUNCTION("IF(ISBLANK(C179),"""",QUERY(CoordinateDefinitions,""select C,D,E,F,G,H where A=""&amp;B179&amp;"" and B='""&amp;C179&amp;""'""))"),46.0)</f>
        <v>46</v>
      </c>
      <c r="E179" s="20">
        <f>IFERROR(__xludf.DUMMYFUNCTION("""COMPUTED_VALUE"""),4.0)</f>
        <v>4</v>
      </c>
      <c r="F179" s="20">
        <f>IFERROR(__xludf.DUMMYFUNCTION("""COMPUTED_VALUE"""),3.0)</f>
        <v>3</v>
      </c>
      <c r="G179" s="19">
        <f>IFERROR(__xludf.DUMMYFUNCTION("""COMPUTED_VALUE"""),121.0)</f>
        <v>121</v>
      </c>
      <c r="H179" s="19">
        <f>IFERROR(__xludf.DUMMYFUNCTION("""COMPUTED_VALUE"""),57.0)</f>
        <v>57</v>
      </c>
      <c r="I179" s="19">
        <f>IFERROR(__xludf.DUMMYFUNCTION("""COMPUTED_VALUE"""),15.0)</f>
        <v>15</v>
      </c>
      <c r="J179" s="21" t="str">
        <f t="shared" si="39"/>
        <v>N046.04.03.000 W121.57.15.000</v>
      </c>
      <c r="K179" s="21" t="str">
        <f t="shared" si="40"/>
        <v>46.067500000 121.954166667</v>
      </c>
      <c r="L179" s="22" t="str">
        <f t="shared" si="41"/>
        <v>                          N046.04.03.000 W121.57.15.000 N046.00.00.000 W122.10.00.000 SECTOR-32 ; NODE: PG 4 #23</v>
      </c>
      <c r="M179" s="23" t="str">
        <f t="shared" si="42"/>
        <v>LINE -121.954166667,46.067500000 -122.166666667,46.000000000
</v>
      </c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</row>
    <row r="180" ht="15.75" customHeight="1">
      <c r="A180" s="5" t="s">
        <v>37</v>
      </c>
      <c r="B180" s="5" t="s">
        <v>9</v>
      </c>
      <c r="C180" s="5" t="s">
        <v>29</v>
      </c>
      <c r="D180" s="19">
        <f>IFERROR(__xludf.DUMMYFUNCTION("IF(ISBLANK(C180),"""",QUERY(CoordinateDefinitions,""select C,D,E,F,G,H where A=""&amp;B180&amp;"" and B='""&amp;C180&amp;""'""))"),46.0)</f>
        <v>46</v>
      </c>
      <c r="E180" s="20">
        <f>IFERROR(__xludf.DUMMYFUNCTION("""COMPUTED_VALUE"""),0.0)</f>
        <v>0</v>
      </c>
      <c r="F180" s="20">
        <f>IFERROR(__xludf.DUMMYFUNCTION("""COMPUTED_VALUE"""),0.0)</f>
        <v>0</v>
      </c>
      <c r="G180" s="19">
        <f>IFERROR(__xludf.DUMMYFUNCTION("""COMPUTED_VALUE"""),122.0)</f>
        <v>122</v>
      </c>
      <c r="H180" s="19">
        <f>IFERROR(__xludf.DUMMYFUNCTION("""COMPUTED_VALUE"""),10.0)</f>
        <v>10</v>
      </c>
      <c r="I180" s="19">
        <f>IFERROR(__xludf.DUMMYFUNCTION("""COMPUTED_VALUE"""),0.0)</f>
        <v>0</v>
      </c>
      <c r="J180" s="21" t="str">
        <f t="shared" si="39"/>
        <v>N046.00.00.000 W122.10.00.000</v>
      </c>
      <c r="K180" s="21" t="str">
        <f t="shared" si="40"/>
        <v>46.000000000 122.166666667</v>
      </c>
      <c r="L180" s="22" t="str">
        <f t="shared" si="41"/>
        <v>                          N046.00.00.000 W122.10.00.000 N046.00.00.000 W122.24.00.000 SECTOR-32 ; NODE: PG 4 #24</v>
      </c>
      <c r="M180" s="23" t="str">
        <f t="shared" si="42"/>
        <v>LINE -122.166666667,46.000000000 -122.400000000,46.000000000
</v>
      </c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</row>
    <row r="181" ht="15.75" customHeight="1">
      <c r="A181" s="5" t="s">
        <v>37</v>
      </c>
      <c r="B181" s="5" t="s">
        <v>9</v>
      </c>
      <c r="C181" s="5" t="s">
        <v>30</v>
      </c>
      <c r="D181" s="19">
        <f>IFERROR(__xludf.DUMMYFUNCTION("IF(ISBLANK(C181),"""",QUERY(CoordinateDefinitions,""select C,D,E,F,G,H where A=""&amp;B181&amp;"" and B='""&amp;C181&amp;""'""))"),46.0)</f>
        <v>46</v>
      </c>
      <c r="E181" s="20">
        <f>IFERROR(__xludf.DUMMYFUNCTION("""COMPUTED_VALUE"""),0.0)</f>
        <v>0</v>
      </c>
      <c r="F181" s="20">
        <f>IFERROR(__xludf.DUMMYFUNCTION("""COMPUTED_VALUE"""),0.0)</f>
        <v>0</v>
      </c>
      <c r="G181" s="19">
        <f>IFERROR(__xludf.DUMMYFUNCTION("""COMPUTED_VALUE"""),122.0)</f>
        <v>122</v>
      </c>
      <c r="H181" s="19">
        <f>IFERROR(__xludf.DUMMYFUNCTION("""COMPUTED_VALUE"""),24.0)</f>
        <v>24</v>
      </c>
      <c r="I181" s="19">
        <f>IFERROR(__xludf.DUMMYFUNCTION("""COMPUTED_VALUE"""),0.0)</f>
        <v>0</v>
      </c>
      <c r="J181" s="21" t="str">
        <f t="shared" si="39"/>
        <v>N046.00.00.000 W122.24.00.000</v>
      </c>
      <c r="K181" s="21" t="str">
        <f t="shared" si="40"/>
        <v>46.000000000 122.400000000</v>
      </c>
      <c r="L181" s="22" t="str">
        <f t="shared" si="41"/>
        <v>                          N046.00.00.000 W122.24.00.000 N046.00.00.000 W122.30.00.000 SECTOR-32 ; NODE: PG 4 #25</v>
      </c>
      <c r="M181" s="23" t="str">
        <f t="shared" si="42"/>
        <v>LINE -122.400000000,46.000000000 -122.500000000,46.000000000
</v>
      </c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</row>
    <row r="182" ht="15.75" customHeight="1">
      <c r="A182" s="5" t="s">
        <v>37</v>
      </c>
      <c r="B182" s="5" t="s">
        <v>9</v>
      </c>
      <c r="C182" s="5" t="s">
        <v>58</v>
      </c>
      <c r="D182" s="19">
        <f>IFERROR(__xludf.DUMMYFUNCTION("IF(ISBLANK(C182),"""",QUERY(CoordinateDefinitions,""select C,D,E,F,G,H where A=""&amp;B182&amp;"" and B='""&amp;C182&amp;""'""))"),46.0)</f>
        <v>46</v>
      </c>
      <c r="E182" s="20">
        <f>IFERROR(__xludf.DUMMYFUNCTION("""COMPUTED_VALUE"""),0.0)</f>
        <v>0</v>
      </c>
      <c r="F182" s="20">
        <f>IFERROR(__xludf.DUMMYFUNCTION("""COMPUTED_VALUE"""),0.0)</f>
        <v>0</v>
      </c>
      <c r="G182" s="19">
        <f>IFERROR(__xludf.DUMMYFUNCTION("""COMPUTED_VALUE"""),122.0)</f>
        <v>122</v>
      </c>
      <c r="H182" s="19">
        <f>IFERROR(__xludf.DUMMYFUNCTION("""COMPUTED_VALUE"""),30.0)</f>
        <v>30</v>
      </c>
      <c r="I182" s="19">
        <f>IFERROR(__xludf.DUMMYFUNCTION("""COMPUTED_VALUE"""),0.0)</f>
        <v>0</v>
      </c>
      <c r="J182" s="21" t="str">
        <f t="shared" si="39"/>
        <v>N046.00.00.000 W122.30.00.000</v>
      </c>
      <c r="K182" s="21" t="str">
        <f t="shared" si="40"/>
        <v>46.000000000 122.500000000</v>
      </c>
      <c r="L182" s="22" t="str">
        <f t="shared" si="41"/>
        <v>                          N046.00.00.000 W122.30.00.000 N046.05.42.000 W122.32.17.000 SECTOR-32 ; NODE: PG 4 #46</v>
      </c>
      <c r="M182" s="23" t="str">
        <f t="shared" si="42"/>
        <v>LINE -122.500000000,46.000000000 -122.538055556,46.095000000
</v>
      </c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</row>
    <row r="183" ht="15.75" customHeight="1">
      <c r="A183" s="5" t="s">
        <v>37</v>
      </c>
      <c r="B183" s="5" t="s">
        <v>9</v>
      </c>
      <c r="C183" s="5" t="s">
        <v>57</v>
      </c>
      <c r="D183" s="19">
        <f>IFERROR(__xludf.DUMMYFUNCTION("IF(ISBLANK(C183),"""",QUERY(CoordinateDefinitions,""select C,D,E,F,G,H where A=""&amp;B183&amp;"" and B='""&amp;C183&amp;""'""))"),46.0)</f>
        <v>46</v>
      </c>
      <c r="E183" s="20">
        <f>IFERROR(__xludf.DUMMYFUNCTION("""COMPUTED_VALUE"""),5.0)</f>
        <v>5</v>
      </c>
      <c r="F183" s="20">
        <f>IFERROR(__xludf.DUMMYFUNCTION("""COMPUTED_VALUE"""),42.0)</f>
        <v>42</v>
      </c>
      <c r="G183" s="19">
        <f>IFERROR(__xludf.DUMMYFUNCTION("""COMPUTED_VALUE"""),122.0)</f>
        <v>122</v>
      </c>
      <c r="H183" s="19">
        <f>IFERROR(__xludf.DUMMYFUNCTION("""COMPUTED_VALUE"""),32.0)</f>
        <v>32</v>
      </c>
      <c r="I183" s="19">
        <f>IFERROR(__xludf.DUMMYFUNCTION("""COMPUTED_VALUE"""),17.0)</f>
        <v>17</v>
      </c>
      <c r="J183" s="21" t="str">
        <f t="shared" si="39"/>
        <v>N046.05.42.000 W122.32.17.000</v>
      </c>
      <c r="K183" s="21" t="str">
        <f t="shared" si="40"/>
        <v>46.095000000 122.538055556</v>
      </c>
      <c r="L183" s="22" t="str">
        <f t="shared" si="41"/>
        <v>                          N046.05.42.000 W122.32.17.000 N046.20.00.000 W122.35.00.000 SECTOR-32 ; NODE: PG 4 #45</v>
      </c>
      <c r="M183" s="23" t="str">
        <f t="shared" si="42"/>
        <v>LINE -122.538055556,46.095000000 -122.583333333,46.333333333
</v>
      </c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</row>
    <row r="184" ht="15.75" customHeight="1">
      <c r="A184" s="5" t="s">
        <v>37</v>
      </c>
      <c r="B184" s="5" t="s">
        <v>9</v>
      </c>
      <c r="C184" s="5" t="s">
        <v>56</v>
      </c>
      <c r="D184" s="19">
        <f>IFERROR(__xludf.DUMMYFUNCTION("IF(ISBLANK(C184),"""",QUERY(CoordinateDefinitions,""select C,D,E,F,G,H where A=""&amp;B184&amp;"" and B='""&amp;C184&amp;""'""))"),46.0)</f>
        <v>46</v>
      </c>
      <c r="E184" s="20">
        <f>IFERROR(__xludf.DUMMYFUNCTION("""COMPUTED_VALUE"""),20.0)</f>
        <v>20</v>
      </c>
      <c r="F184" s="20">
        <f>IFERROR(__xludf.DUMMYFUNCTION("""COMPUTED_VALUE"""),0.0)</f>
        <v>0</v>
      </c>
      <c r="G184" s="19">
        <f>IFERROR(__xludf.DUMMYFUNCTION("""COMPUTED_VALUE"""),122.0)</f>
        <v>122</v>
      </c>
      <c r="H184" s="19">
        <f>IFERROR(__xludf.DUMMYFUNCTION("""COMPUTED_VALUE"""),35.0)</f>
        <v>35</v>
      </c>
      <c r="I184" s="19">
        <f>IFERROR(__xludf.DUMMYFUNCTION("""COMPUTED_VALUE"""),0.0)</f>
        <v>0</v>
      </c>
      <c r="J184" s="21" t="str">
        <f t="shared" si="39"/>
        <v>N046.20.00.000 W122.35.00.000</v>
      </c>
      <c r="K184" s="21" t="str">
        <f t="shared" si="40"/>
        <v>46.333333333 122.583333333</v>
      </c>
      <c r="L184" s="22" t="str">
        <f t="shared" si="41"/>
        <v>                          N046.20.00.000 W122.35.00.000 N046.42.30.000 W122.31.30.000 SECTOR-32 ; NODE: PG 4 #44</v>
      </c>
      <c r="M184" s="23" t="str">
        <f t="shared" si="42"/>
        <v>LINE -122.583333333,46.333333333 -122.525000000,46.708333333
</v>
      </c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</row>
    <row r="185" ht="15.75" customHeight="1">
      <c r="A185" s="5" t="s">
        <v>37</v>
      </c>
      <c r="B185" s="5" t="s">
        <v>9</v>
      </c>
      <c r="C185" s="5" t="s">
        <v>55</v>
      </c>
      <c r="D185" s="19">
        <f>IFERROR(__xludf.DUMMYFUNCTION("IF(ISBLANK(C185),"""",QUERY(CoordinateDefinitions,""select C,D,E,F,G,H where A=""&amp;B185&amp;"" and B='""&amp;C185&amp;""'""))"),46.0)</f>
        <v>46</v>
      </c>
      <c r="E185" s="20">
        <f>IFERROR(__xludf.DUMMYFUNCTION("""COMPUTED_VALUE"""),42.0)</f>
        <v>42</v>
      </c>
      <c r="F185" s="20">
        <f>IFERROR(__xludf.DUMMYFUNCTION("""COMPUTED_VALUE"""),30.0)</f>
        <v>30</v>
      </c>
      <c r="G185" s="19">
        <f>IFERROR(__xludf.DUMMYFUNCTION("""COMPUTED_VALUE"""),122.0)</f>
        <v>122</v>
      </c>
      <c r="H185" s="19">
        <f>IFERROR(__xludf.DUMMYFUNCTION("""COMPUTED_VALUE"""),31.0)</f>
        <v>31</v>
      </c>
      <c r="I185" s="19">
        <f>IFERROR(__xludf.DUMMYFUNCTION("""COMPUTED_VALUE"""),30.0)</f>
        <v>30</v>
      </c>
      <c r="J185" s="21" t="str">
        <f t="shared" si="39"/>
        <v>N046.42.30.000 W122.31.30.000</v>
      </c>
      <c r="K185" s="21" t="str">
        <f t="shared" si="40"/>
        <v>46.708333333 122.525000000</v>
      </c>
      <c r="L185" s="22" t="str">
        <f t="shared" si="41"/>
        <v>                          N046.42.30.000 W122.31.30.000 N046.56.10.000 W122.29.12.000 SECTOR-32 ; NODE: PG 4 #43</v>
      </c>
      <c r="M185" s="23" t="str">
        <f t="shared" si="42"/>
        <v>LINE -122.525000000,46.708333333 -122.486666667,46.936111111
</v>
      </c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</row>
    <row r="186" ht="15.75" customHeight="1">
      <c r="A186" s="5" t="s">
        <v>37</v>
      </c>
      <c r="B186" s="5" t="s">
        <v>9</v>
      </c>
      <c r="C186" s="5" t="s">
        <v>59</v>
      </c>
      <c r="D186" s="19">
        <f>IFERROR(__xludf.DUMMYFUNCTION("IF(ISBLANK(C186),"""",QUERY(CoordinateDefinitions,""select C,D,E,F,G,H where A=""&amp;B186&amp;"" and B='""&amp;C186&amp;""'""))"),46.0)</f>
        <v>46</v>
      </c>
      <c r="E186" s="20">
        <f>IFERROR(__xludf.DUMMYFUNCTION("""COMPUTED_VALUE"""),56.0)</f>
        <v>56</v>
      </c>
      <c r="F186" s="20">
        <f>IFERROR(__xludf.DUMMYFUNCTION("""COMPUTED_VALUE"""),10.0)</f>
        <v>10</v>
      </c>
      <c r="G186" s="19">
        <f>IFERROR(__xludf.DUMMYFUNCTION("""COMPUTED_VALUE"""),122.0)</f>
        <v>122</v>
      </c>
      <c r="H186" s="19">
        <f>IFERROR(__xludf.DUMMYFUNCTION("""COMPUTED_VALUE"""),29.0)</f>
        <v>29</v>
      </c>
      <c r="I186" s="19">
        <f>IFERROR(__xludf.DUMMYFUNCTION("""COMPUTED_VALUE"""),12.0)</f>
        <v>12</v>
      </c>
      <c r="J186" s="21" t="str">
        <f t="shared" si="39"/>
        <v>N046.56.10.000 W122.29.12.000</v>
      </c>
      <c r="K186" s="21" t="str">
        <f t="shared" si="40"/>
        <v>46.936111111 122.486666667</v>
      </c>
      <c r="L186" s="22" t="str">
        <f t="shared" si="41"/>
        <v>                          N046.56.10.000 W122.29.12.000 N047.23.00.000 W122.30.00.000 SECTOR-32 ; NODE: PG 4 #47</v>
      </c>
      <c r="M186" s="23" t="str">
        <f t="shared" si="42"/>
        <v>LINE -122.486666667,46.936111111 -122.500000000,47.383333333
</v>
      </c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</row>
    <row r="187" ht="15.75" customHeight="1">
      <c r="A187" s="5" t="s">
        <v>37</v>
      </c>
      <c r="B187" s="5" t="s">
        <v>10</v>
      </c>
      <c r="C187" s="5" t="s">
        <v>14</v>
      </c>
      <c r="D187" s="19">
        <f>IFERROR(__xludf.DUMMYFUNCTION("IF(ISBLANK(C187),"""",QUERY(CoordinateDefinitions,""select C,D,E,F,G,H where A=""&amp;B187&amp;"" and B='""&amp;C187&amp;""'""))"),47.0)</f>
        <v>47</v>
      </c>
      <c r="E187" s="20">
        <f>IFERROR(__xludf.DUMMYFUNCTION("""COMPUTED_VALUE"""),23.0)</f>
        <v>23</v>
      </c>
      <c r="F187" s="20">
        <f>IFERROR(__xludf.DUMMYFUNCTION("""COMPUTED_VALUE"""),0.0)</f>
        <v>0</v>
      </c>
      <c r="G187" s="19">
        <f>IFERROR(__xludf.DUMMYFUNCTION("""COMPUTED_VALUE"""),122.0)</f>
        <v>122</v>
      </c>
      <c r="H187" s="19">
        <f>IFERROR(__xludf.DUMMYFUNCTION("""COMPUTED_VALUE"""),30.0)</f>
        <v>30</v>
      </c>
      <c r="I187" s="19">
        <f>IFERROR(__xludf.DUMMYFUNCTION("""COMPUTED_VALUE"""),0.0)</f>
        <v>0</v>
      </c>
      <c r="J187" s="21" t="str">
        <f t="shared" si="39"/>
        <v>N047.23.00.000 W122.30.00.000</v>
      </c>
      <c r="K187" s="21" t="str">
        <f t="shared" si="40"/>
        <v>47.383333333 122.500000000</v>
      </c>
      <c r="L187" s="22" t="str">
        <f t="shared" si="41"/>
        <v>                          N047.23.00.000 W122.30.00.000 N047.30.00.000 W122.30.00.000 SECTOR-32 ; NODE: PG 5 #9</v>
      </c>
      <c r="M187" s="23" t="str">
        <f t="shared" si="42"/>
        <v>LINE -122.500000000,47.383333333 -122.500000000,47.500000000
</v>
      </c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</row>
    <row r="188" ht="15.75" customHeight="1">
      <c r="A188" s="5" t="s">
        <v>37</v>
      </c>
      <c r="B188" s="5" t="s">
        <v>10</v>
      </c>
      <c r="C188" s="5" t="s">
        <v>15</v>
      </c>
      <c r="D188" s="19">
        <f>IFERROR(__xludf.DUMMYFUNCTION("IF(ISBLANK(C188),"""",QUERY(CoordinateDefinitions,""select C,D,E,F,G,H where A=""&amp;B188&amp;"" and B='""&amp;C188&amp;""'""))"),47.0)</f>
        <v>47</v>
      </c>
      <c r="E188" s="20">
        <f>IFERROR(__xludf.DUMMYFUNCTION("""COMPUTED_VALUE"""),30.0)</f>
        <v>30</v>
      </c>
      <c r="F188" s="20">
        <f>IFERROR(__xludf.DUMMYFUNCTION("""COMPUTED_VALUE"""),0.0)</f>
        <v>0</v>
      </c>
      <c r="G188" s="19">
        <f>IFERROR(__xludf.DUMMYFUNCTION("""COMPUTED_VALUE"""),122.0)</f>
        <v>122</v>
      </c>
      <c r="H188" s="19">
        <f>IFERROR(__xludf.DUMMYFUNCTION("""COMPUTED_VALUE"""),30.0)</f>
        <v>30</v>
      </c>
      <c r="I188" s="19">
        <f>IFERROR(__xludf.DUMMYFUNCTION("""COMPUTED_VALUE"""),0.0)</f>
        <v>0</v>
      </c>
      <c r="J188" s="21" t="str">
        <f t="shared" si="39"/>
        <v>N047.30.00.000 W122.30.00.000</v>
      </c>
      <c r="K188" s="21" t="str">
        <f t="shared" si="40"/>
        <v>47.500000000 122.500000000</v>
      </c>
      <c r="L188" s="22" t="str">
        <f t="shared" si="41"/>
        <v>                          N047.30.00.000 W122.30.00.000 N047.33.00.000 W122.27.00.000 SECTOR-32 ; NODE: PG 5 #10</v>
      </c>
      <c r="M188" s="23" t="str">
        <f t="shared" si="42"/>
        <v>LINE -122.500000000,47.500000000 -122.450000000,47.550000000
</v>
      </c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</row>
    <row r="189" ht="15.75" customHeight="1">
      <c r="A189" s="5" t="s">
        <v>37</v>
      </c>
      <c r="B189" s="5" t="s">
        <v>10</v>
      </c>
      <c r="C189" s="5" t="s">
        <v>10</v>
      </c>
      <c r="D189" s="19">
        <f>IFERROR(__xludf.DUMMYFUNCTION("IF(ISBLANK(C189),"""",QUERY(CoordinateDefinitions,""select C,D,E,F,G,H where A=""&amp;B189&amp;"" and B='""&amp;C189&amp;""'""))"),47.0)</f>
        <v>47</v>
      </c>
      <c r="E189" s="20">
        <f>IFERROR(__xludf.DUMMYFUNCTION("""COMPUTED_VALUE"""),33.0)</f>
        <v>33</v>
      </c>
      <c r="F189" s="20">
        <f>IFERROR(__xludf.DUMMYFUNCTION("""COMPUTED_VALUE"""),0.0)</f>
        <v>0</v>
      </c>
      <c r="G189" s="19">
        <f>IFERROR(__xludf.DUMMYFUNCTION("""COMPUTED_VALUE"""),122.0)</f>
        <v>122</v>
      </c>
      <c r="H189" s="19">
        <f>IFERROR(__xludf.DUMMYFUNCTION("""COMPUTED_VALUE"""),27.0)</f>
        <v>27</v>
      </c>
      <c r="I189" s="19">
        <f>IFERROR(__xludf.DUMMYFUNCTION("""COMPUTED_VALUE"""),0.0)</f>
        <v>0</v>
      </c>
      <c r="J189" s="21" t="str">
        <f t="shared" si="39"/>
        <v>N047.33.00.000 W122.27.00.000</v>
      </c>
      <c r="K189" s="21" t="str">
        <f t="shared" si="40"/>
        <v>47.550000000 122.450000000</v>
      </c>
      <c r="L189" s="22" t="str">
        <f t="shared" si="41"/>
        <v>                          N047.33.00.000 W122.27.00.000 N047.37.00.000 W122.23.00.000 SECTOR-32 ; NODE: PG 5 #5</v>
      </c>
      <c r="M189" s="23" t="str">
        <f t="shared" si="42"/>
        <v>LINE -122.450000000,47.550000000 -122.383333333,47.616666667
</v>
      </c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</row>
    <row r="190" ht="15.75" customHeight="1">
      <c r="A190" s="5" t="s">
        <v>37</v>
      </c>
      <c r="B190" s="5" t="s">
        <v>10</v>
      </c>
      <c r="C190" s="5" t="s">
        <v>9</v>
      </c>
      <c r="D190" s="19">
        <f>IFERROR(__xludf.DUMMYFUNCTION("IF(ISBLANK(C190),"""",QUERY(CoordinateDefinitions,""select C,D,E,F,G,H where A=""&amp;B190&amp;"" and B='""&amp;C190&amp;""'""))"),47.0)</f>
        <v>47</v>
      </c>
      <c r="E190" s="20">
        <f>IFERROR(__xludf.DUMMYFUNCTION("""COMPUTED_VALUE"""),37.0)</f>
        <v>37</v>
      </c>
      <c r="F190" s="20">
        <f>IFERROR(__xludf.DUMMYFUNCTION("""COMPUTED_VALUE"""),0.0)</f>
        <v>0</v>
      </c>
      <c r="G190" s="19">
        <f>IFERROR(__xludf.DUMMYFUNCTION("""COMPUTED_VALUE"""),122.0)</f>
        <v>122</v>
      </c>
      <c r="H190" s="19">
        <f>IFERROR(__xludf.DUMMYFUNCTION("""COMPUTED_VALUE"""),23.0)</f>
        <v>23</v>
      </c>
      <c r="I190" s="19">
        <f>IFERROR(__xludf.DUMMYFUNCTION("""COMPUTED_VALUE"""),0.0)</f>
        <v>0</v>
      </c>
      <c r="J190" s="21" t="str">
        <f t="shared" si="39"/>
        <v>N047.37.00.000 W122.23.00.000</v>
      </c>
      <c r="K190" s="21" t="str">
        <f t="shared" si="40"/>
        <v>47.616666667 122.383333333</v>
      </c>
      <c r="L190" s="22" t="str">
        <f t="shared" si="41"/>
        <v>                          N047.37.00.000 W122.23.00.000 N047.37.01.000 W122.10.00.000 SECTOR-32 ; NODE: PG 5 #4</v>
      </c>
      <c r="M190" s="23" t="str">
        <f t="shared" si="42"/>
        <v>LINE -122.383333333,47.616666667 -122.166666667,47.616944444
</v>
      </c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</row>
    <row r="191" ht="15.75" customHeight="1">
      <c r="A191" s="5" t="s">
        <v>37</v>
      </c>
      <c r="B191" s="5" t="s">
        <v>10</v>
      </c>
      <c r="C191" s="5" t="s">
        <v>16</v>
      </c>
      <c r="D191" s="19">
        <f>IFERROR(__xludf.DUMMYFUNCTION("IF(ISBLANK(C191),"""",QUERY(CoordinateDefinitions,""select C,D,E,F,G,H where A=""&amp;B191&amp;"" and B='""&amp;C191&amp;""'""))"),47.0)</f>
        <v>47</v>
      </c>
      <c r="E191" s="20">
        <f>IFERROR(__xludf.DUMMYFUNCTION("""COMPUTED_VALUE"""),37.0)</f>
        <v>37</v>
      </c>
      <c r="F191" s="20">
        <f>IFERROR(__xludf.DUMMYFUNCTION("""COMPUTED_VALUE"""),1.0)</f>
        <v>1</v>
      </c>
      <c r="G191" s="19">
        <f>IFERROR(__xludf.DUMMYFUNCTION("""COMPUTED_VALUE"""),122.0)</f>
        <v>122</v>
      </c>
      <c r="H191" s="19">
        <f>IFERROR(__xludf.DUMMYFUNCTION("""COMPUTED_VALUE"""),10.0)</f>
        <v>10</v>
      </c>
      <c r="I191" s="19">
        <f>IFERROR(__xludf.DUMMYFUNCTION("""COMPUTED_VALUE"""),0.0)</f>
        <v>0</v>
      </c>
      <c r="J191" s="21" t="str">
        <f t="shared" si="39"/>
        <v>N047.37.01.000 W122.10.00.000</v>
      </c>
      <c r="K191" s="21" t="str">
        <f t="shared" si="40"/>
        <v>47.616944444 122.166666667</v>
      </c>
      <c r="L191" s="22" t="str">
        <f t="shared" si="41"/>
        <v>                          N047.37.01.000 W122.10.00.000 N047.19.00.000 W122.10.00.000 SECTOR-32 ; NODE: PG 5 #11</v>
      </c>
      <c r="M191" s="23" t="str">
        <f t="shared" si="42"/>
        <v>LINE -122.166666667,47.616944444 -122.166666667,47.316666667
</v>
      </c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</row>
    <row r="192" ht="15.75" customHeight="1">
      <c r="A192" s="5" t="s">
        <v>37</v>
      </c>
      <c r="B192" s="5" t="s">
        <v>10</v>
      </c>
      <c r="C192" s="5" t="s">
        <v>17</v>
      </c>
      <c r="D192" s="19">
        <f>IFERROR(__xludf.DUMMYFUNCTION("IF(ISBLANK(C192),"""",QUERY(CoordinateDefinitions,""select C,D,E,F,G,H where A=""&amp;B192&amp;"" and B='""&amp;C192&amp;""'""))"),47.0)</f>
        <v>47</v>
      </c>
      <c r="E192" s="20">
        <f>IFERROR(__xludf.DUMMYFUNCTION("""COMPUTED_VALUE"""),19.0)</f>
        <v>19</v>
      </c>
      <c r="F192" s="20">
        <f>IFERROR(__xludf.DUMMYFUNCTION("""COMPUTED_VALUE"""),0.0)</f>
        <v>0</v>
      </c>
      <c r="G192" s="19">
        <f>IFERROR(__xludf.DUMMYFUNCTION("""COMPUTED_VALUE"""),122.0)</f>
        <v>122</v>
      </c>
      <c r="H192" s="19">
        <f>IFERROR(__xludf.DUMMYFUNCTION("""COMPUTED_VALUE"""),10.0)</f>
        <v>10</v>
      </c>
      <c r="I192" s="19">
        <f>IFERROR(__xludf.DUMMYFUNCTION("""COMPUTED_VALUE"""),0.0)</f>
        <v>0</v>
      </c>
      <c r="J192" s="21" t="str">
        <f t="shared" si="39"/>
        <v>N047.19.00.000 W122.10.00.000</v>
      </c>
      <c r="K192" s="21" t="str">
        <f t="shared" si="40"/>
        <v>47.316666667 122.166666667</v>
      </c>
      <c r="L192" s="22" t="str">
        <f t="shared" si="41"/>
        <v>                          N047.19.00.000 W122.10.00.000 N047.19.00.000 W121.53.00.000 SECTOR-32 ; NODE: PG 5 #12</v>
      </c>
      <c r="M192" s="23" t="str">
        <f t="shared" si="42"/>
        <v>LINE -122.166666667,47.316666667 -121.883333333,47.316666667
</v>
      </c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</row>
    <row r="193" ht="15.75" customHeight="1">
      <c r="A193" s="5" t="s">
        <v>37</v>
      </c>
      <c r="B193" s="5" t="s">
        <v>10</v>
      </c>
      <c r="C193" s="5" t="s">
        <v>18</v>
      </c>
      <c r="D193" s="19">
        <f>IFERROR(__xludf.DUMMYFUNCTION("IF(ISBLANK(C193),"""",QUERY(CoordinateDefinitions,""select C,D,E,F,G,H where A=""&amp;B193&amp;"" and B='""&amp;C193&amp;""'""))"),47.0)</f>
        <v>47</v>
      </c>
      <c r="E193" s="20">
        <f>IFERROR(__xludf.DUMMYFUNCTION("""COMPUTED_VALUE"""),19.0)</f>
        <v>19</v>
      </c>
      <c r="F193" s="20">
        <f>IFERROR(__xludf.DUMMYFUNCTION("""COMPUTED_VALUE"""),0.0)</f>
        <v>0</v>
      </c>
      <c r="G193" s="19">
        <f>IFERROR(__xludf.DUMMYFUNCTION("""COMPUTED_VALUE"""),121.0)</f>
        <v>121</v>
      </c>
      <c r="H193" s="19">
        <f>IFERROR(__xludf.DUMMYFUNCTION("""COMPUTED_VALUE"""),53.0)</f>
        <v>53</v>
      </c>
      <c r="I193" s="19">
        <f>IFERROR(__xludf.DUMMYFUNCTION("""COMPUTED_VALUE"""),0.0)</f>
        <v>0</v>
      </c>
      <c r="J193" s="21" t="str">
        <f t="shared" si="39"/>
        <v>N047.19.00.000 W121.53.00.000</v>
      </c>
      <c r="K193" s="21" t="str">
        <f t="shared" si="40"/>
        <v>47.316666667 121.883333333</v>
      </c>
      <c r="L193" s="22" t="str">
        <f t="shared" si="41"/>
        <v>                          N047.19.00.000 W121.53.00.000 N047.37.00.000 W121.58.00.000 SECTOR-32 ; NODE: PG 5 #13</v>
      </c>
      <c r="M193" s="23" t="str">
        <f t="shared" si="42"/>
        <v>LINE -121.883333333,47.316666667 -121.966666667,47.616666667
</v>
      </c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</row>
    <row r="194" ht="15.75" customHeight="1">
      <c r="A194" s="5" t="s">
        <v>37</v>
      </c>
      <c r="B194" s="5" t="s">
        <v>10</v>
      </c>
      <c r="C194" s="5" t="s">
        <v>21</v>
      </c>
      <c r="D194" s="19">
        <f>IFERROR(__xludf.DUMMYFUNCTION("IF(ISBLANK(C194),"""",QUERY(CoordinateDefinitions,""select C,D,E,F,G,H where A=""&amp;B194&amp;"" and B='""&amp;C194&amp;""'""))"),47.0)</f>
        <v>47</v>
      </c>
      <c r="E194" s="20">
        <f>IFERROR(__xludf.DUMMYFUNCTION("""COMPUTED_VALUE"""),37.0)</f>
        <v>37</v>
      </c>
      <c r="F194" s="20">
        <f>IFERROR(__xludf.DUMMYFUNCTION("""COMPUTED_VALUE"""),0.0)</f>
        <v>0</v>
      </c>
      <c r="G194" s="19">
        <f>IFERROR(__xludf.DUMMYFUNCTION("""COMPUTED_VALUE"""),121.0)</f>
        <v>121</v>
      </c>
      <c r="H194" s="19">
        <f>IFERROR(__xludf.DUMMYFUNCTION("""COMPUTED_VALUE"""),58.0)</f>
        <v>58</v>
      </c>
      <c r="I194" s="19">
        <f>IFERROR(__xludf.DUMMYFUNCTION("""COMPUTED_VALUE"""),0.0)</f>
        <v>0</v>
      </c>
      <c r="J194" s="21" t="str">
        <f t="shared" si="39"/>
        <v>N047.37.00.000 W121.58.00.000</v>
      </c>
      <c r="K194" s="21" t="str">
        <f t="shared" si="40"/>
        <v>47.616666667 121.966666667</v>
      </c>
      <c r="L194" s="22" t="str">
        <f t="shared" si="41"/>
        <v>                          N047.37.00.000 W121.58.00.000 N047.37.01.000 W122.10.00.000 SECTOR-32 ; NODE: PG 5 #16</v>
      </c>
      <c r="M194" s="23" t="str">
        <f t="shared" si="42"/>
        <v>LINE -121.966666667,47.616666667 -122.166666667,47.616944444
</v>
      </c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</row>
    <row r="195" ht="15.75" customHeight="1">
      <c r="A195" s="5" t="s">
        <v>37</v>
      </c>
      <c r="B195" s="5" t="s">
        <v>10</v>
      </c>
      <c r="C195" s="5" t="s">
        <v>16</v>
      </c>
      <c r="D195" s="19">
        <f>IFERROR(__xludf.DUMMYFUNCTION("IF(ISBLANK(C195),"""",QUERY(CoordinateDefinitions,""select C,D,E,F,G,H where A=""&amp;B195&amp;"" and B='""&amp;C195&amp;""'""))"),47.0)</f>
        <v>47</v>
      </c>
      <c r="E195" s="20">
        <f>IFERROR(__xludf.DUMMYFUNCTION("""COMPUTED_VALUE"""),37.0)</f>
        <v>37</v>
      </c>
      <c r="F195" s="20">
        <f>IFERROR(__xludf.DUMMYFUNCTION("""COMPUTED_VALUE"""),1.0)</f>
        <v>1</v>
      </c>
      <c r="G195" s="19">
        <f>IFERROR(__xludf.DUMMYFUNCTION("""COMPUTED_VALUE"""),122.0)</f>
        <v>122</v>
      </c>
      <c r="H195" s="19">
        <f>IFERROR(__xludf.DUMMYFUNCTION("""COMPUTED_VALUE"""),10.0)</f>
        <v>10</v>
      </c>
      <c r="I195" s="19">
        <f>IFERROR(__xludf.DUMMYFUNCTION("""COMPUTED_VALUE"""),0.0)</f>
        <v>0</v>
      </c>
      <c r="J195" s="21" t="str">
        <f t="shared" si="39"/>
        <v>N047.37.01.000 W122.10.00.000</v>
      </c>
      <c r="K195" s="21" t="str">
        <f t="shared" si="40"/>
        <v>47.616944444 122.166666667</v>
      </c>
      <c r="L195" s="22" t="str">
        <f t="shared" si="41"/>
        <v/>
      </c>
      <c r="M195" s="23" t="str">
        <f t="shared" si="42"/>
        <v/>
      </c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</row>
    <row r="196" ht="15.75" customHeight="1">
      <c r="A196" s="5" t="s">
        <v>37</v>
      </c>
      <c r="B196" s="5" t="s">
        <v>10</v>
      </c>
      <c r="C196" s="24"/>
      <c r="D196" s="25"/>
      <c r="E196" s="25"/>
      <c r="F196" s="25"/>
      <c r="G196" s="25"/>
      <c r="H196" s="25"/>
      <c r="I196" s="25"/>
      <c r="J196" s="25"/>
      <c r="K196" s="26"/>
      <c r="L196" s="27"/>
      <c r="M196" s="28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</row>
    <row r="197" ht="15.75" customHeight="1">
      <c r="A197" s="5" t="s">
        <v>37</v>
      </c>
      <c r="B197" s="5" t="s">
        <v>10</v>
      </c>
      <c r="C197" s="5" t="s">
        <v>18</v>
      </c>
      <c r="D197" s="19">
        <f>IFERROR(__xludf.DUMMYFUNCTION("IF(ISBLANK(C197),"""",QUERY(CoordinateDefinitions,""select C,D,E,F,G,H where A=""&amp;B197&amp;"" and B='""&amp;C197&amp;""'""))"),47.0)</f>
        <v>47</v>
      </c>
      <c r="E197" s="20">
        <f>IFERROR(__xludf.DUMMYFUNCTION("""COMPUTED_VALUE"""),19.0)</f>
        <v>19</v>
      </c>
      <c r="F197" s="20">
        <f>IFERROR(__xludf.DUMMYFUNCTION("""COMPUTED_VALUE"""),0.0)</f>
        <v>0</v>
      </c>
      <c r="G197" s="19">
        <f>IFERROR(__xludf.DUMMYFUNCTION("""COMPUTED_VALUE"""),121.0)</f>
        <v>121</v>
      </c>
      <c r="H197" s="19">
        <f>IFERROR(__xludf.DUMMYFUNCTION("""COMPUTED_VALUE"""),53.0)</f>
        <v>53</v>
      </c>
      <c r="I197" s="19">
        <f>IFERROR(__xludf.DUMMYFUNCTION("""COMPUTED_VALUE"""),0.0)</f>
        <v>0</v>
      </c>
      <c r="J197" s="21" t="str">
        <f t="shared" ref="J197:J213" si="43">IF(D197="","","N"&amp;TEXT(D197,"000")&amp;"."&amp;TEXT(E197,"00")&amp;"."&amp;TEXT(F197,"00.000")&amp;" W"&amp;TEXT(G197,"000")&amp;"."&amp;TEXT(H197,"00")&amp;"."&amp;TEXT(I197,"00.000"))</f>
        <v>N047.19.00.000 W121.53.00.000</v>
      </c>
      <c r="K197" s="21" t="str">
        <f t="shared" ref="K197:K213" si="44">IF(D197="","",TEXT((((F197/60)+E197)/60)+D197,"0.000000000")&amp;" "&amp;TEXT((((I197/60)+H197)/60)+G197,"0.000000000"))</f>
        <v>47.316666667 121.883333333</v>
      </c>
      <c r="L197" s="22" t="str">
        <f t="shared" ref="L197:L213" si="45">IF(OR(D197="",D198=""),"","                          "&amp;J197&amp;" "&amp;J198&amp;" SECTOR-"&amp;A197&amp;" ; NODE: PG "&amp;B197&amp;" #"&amp;C197)</f>
        <v>                          N047.19.00.000 W121.53.00.000 N047.10.00.000 W121.54.00.000 SECTOR-32 ; NODE: PG 5 #13</v>
      </c>
      <c r="M197" s="23" t="str">
        <f t="shared" ref="M197:M213" si="46">IF(or(D197="",D198=""),"","LINE -"&amp;TEXT((((I197/60)+H197)/60)+G197,"0.000000000")&amp;","&amp;TEXT((((F197/60)+E197)/60)+D197,"0.000000000")&amp;" -"&amp;TEXT((((I198/60)+H198)/60)+G198,"0.000000000")&amp;","&amp;TEXT((((F198/60)+E198)/60)+D198,"0.000000000")&amp;CHAR(13))</f>
        <v>LINE -121.883333333,47.316666667 -121.900000000,47.166666667
</v>
      </c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</row>
    <row r="198" ht="15.75" customHeight="1">
      <c r="A198" s="5" t="s">
        <v>37</v>
      </c>
      <c r="B198" s="5" t="s">
        <v>10</v>
      </c>
      <c r="C198" s="5" t="s">
        <v>20</v>
      </c>
      <c r="D198" s="19">
        <f>IFERROR(__xludf.DUMMYFUNCTION("IF(ISBLANK(C198),"""",QUERY(CoordinateDefinitions,""select C,D,E,F,G,H where A=""&amp;B198&amp;"" and B='""&amp;C198&amp;""'""))"),47.0)</f>
        <v>47</v>
      </c>
      <c r="E198" s="20">
        <f>IFERROR(__xludf.DUMMYFUNCTION("""COMPUTED_VALUE"""),10.0)</f>
        <v>10</v>
      </c>
      <c r="F198" s="20">
        <f>IFERROR(__xludf.DUMMYFUNCTION("""COMPUTED_VALUE"""),0.0)</f>
        <v>0</v>
      </c>
      <c r="G198" s="19">
        <f>IFERROR(__xludf.DUMMYFUNCTION("""COMPUTED_VALUE"""),121.0)</f>
        <v>121</v>
      </c>
      <c r="H198" s="19">
        <f>IFERROR(__xludf.DUMMYFUNCTION("""COMPUTED_VALUE"""),54.0)</f>
        <v>54</v>
      </c>
      <c r="I198" s="19">
        <f>IFERROR(__xludf.DUMMYFUNCTION("""COMPUTED_VALUE"""),0.0)</f>
        <v>0</v>
      </c>
      <c r="J198" s="21" t="str">
        <f t="shared" si="43"/>
        <v>N047.10.00.000 W121.54.00.000</v>
      </c>
      <c r="K198" s="21" t="str">
        <f t="shared" si="44"/>
        <v>47.166666667 121.900000000</v>
      </c>
      <c r="L198" s="22" t="str">
        <f t="shared" si="45"/>
        <v>                          N047.10.00.000 W121.54.00.000 N047.00.26.000 W121.51.33.000 SECTOR-32 ; NODE: PG 5 #15</v>
      </c>
      <c r="M198" s="23" t="str">
        <f t="shared" si="46"/>
        <v>LINE -121.900000000,47.166666667 -121.859166667,47.007222222
</v>
      </c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</row>
    <row r="199" ht="15.75" customHeight="1">
      <c r="A199" s="5" t="s">
        <v>37</v>
      </c>
      <c r="B199" s="5" t="s">
        <v>9</v>
      </c>
      <c r="C199" s="5" t="s">
        <v>60</v>
      </c>
      <c r="D199" s="19">
        <f>IFERROR(__xludf.DUMMYFUNCTION("IF(ISBLANK(C199),"""",QUERY(CoordinateDefinitions,""select C,D,E,F,G,H where A=""&amp;B199&amp;"" and B='""&amp;C199&amp;""'""))"),47.0)</f>
        <v>47</v>
      </c>
      <c r="E199" s="20">
        <f>IFERROR(__xludf.DUMMYFUNCTION("""COMPUTED_VALUE"""),0.0)</f>
        <v>0</v>
      </c>
      <c r="F199" s="20">
        <f>IFERROR(__xludf.DUMMYFUNCTION("""COMPUTED_VALUE"""),26.0)</f>
        <v>26</v>
      </c>
      <c r="G199" s="19">
        <f>IFERROR(__xludf.DUMMYFUNCTION("""COMPUTED_VALUE"""),121.0)</f>
        <v>121</v>
      </c>
      <c r="H199" s="19">
        <f>IFERROR(__xludf.DUMMYFUNCTION("""COMPUTED_VALUE"""),51.0)</f>
        <v>51</v>
      </c>
      <c r="I199" s="19">
        <f>IFERROR(__xludf.DUMMYFUNCTION("""COMPUTED_VALUE"""),33.0)</f>
        <v>33</v>
      </c>
      <c r="J199" s="21" t="str">
        <f t="shared" si="43"/>
        <v>N047.00.26.000 W121.51.33.000</v>
      </c>
      <c r="K199" s="21" t="str">
        <f t="shared" si="44"/>
        <v>47.007222222 121.859166667</v>
      </c>
      <c r="L199" s="22" t="str">
        <f t="shared" si="45"/>
        <v>                          N047.00.26.000 W121.51.33.000 N046.42.00.000 W121.03.00.000 SECTOR-32 ; NODE: PG 4 #48</v>
      </c>
      <c r="M199" s="23" t="str">
        <f t="shared" si="46"/>
        <v>LINE -121.859166667,47.007222222 -121.050000000,46.700000000
</v>
      </c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</row>
    <row r="200" ht="15.75" customHeight="1">
      <c r="A200" s="5" t="s">
        <v>37</v>
      </c>
      <c r="B200" s="5" t="s">
        <v>9</v>
      </c>
      <c r="C200" s="5" t="s">
        <v>62</v>
      </c>
      <c r="D200" s="19">
        <f>IFERROR(__xludf.DUMMYFUNCTION("IF(ISBLANK(C200),"""",QUERY(CoordinateDefinitions,""select C,D,E,F,G,H where A=""&amp;B200&amp;"" and B='""&amp;C200&amp;""'""))"),46.0)</f>
        <v>46</v>
      </c>
      <c r="E200" s="20">
        <f>IFERROR(__xludf.DUMMYFUNCTION("""COMPUTED_VALUE"""),42.0)</f>
        <v>42</v>
      </c>
      <c r="F200" s="20">
        <f>IFERROR(__xludf.DUMMYFUNCTION("""COMPUTED_VALUE"""),0.0)</f>
        <v>0</v>
      </c>
      <c r="G200" s="19">
        <f>IFERROR(__xludf.DUMMYFUNCTION("""COMPUTED_VALUE"""),121.0)</f>
        <v>121</v>
      </c>
      <c r="H200" s="19">
        <f>IFERROR(__xludf.DUMMYFUNCTION("""COMPUTED_VALUE"""),3.0)</f>
        <v>3</v>
      </c>
      <c r="I200" s="19">
        <f>IFERROR(__xludf.DUMMYFUNCTION("""COMPUTED_VALUE"""),0.0)</f>
        <v>0</v>
      </c>
      <c r="J200" s="21" t="str">
        <f t="shared" si="43"/>
        <v>N046.42.00.000 W121.03.00.000</v>
      </c>
      <c r="K200" s="21" t="str">
        <f t="shared" si="44"/>
        <v>46.700000000 121.050000000</v>
      </c>
      <c r="L200" s="22" t="str">
        <f t="shared" si="45"/>
        <v/>
      </c>
      <c r="M200" s="23" t="str">
        <f t="shared" si="46"/>
        <v/>
      </c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</row>
    <row r="201" ht="15.75" customHeight="1">
      <c r="A201" s="29"/>
      <c r="B201" s="29"/>
      <c r="C201" s="29"/>
      <c r="D201" s="21" t="str">
        <f>IFERROR(__xludf.DUMMYFUNCTION("IF(ISBLANK(C201),"""",QUERY(CoordinateDefinitions,""select C,D,E,F,G,H where A=""&amp;B201&amp;"" and B='""&amp;C201&amp;""'""))"),"")</f>
        <v/>
      </c>
      <c r="E201" s="30"/>
      <c r="F201" s="30"/>
      <c r="G201" s="21"/>
      <c r="H201" s="21"/>
      <c r="I201" s="21"/>
      <c r="J201" s="21" t="str">
        <f t="shared" si="43"/>
        <v/>
      </c>
      <c r="K201" s="21" t="str">
        <f t="shared" si="44"/>
        <v/>
      </c>
      <c r="L201" s="22" t="str">
        <f t="shared" si="45"/>
        <v/>
      </c>
      <c r="M201" s="23" t="str">
        <f t="shared" si="46"/>
        <v/>
      </c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</row>
    <row r="202" ht="15.75" customHeight="1">
      <c r="A202" s="5" t="s">
        <v>89</v>
      </c>
      <c r="B202" s="5" t="s">
        <v>9</v>
      </c>
      <c r="C202" s="5" t="s">
        <v>21</v>
      </c>
      <c r="D202" s="19">
        <f>IFERROR(__xludf.DUMMYFUNCTION("IF(ISBLANK(C202),"""",QUERY(CoordinateDefinitions,""select C,D,E,F,G,H where A=""&amp;B202&amp;"" and B='""&amp;C202&amp;""'""))"),47.0)</f>
        <v>47</v>
      </c>
      <c r="E202" s="20">
        <f>IFERROR(__xludf.DUMMYFUNCTION("""COMPUTED_VALUE"""),8.0)</f>
        <v>8</v>
      </c>
      <c r="F202" s="20">
        <f>IFERROR(__xludf.DUMMYFUNCTION("""COMPUTED_VALUE"""),0.0)</f>
        <v>0</v>
      </c>
      <c r="G202" s="19">
        <f>IFERROR(__xludf.DUMMYFUNCTION("""COMPUTED_VALUE"""),120.0)</f>
        <v>120</v>
      </c>
      <c r="H202" s="19">
        <f>IFERROR(__xludf.DUMMYFUNCTION("""COMPUTED_VALUE"""),22.0)</f>
        <v>22</v>
      </c>
      <c r="I202" s="19">
        <f>IFERROR(__xludf.DUMMYFUNCTION("""COMPUTED_VALUE"""),0.0)</f>
        <v>0</v>
      </c>
      <c r="J202" s="21" t="str">
        <f t="shared" si="43"/>
        <v>N047.08.00.000 W120.22.00.000</v>
      </c>
      <c r="K202" s="21" t="str">
        <f t="shared" si="44"/>
        <v>47.133333333 120.366666667</v>
      </c>
      <c r="L202" s="22" t="str">
        <f t="shared" si="45"/>
        <v>                          N047.08.00.000 W120.22.00.000 N046.55.20.000 W120.28.58.000 SECTOR-01 ; NODE: PG 4 #16</v>
      </c>
      <c r="M202" s="23" t="str">
        <f t="shared" si="46"/>
        <v>LINE -120.366666667,47.133333333 -120.482777778,46.922222222
</v>
      </c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</row>
    <row r="203" ht="15.75" customHeight="1">
      <c r="A203" s="5" t="s">
        <v>89</v>
      </c>
      <c r="B203" s="5" t="s">
        <v>9</v>
      </c>
      <c r="C203" s="5" t="s">
        <v>22</v>
      </c>
      <c r="D203" s="19">
        <f>IFERROR(__xludf.DUMMYFUNCTION("IF(ISBLANK(C203),"""",QUERY(CoordinateDefinitions,""select C,D,E,F,G,H where A=""&amp;B203&amp;"" and B='""&amp;C203&amp;""'""))"),46.0)</f>
        <v>46</v>
      </c>
      <c r="E203" s="20">
        <f>IFERROR(__xludf.DUMMYFUNCTION("""COMPUTED_VALUE"""),55.0)</f>
        <v>55</v>
      </c>
      <c r="F203" s="20">
        <f>IFERROR(__xludf.DUMMYFUNCTION("""COMPUTED_VALUE"""),20.0)</f>
        <v>20</v>
      </c>
      <c r="G203" s="19">
        <f>IFERROR(__xludf.DUMMYFUNCTION("""COMPUTED_VALUE"""),120.0)</f>
        <v>120</v>
      </c>
      <c r="H203" s="19">
        <f>IFERROR(__xludf.DUMMYFUNCTION("""COMPUTED_VALUE"""),28.0)</f>
        <v>28</v>
      </c>
      <c r="I203" s="19">
        <f>IFERROR(__xludf.DUMMYFUNCTION("""COMPUTED_VALUE"""),58.0)</f>
        <v>58</v>
      </c>
      <c r="J203" s="21" t="str">
        <f t="shared" si="43"/>
        <v>N046.55.20.000 W120.28.58.000</v>
      </c>
      <c r="K203" s="21" t="str">
        <f t="shared" si="44"/>
        <v>46.922222222 120.482777778</v>
      </c>
      <c r="L203" s="22" t="str">
        <f t="shared" si="45"/>
        <v>                          N046.55.20.000 W120.28.58.000 N046.49.24.000 W120.32.17.000 SECTOR-01 ; NODE: PG 4 #17</v>
      </c>
      <c r="M203" s="23" t="str">
        <f t="shared" si="46"/>
        <v>LINE -120.482777778,46.922222222 -120.538055556,46.823333333
</v>
      </c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</row>
    <row r="204" ht="15.75" customHeight="1">
      <c r="A204" s="5" t="s">
        <v>89</v>
      </c>
      <c r="B204" s="5" t="s">
        <v>9</v>
      </c>
      <c r="C204" s="5" t="s">
        <v>23</v>
      </c>
      <c r="D204" s="19">
        <f>IFERROR(__xludf.DUMMYFUNCTION("IF(ISBLANK(C204),"""",QUERY(CoordinateDefinitions,""select C,D,E,F,G,H where A=""&amp;B204&amp;"" and B='""&amp;C204&amp;""'""))"),46.0)</f>
        <v>46</v>
      </c>
      <c r="E204" s="20">
        <f>IFERROR(__xludf.DUMMYFUNCTION("""COMPUTED_VALUE"""),49.0)</f>
        <v>49</v>
      </c>
      <c r="F204" s="20">
        <f>IFERROR(__xludf.DUMMYFUNCTION("""COMPUTED_VALUE"""),24.0)</f>
        <v>24</v>
      </c>
      <c r="G204" s="19">
        <f>IFERROR(__xludf.DUMMYFUNCTION("""COMPUTED_VALUE"""),120.0)</f>
        <v>120</v>
      </c>
      <c r="H204" s="19">
        <f>IFERROR(__xludf.DUMMYFUNCTION("""COMPUTED_VALUE"""),32.0)</f>
        <v>32</v>
      </c>
      <c r="I204" s="19">
        <f>IFERROR(__xludf.DUMMYFUNCTION("""COMPUTED_VALUE"""),17.0)</f>
        <v>17</v>
      </c>
      <c r="J204" s="21" t="str">
        <f t="shared" si="43"/>
        <v>N046.49.24.000 W120.32.17.000</v>
      </c>
      <c r="K204" s="21" t="str">
        <f t="shared" si="44"/>
        <v>46.823333333 120.538055556</v>
      </c>
      <c r="L204" s="22" t="str">
        <f t="shared" si="45"/>
        <v>                          N046.49.24.000 W120.32.17.000 N046.35.00.000 W120.40.00.000 SECTOR-01 ; NODE: PG 4 #18</v>
      </c>
      <c r="M204" s="23" t="str">
        <f t="shared" si="46"/>
        <v>LINE -120.538055556,46.823333333 -120.666666667,46.583333333
</v>
      </c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</row>
    <row r="205" ht="15.75" customHeight="1">
      <c r="A205" s="5" t="s">
        <v>89</v>
      </c>
      <c r="B205" s="5" t="s">
        <v>9</v>
      </c>
      <c r="C205" s="5" t="s">
        <v>24</v>
      </c>
      <c r="D205" s="19">
        <f>IFERROR(__xludf.DUMMYFUNCTION("IF(ISBLANK(C205),"""",QUERY(CoordinateDefinitions,""select C,D,E,F,G,H where A=""&amp;B205&amp;"" and B='""&amp;C205&amp;""'""))"),46.0)</f>
        <v>46</v>
      </c>
      <c r="E205" s="20">
        <f>IFERROR(__xludf.DUMMYFUNCTION("""COMPUTED_VALUE"""),35.0)</f>
        <v>35</v>
      </c>
      <c r="F205" s="20">
        <f>IFERROR(__xludf.DUMMYFUNCTION("""COMPUTED_VALUE"""),0.0)</f>
        <v>0</v>
      </c>
      <c r="G205" s="19">
        <f>IFERROR(__xludf.DUMMYFUNCTION("""COMPUTED_VALUE"""),120.0)</f>
        <v>120</v>
      </c>
      <c r="H205" s="19">
        <f>IFERROR(__xludf.DUMMYFUNCTION("""COMPUTED_VALUE"""),40.0)</f>
        <v>40</v>
      </c>
      <c r="I205" s="19">
        <f>IFERROR(__xludf.DUMMYFUNCTION("""COMPUTED_VALUE"""),0.0)</f>
        <v>0</v>
      </c>
      <c r="J205" s="21" t="str">
        <f t="shared" si="43"/>
        <v>N046.35.00.000 W120.40.00.000</v>
      </c>
      <c r="K205" s="21" t="str">
        <f t="shared" si="44"/>
        <v>46.583333333 120.666666667</v>
      </c>
      <c r="L205" s="22" t="str">
        <f t="shared" si="45"/>
        <v>                          N046.35.00.000 W120.40.00.000 N046.42.00.000 W121.03.00.000 SECTOR-01 ; NODE: PG 4 #19</v>
      </c>
      <c r="M205" s="23" t="str">
        <f t="shared" si="46"/>
        <v>LINE -120.666666667,46.583333333 -121.050000000,46.700000000
</v>
      </c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</row>
    <row r="206" ht="15.75" customHeight="1">
      <c r="A206" s="5" t="s">
        <v>89</v>
      </c>
      <c r="B206" s="5" t="s">
        <v>9</v>
      </c>
      <c r="C206" s="5" t="s">
        <v>62</v>
      </c>
      <c r="D206" s="19">
        <f>IFERROR(__xludf.DUMMYFUNCTION("IF(ISBLANK(C206),"""",QUERY(CoordinateDefinitions,""select C,D,E,F,G,H where A=""&amp;B206&amp;"" and B='""&amp;C206&amp;""'""))"),46.0)</f>
        <v>46</v>
      </c>
      <c r="E206" s="20">
        <f>IFERROR(__xludf.DUMMYFUNCTION("""COMPUTED_VALUE"""),42.0)</f>
        <v>42</v>
      </c>
      <c r="F206" s="20">
        <f>IFERROR(__xludf.DUMMYFUNCTION("""COMPUTED_VALUE"""),0.0)</f>
        <v>0</v>
      </c>
      <c r="G206" s="19">
        <f>IFERROR(__xludf.DUMMYFUNCTION("""COMPUTED_VALUE"""),121.0)</f>
        <v>121</v>
      </c>
      <c r="H206" s="19">
        <f>IFERROR(__xludf.DUMMYFUNCTION("""COMPUTED_VALUE"""),3.0)</f>
        <v>3</v>
      </c>
      <c r="I206" s="19">
        <f>IFERROR(__xludf.DUMMYFUNCTION("""COMPUTED_VALUE"""),0.0)</f>
        <v>0</v>
      </c>
      <c r="J206" s="21" t="str">
        <f t="shared" si="43"/>
        <v>N046.42.00.000 W121.03.00.000</v>
      </c>
      <c r="K206" s="21" t="str">
        <f t="shared" si="44"/>
        <v>46.700000000 121.050000000</v>
      </c>
      <c r="L206" s="22" t="str">
        <f t="shared" si="45"/>
        <v>                          N046.42.00.000 W121.03.00.000 N047.00.26.000 W121.51.33.000 SECTOR-01 ; NODE: PG 4 #50</v>
      </c>
      <c r="M206" s="23" t="str">
        <f t="shared" si="46"/>
        <v>LINE -121.050000000,46.700000000 -121.859166667,47.007222222
</v>
      </c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</row>
    <row r="207" ht="15.75" customHeight="1">
      <c r="A207" s="5" t="s">
        <v>89</v>
      </c>
      <c r="B207" s="5" t="s">
        <v>9</v>
      </c>
      <c r="C207" s="5" t="s">
        <v>60</v>
      </c>
      <c r="D207" s="19">
        <f>IFERROR(__xludf.DUMMYFUNCTION("IF(ISBLANK(C207),"""",QUERY(CoordinateDefinitions,""select C,D,E,F,G,H where A=""&amp;B207&amp;"" and B='""&amp;C207&amp;""'""))"),47.0)</f>
        <v>47</v>
      </c>
      <c r="E207" s="20">
        <f>IFERROR(__xludf.DUMMYFUNCTION("""COMPUTED_VALUE"""),0.0)</f>
        <v>0</v>
      </c>
      <c r="F207" s="20">
        <f>IFERROR(__xludf.DUMMYFUNCTION("""COMPUTED_VALUE"""),26.0)</f>
        <v>26</v>
      </c>
      <c r="G207" s="19">
        <f>IFERROR(__xludf.DUMMYFUNCTION("""COMPUTED_VALUE"""),121.0)</f>
        <v>121</v>
      </c>
      <c r="H207" s="19">
        <f>IFERROR(__xludf.DUMMYFUNCTION("""COMPUTED_VALUE"""),51.0)</f>
        <v>51</v>
      </c>
      <c r="I207" s="19">
        <f>IFERROR(__xludf.DUMMYFUNCTION("""COMPUTED_VALUE"""),33.0)</f>
        <v>33</v>
      </c>
      <c r="J207" s="21" t="str">
        <f t="shared" si="43"/>
        <v>N047.00.26.000 W121.51.33.000</v>
      </c>
      <c r="K207" s="21" t="str">
        <f t="shared" si="44"/>
        <v>47.007222222 121.859166667</v>
      </c>
      <c r="L207" s="22" t="str">
        <f t="shared" si="45"/>
        <v>                          N047.00.26.000 W121.51.33.000 N047.10.00.000 W121.54.00.000 SECTOR-01 ; NODE: PG 4 #48</v>
      </c>
      <c r="M207" s="23" t="str">
        <f t="shared" si="46"/>
        <v>LINE -121.859166667,47.007222222 -121.900000000,47.166666667
</v>
      </c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</row>
    <row r="208" ht="15.75" customHeight="1">
      <c r="A208" s="5" t="s">
        <v>89</v>
      </c>
      <c r="B208" s="5" t="s">
        <v>10</v>
      </c>
      <c r="C208" s="5" t="s">
        <v>20</v>
      </c>
      <c r="D208" s="19">
        <f>IFERROR(__xludf.DUMMYFUNCTION("IF(ISBLANK(C208),"""",QUERY(CoordinateDefinitions,""select C,D,E,F,G,H where A=""&amp;B208&amp;"" and B='""&amp;C208&amp;""'""))"),47.0)</f>
        <v>47</v>
      </c>
      <c r="E208" s="20">
        <f>IFERROR(__xludf.DUMMYFUNCTION("""COMPUTED_VALUE"""),10.0)</f>
        <v>10</v>
      </c>
      <c r="F208" s="20">
        <f>IFERROR(__xludf.DUMMYFUNCTION("""COMPUTED_VALUE"""),0.0)</f>
        <v>0</v>
      </c>
      <c r="G208" s="19">
        <f>IFERROR(__xludf.DUMMYFUNCTION("""COMPUTED_VALUE"""),121.0)</f>
        <v>121</v>
      </c>
      <c r="H208" s="19">
        <f>IFERROR(__xludf.DUMMYFUNCTION("""COMPUTED_VALUE"""),54.0)</f>
        <v>54</v>
      </c>
      <c r="I208" s="19">
        <f>IFERROR(__xludf.DUMMYFUNCTION("""COMPUTED_VALUE"""),0.0)</f>
        <v>0</v>
      </c>
      <c r="J208" s="21" t="str">
        <f t="shared" si="43"/>
        <v>N047.10.00.000 W121.54.00.000</v>
      </c>
      <c r="K208" s="21" t="str">
        <f t="shared" si="44"/>
        <v>47.166666667 121.900000000</v>
      </c>
      <c r="L208" s="22" t="str">
        <f t="shared" si="45"/>
        <v>                          N047.10.00.000 W121.54.00.000 N047.19.00.000 W121.53.00.000 SECTOR-01 ; NODE: PG 5 #15</v>
      </c>
      <c r="M208" s="23" t="str">
        <f t="shared" si="46"/>
        <v>LINE -121.900000000,47.166666667 -121.883333333,47.316666667
</v>
      </c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</row>
    <row r="209" ht="15.75" customHeight="1">
      <c r="A209" s="5" t="s">
        <v>89</v>
      </c>
      <c r="B209" s="5" t="s">
        <v>10</v>
      </c>
      <c r="C209" s="5" t="s">
        <v>18</v>
      </c>
      <c r="D209" s="19">
        <f>IFERROR(__xludf.DUMMYFUNCTION("IF(ISBLANK(C209),"""",QUERY(CoordinateDefinitions,""select C,D,E,F,G,H where A=""&amp;B209&amp;"" and B='""&amp;C209&amp;""'""))"),47.0)</f>
        <v>47</v>
      </c>
      <c r="E209" s="20">
        <f>IFERROR(__xludf.DUMMYFUNCTION("""COMPUTED_VALUE"""),19.0)</f>
        <v>19</v>
      </c>
      <c r="F209" s="20">
        <f>IFERROR(__xludf.DUMMYFUNCTION("""COMPUTED_VALUE"""),0.0)</f>
        <v>0</v>
      </c>
      <c r="G209" s="19">
        <f>IFERROR(__xludf.DUMMYFUNCTION("""COMPUTED_VALUE"""),121.0)</f>
        <v>121</v>
      </c>
      <c r="H209" s="19">
        <f>IFERROR(__xludf.DUMMYFUNCTION("""COMPUTED_VALUE"""),53.0)</f>
        <v>53</v>
      </c>
      <c r="I209" s="19">
        <f>IFERROR(__xludf.DUMMYFUNCTION("""COMPUTED_VALUE"""),0.0)</f>
        <v>0</v>
      </c>
      <c r="J209" s="21" t="str">
        <f t="shared" si="43"/>
        <v>N047.19.00.000 W121.53.00.000</v>
      </c>
      <c r="K209" s="21" t="str">
        <f t="shared" si="44"/>
        <v>47.316666667 121.883333333</v>
      </c>
      <c r="L209" s="22" t="str">
        <f t="shared" si="45"/>
        <v>                          N047.19.00.000 W121.53.00.000 N047.21.00.000 W121.42.00.000 SECTOR-01 ; NODE: PG 5 #13</v>
      </c>
      <c r="M209" s="23" t="str">
        <f t="shared" si="46"/>
        <v>LINE -121.883333333,47.316666667 -121.700000000,47.350000000
</v>
      </c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</row>
    <row r="210" ht="15.75" customHeight="1">
      <c r="A210" s="5" t="s">
        <v>89</v>
      </c>
      <c r="B210" s="5" t="s">
        <v>10</v>
      </c>
      <c r="C210" s="5" t="s">
        <v>19</v>
      </c>
      <c r="D210" s="19">
        <f>IFERROR(__xludf.DUMMYFUNCTION("IF(ISBLANK(C210),"""",QUERY(CoordinateDefinitions,""select C,D,E,F,G,H where A=""&amp;B210&amp;"" and B='""&amp;C210&amp;""'""))"),47.0)</f>
        <v>47</v>
      </c>
      <c r="E210" s="20">
        <f>IFERROR(__xludf.DUMMYFUNCTION("""COMPUTED_VALUE"""),21.0)</f>
        <v>21</v>
      </c>
      <c r="F210" s="20">
        <f>IFERROR(__xludf.DUMMYFUNCTION("""COMPUTED_VALUE"""),0.0)</f>
        <v>0</v>
      </c>
      <c r="G210" s="19">
        <f>IFERROR(__xludf.DUMMYFUNCTION("""COMPUTED_VALUE"""),121.0)</f>
        <v>121</v>
      </c>
      <c r="H210" s="19">
        <f>IFERROR(__xludf.DUMMYFUNCTION("""COMPUTED_VALUE"""),42.0)</f>
        <v>42</v>
      </c>
      <c r="I210" s="19">
        <f>IFERROR(__xludf.DUMMYFUNCTION("""COMPUTED_VALUE"""),0.0)</f>
        <v>0</v>
      </c>
      <c r="J210" s="21" t="str">
        <f t="shared" si="43"/>
        <v>N047.21.00.000 W121.42.00.000</v>
      </c>
      <c r="K210" s="21" t="str">
        <f t="shared" si="44"/>
        <v>47.350000000 121.700000000</v>
      </c>
      <c r="L210" s="22" t="str">
        <f t="shared" si="45"/>
        <v>                          N047.21.00.000 W121.42.00.000 N047.21.00.000 W121.31.00.000 SECTOR-01 ; NODE: PG 5 #14</v>
      </c>
      <c r="M210" s="23" t="str">
        <f t="shared" si="46"/>
        <v>LINE -121.700000000,47.350000000 -121.516666667,47.350000000
</v>
      </c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</row>
    <row r="211" ht="15.75" customHeight="1">
      <c r="A211" s="5" t="s">
        <v>89</v>
      </c>
      <c r="B211" s="5" t="s">
        <v>9</v>
      </c>
      <c r="C211" s="5" t="s">
        <v>67</v>
      </c>
      <c r="D211" s="19">
        <f>IFERROR(__xludf.DUMMYFUNCTION("IF(ISBLANK(C211),"""",QUERY(CoordinateDefinitions,""select C,D,E,F,G,H where A=""&amp;B211&amp;"" and B='""&amp;C211&amp;""'""))"),47.0)</f>
        <v>47</v>
      </c>
      <c r="E211" s="20">
        <f>IFERROR(__xludf.DUMMYFUNCTION("""COMPUTED_VALUE"""),21.0)</f>
        <v>21</v>
      </c>
      <c r="F211" s="20">
        <f>IFERROR(__xludf.DUMMYFUNCTION("""COMPUTED_VALUE"""),0.0)</f>
        <v>0</v>
      </c>
      <c r="G211" s="19">
        <f>IFERROR(__xludf.DUMMYFUNCTION("""COMPUTED_VALUE"""),121.0)</f>
        <v>121</v>
      </c>
      <c r="H211" s="19">
        <f>IFERROR(__xludf.DUMMYFUNCTION("""COMPUTED_VALUE"""),31.0)</f>
        <v>31</v>
      </c>
      <c r="I211" s="19">
        <f>IFERROR(__xludf.DUMMYFUNCTION("""COMPUTED_VALUE"""),0.0)</f>
        <v>0</v>
      </c>
      <c r="J211" s="21" t="str">
        <f t="shared" si="43"/>
        <v>N047.21.00.000 W121.31.00.000</v>
      </c>
      <c r="K211" s="21" t="str">
        <f t="shared" si="44"/>
        <v>47.350000000 121.516666667</v>
      </c>
      <c r="L211" s="22" t="str">
        <f t="shared" si="45"/>
        <v>                          N047.21.00.000 W121.31.00.000 N047.13.00.000 W120.45.00.000 SECTOR-01 ; NODE: PG 4 #55</v>
      </c>
      <c r="M211" s="23" t="str">
        <f t="shared" si="46"/>
        <v>LINE -121.516666667,47.350000000 -120.750000000,47.216666667
</v>
      </c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</row>
    <row r="212" ht="15.75" customHeight="1">
      <c r="A212" s="5" t="s">
        <v>89</v>
      </c>
      <c r="B212" s="5" t="s">
        <v>9</v>
      </c>
      <c r="C212" s="5" t="s">
        <v>64</v>
      </c>
      <c r="D212" s="19">
        <f>IFERROR(__xludf.DUMMYFUNCTION("IF(ISBLANK(C212),"""",QUERY(CoordinateDefinitions,""select C,D,E,F,G,H where A=""&amp;B212&amp;"" and B='""&amp;C212&amp;""'""))"),47.0)</f>
        <v>47</v>
      </c>
      <c r="E212" s="20">
        <f>IFERROR(__xludf.DUMMYFUNCTION("""COMPUTED_VALUE"""),13.0)</f>
        <v>13</v>
      </c>
      <c r="F212" s="20">
        <f>IFERROR(__xludf.DUMMYFUNCTION("""COMPUTED_VALUE"""),0.0)</f>
        <v>0</v>
      </c>
      <c r="G212" s="19">
        <f>IFERROR(__xludf.DUMMYFUNCTION("""COMPUTED_VALUE"""),120.0)</f>
        <v>120</v>
      </c>
      <c r="H212" s="19">
        <f>IFERROR(__xludf.DUMMYFUNCTION("""COMPUTED_VALUE"""),45.0)</f>
        <v>45</v>
      </c>
      <c r="I212" s="19">
        <f>IFERROR(__xludf.DUMMYFUNCTION("""COMPUTED_VALUE"""),0.0)</f>
        <v>0</v>
      </c>
      <c r="J212" s="21" t="str">
        <f t="shared" si="43"/>
        <v>N047.13.00.000 W120.45.00.000</v>
      </c>
      <c r="K212" s="21" t="str">
        <f t="shared" si="44"/>
        <v>47.216666667 120.750000000</v>
      </c>
      <c r="L212" s="22" t="str">
        <f t="shared" si="45"/>
        <v>                          N047.13.00.000 W120.45.00.000 N047.08.00.000 W120.22.00.000 SECTOR-01 ; NODE: PG 4 #52</v>
      </c>
      <c r="M212" s="23" t="str">
        <f t="shared" si="46"/>
        <v>LINE -120.750000000,47.216666667 -120.366666667,47.133333333
</v>
      </c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</row>
    <row r="213" ht="15.75" customHeight="1">
      <c r="A213" s="5" t="s">
        <v>89</v>
      </c>
      <c r="B213" s="5" t="s">
        <v>9</v>
      </c>
      <c r="C213" s="5" t="s">
        <v>21</v>
      </c>
      <c r="D213" s="19">
        <f>IFERROR(__xludf.DUMMYFUNCTION("IF(ISBLANK(C213),"""",QUERY(CoordinateDefinitions,""select C,D,E,F,G,H where A=""&amp;B213&amp;"" and B='""&amp;C213&amp;""'""))"),47.0)</f>
        <v>47</v>
      </c>
      <c r="E213" s="20">
        <f>IFERROR(__xludf.DUMMYFUNCTION("""COMPUTED_VALUE"""),8.0)</f>
        <v>8</v>
      </c>
      <c r="F213" s="20">
        <f>IFERROR(__xludf.DUMMYFUNCTION("""COMPUTED_VALUE"""),0.0)</f>
        <v>0</v>
      </c>
      <c r="G213" s="19">
        <f>IFERROR(__xludf.DUMMYFUNCTION("""COMPUTED_VALUE"""),120.0)</f>
        <v>120</v>
      </c>
      <c r="H213" s="19">
        <f>IFERROR(__xludf.DUMMYFUNCTION("""COMPUTED_VALUE"""),22.0)</f>
        <v>22</v>
      </c>
      <c r="I213" s="19">
        <f>IFERROR(__xludf.DUMMYFUNCTION("""COMPUTED_VALUE"""),0.0)</f>
        <v>0</v>
      </c>
      <c r="J213" s="21" t="str">
        <f t="shared" si="43"/>
        <v>N047.08.00.000 W120.22.00.000</v>
      </c>
      <c r="K213" s="21" t="str">
        <f t="shared" si="44"/>
        <v>47.133333333 120.366666667</v>
      </c>
      <c r="L213" s="22" t="str">
        <f t="shared" si="45"/>
        <v/>
      </c>
      <c r="M213" s="23" t="str">
        <f t="shared" si="46"/>
        <v/>
      </c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</row>
    <row r="214" ht="15.75" customHeight="1">
      <c r="A214" s="5" t="s">
        <v>89</v>
      </c>
      <c r="B214" s="5" t="s">
        <v>9</v>
      </c>
      <c r="C214" s="24"/>
      <c r="D214" s="25"/>
      <c r="E214" s="25"/>
      <c r="F214" s="25"/>
      <c r="G214" s="25"/>
      <c r="H214" s="25"/>
      <c r="I214" s="25"/>
      <c r="J214" s="25"/>
      <c r="K214" s="26"/>
      <c r="L214" s="27"/>
      <c r="M214" s="28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</row>
    <row r="215" ht="15.75" customHeight="1">
      <c r="A215" s="5" t="s">
        <v>89</v>
      </c>
      <c r="B215" s="5" t="s">
        <v>9</v>
      </c>
      <c r="C215" s="5" t="s">
        <v>62</v>
      </c>
      <c r="D215" s="19">
        <f>IFERROR(__xludf.DUMMYFUNCTION("IF(ISBLANK(C215),"""",QUERY(CoordinateDefinitions,""select C,D,E,F,G,H where A=""&amp;B215&amp;"" and B='""&amp;C215&amp;""'""))"),46.0)</f>
        <v>46</v>
      </c>
      <c r="E215" s="20">
        <f>IFERROR(__xludf.DUMMYFUNCTION("""COMPUTED_VALUE"""),42.0)</f>
        <v>42</v>
      </c>
      <c r="F215" s="20">
        <f>IFERROR(__xludf.DUMMYFUNCTION("""COMPUTED_VALUE"""),0.0)</f>
        <v>0</v>
      </c>
      <c r="G215" s="19">
        <f>IFERROR(__xludf.DUMMYFUNCTION("""COMPUTED_VALUE"""),121.0)</f>
        <v>121</v>
      </c>
      <c r="H215" s="19">
        <f>IFERROR(__xludf.DUMMYFUNCTION("""COMPUTED_VALUE"""),3.0)</f>
        <v>3</v>
      </c>
      <c r="I215" s="19">
        <f>IFERROR(__xludf.DUMMYFUNCTION("""COMPUTED_VALUE"""),0.0)</f>
        <v>0</v>
      </c>
      <c r="J215" s="21" t="str">
        <f t="shared" ref="J215:J217" si="47">IF(D215="","","N"&amp;TEXT(D215,"000")&amp;"."&amp;TEXT(E215,"00")&amp;"."&amp;TEXT(F215,"00.000")&amp;" W"&amp;TEXT(G215,"000")&amp;"."&amp;TEXT(H215,"00")&amp;"."&amp;TEXT(I215,"00.000"))</f>
        <v>N046.42.00.000 W121.03.00.000</v>
      </c>
      <c r="K215" s="21" t="str">
        <f t="shared" ref="K215:K217" si="48">IF(D215="","",TEXT((((F215/60)+E215)/60)+D215,"0.000000000")&amp;" "&amp;TEXT((((I215/60)+H215)/60)+G215,"0.000000000"))</f>
        <v>46.700000000 121.050000000</v>
      </c>
      <c r="L215" s="22" t="str">
        <f t="shared" ref="L215:L217" si="49">IF(OR(D215="",D216=""),"","                          "&amp;J215&amp;" "&amp;J216&amp;" SECTOR-"&amp;A215&amp;" ; NODE: PG "&amp;B215&amp;" #"&amp;C215)</f>
        <v>                          N046.42.00.000 W121.03.00.000 N046.56.30.000 W120.54.45.000 SECTOR-01 ; NODE: PG 4 #50</v>
      </c>
      <c r="M215" s="23" t="str">
        <f t="shared" ref="M215:M217" si="50">IF(or(D215="",D216=""),"","LINE -"&amp;TEXT((((I215/60)+H215)/60)+G215,"0.000000000")&amp;","&amp;TEXT((((F215/60)+E215)/60)+D215,"0.000000000")&amp;" -"&amp;TEXT((((I216/60)+H216)/60)+G216,"0.000000000")&amp;","&amp;TEXT((((F216/60)+E216)/60)+D216,"0.000000000")&amp;CHAR(13))</f>
        <v>LINE -121.050000000,46.700000000 -120.912500000,46.941666667
</v>
      </c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</row>
    <row r="216" ht="15.75" customHeight="1">
      <c r="A216" s="5" t="s">
        <v>89</v>
      </c>
      <c r="B216" s="5" t="s">
        <v>9</v>
      </c>
      <c r="C216" s="5" t="s">
        <v>63</v>
      </c>
      <c r="D216" s="19">
        <f>IFERROR(__xludf.DUMMYFUNCTION("IF(ISBLANK(C216),"""",QUERY(CoordinateDefinitions,""select C,D,E,F,G,H where A=""&amp;B216&amp;"" and B='""&amp;C216&amp;""'""))"),46.0)</f>
        <v>46</v>
      </c>
      <c r="E216" s="20">
        <f>IFERROR(__xludf.DUMMYFUNCTION("""COMPUTED_VALUE"""),56.0)</f>
        <v>56</v>
      </c>
      <c r="F216" s="20">
        <f>IFERROR(__xludf.DUMMYFUNCTION("""COMPUTED_VALUE"""),30.0)</f>
        <v>30</v>
      </c>
      <c r="G216" s="19">
        <f>IFERROR(__xludf.DUMMYFUNCTION("""COMPUTED_VALUE"""),120.0)</f>
        <v>120</v>
      </c>
      <c r="H216" s="19">
        <f>IFERROR(__xludf.DUMMYFUNCTION("""COMPUTED_VALUE"""),54.0)</f>
        <v>54</v>
      </c>
      <c r="I216" s="19">
        <f>IFERROR(__xludf.DUMMYFUNCTION("""COMPUTED_VALUE"""),45.0)</f>
        <v>45</v>
      </c>
      <c r="J216" s="21" t="str">
        <f t="shared" si="47"/>
        <v>N046.56.30.000 W120.54.45.000</v>
      </c>
      <c r="K216" s="21" t="str">
        <f t="shared" si="48"/>
        <v>46.941666667 120.912500000</v>
      </c>
      <c r="L216" s="22" t="str">
        <f t="shared" si="49"/>
        <v>                          N046.56.30.000 W120.54.45.000 N047.13.00.000 W120.45.00.000 SECTOR-01 ; NODE: PG 4 #51</v>
      </c>
      <c r="M216" s="23" t="str">
        <f t="shared" si="50"/>
        <v>LINE -120.912500000,46.941666667 -120.750000000,47.216666667
</v>
      </c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</row>
    <row r="217" ht="15.75" customHeight="1">
      <c r="A217" s="5" t="s">
        <v>89</v>
      </c>
      <c r="B217" s="5" t="s">
        <v>9</v>
      </c>
      <c r="C217" s="5" t="s">
        <v>64</v>
      </c>
      <c r="D217" s="19">
        <f>IFERROR(__xludf.DUMMYFUNCTION("IF(ISBLANK(C217),"""",QUERY(CoordinateDefinitions,""select C,D,E,F,G,H where A=""&amp;B217&amp;"" and B='""&amp;C217&amp;""'""))"),47.0)</f>
        <v>47</v>
      </c>
      <c r="E217" s="20">
        <f>IFERROR(__xludf.DUMMYFUNCTION("""COMPUTED_VALUE"""),13.0)</f>
        <v>13</v>
      </c>
      <c r="F217" s="20">
        <f>IFERROR(__xludf.DUMMYFUNCTION("""COMPUTED_VALUE"""),0.0)</f>
        <v>0</v>
      </c>
      <c r="G217" s="19">
        <f>IFERROR(__xludf.DUMMYFUNCTION("""COMPUTED_VALUE"""),120.0)</f>
        <v>120</v>
      </c>
      <c r="H217" s="19">
        <f>IFERROR(__xludf.DUMMYFUNCTION("""COMPUTED_VALUE"""),45.0)</f>
        <v>45</v>
      </c>
      <c r="I217" s="19">
        <f>IFERROR(__xludf.DUMMYFUNCTION("""COMPUTED_VALUE"""),0.0)</f>
        <v>0</v>
      </c>
      <c r="J217" s="21" t="str">
        <f t="shared" si="47"/>
        <v>N047.13.00.000 W120.45.00.000</v>
      </c>
      <c r="K217" s="21" t="str">
        <f t="shared" si="48"/>
        <v>47.216666667 120.750000000</v>
      </c>
      <c r="L217" s="22" t="str">
        <f t="shared" si="49"/>
        <v/>
      </c>
      <c r="M217" s="23" t="str">
        <f t="shared" si="50"/>
        <v/>
      </c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</row>
    <row r="218" ht="15.75" customHeight="1">
      <c r="A218" s="5" t="s">
        <v>89</v>
      </c>
      <c r="B218" s="5" t="s">
        <v>9</v>
      </c>
      <c r="C218" s="24"/>
      <c r="D218" s="25"/>
      <c r="E218" s="25"/>
      <c r="F218" s="25"/>
      <c r="G218" s="25"/>
      <c r="H218" s="25"/>
      <c r="I218" s="25"/>
      <c r="J218" s="25"/>
      <c r="K218" s="26"/>
      <c r="L218" s="27"/>
      <c r="M218" s="28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</row>
    <row r="219" ht="15.75" customHeight="1">
      <c r="A219" s="5" t="s">
        <v>89</v>
      </c>
      <c r="B219" s="5" t="s">
        <v>9</v>
      </c>
      <c r="C219" s="5" t="s">
        <v>63</v>
      </c>
      <c r="D219" s="19">
        <f>IFERROR(__xludf.DUMMYFUNCTION("IF(ISBLANK(C219),"""",QUERY(CoordinateDefinitions,""select C,D,E,F,G,H where A=""&amp;B219&amp;"" and B='""&amp;C219&amp;""'""))"),46.0)</f>
        <v>46</v>
      </c>
      <c r="E219" s="20">
        <f>IFERROR(__xludf.DUMMYFUNCTION("""COMPUTED_VALUE"""),56.0)</f>
        <v>56</v>
      </c>
      <c r="F219" s="20">
        <f>IFERROR(__xludf.DUMMYFUNCTION("""COMPUTED_VALUE"""),30.0)</f>
        <v>30</v>
      </c>
      <c r="G219" s="19">
        <f>IFERROR(__xludf.DUMMYFUNCTION("""COMPUTED_VALUE"""),120.0)</f>
        <v>120</v>
      </c>
      <c r="H219" s="19">
        <f>IFERROR(__xludf.DUMMYFUNCTION("""COMPUTED_VALUE"""),54.0)</f>
        <v>54</v>
      </c>
      <c r="I219" s="19">
        <f>IFERROR(__xludf.DUMMYFUNCTION("""COMPUTED_VALUE"""),45.0)</f>
        <v>45</v>
      </c>
      <c r="J219" s="21" t="str">
        <f t="shared" ref="J219:J234" si="51">IF(D219="","","N"&amp;TEXT(D219,"000")&amp;"."&amp;TEXT(E219,"00")&amp;"."&amp;TEXT(F219,"00.000")&amp;" W"&amp;TEXT(G219,"000")&amp;"."&amp;TEXT(H219,"00")&amp;"."&amp;TEXT(I219,"00.000"))</f>
        <v>N046.56.30.000 W120.54.45.000</v>
      </c>
      <c r="K219" s="21" t="str">
        <f t="shared" ref="K219:K234" si="52">IF(D219="","",TEXT((((F219/60)+E219)/60)+D219,"0.000000000")&amp;" "&amp;TEXT((((I219/60)+H219)/60)+G219,"0.000000000"))</f>
        <v>46.941666667 120.912500000</v>
      </c>
      <c r="L219" s="22" t="str">
        <f t="shared" ref="L219:L234" si="53">IF(OR(D219="",D220=""),"","                          "&amp;J219&amp;" "&amp;J220&amp;" SECTOR-"&amp;A219&amp;" ; NODE: PG "&amp;B219&amp;" #"&amp;C219)</f>
        <v>                          N046.56.30.000 W120.54.45.000 N046.55.20.000 W120.28.58.000 SECTOR-01 ; NODE: PG 4 #51</v>
      </c>
      <c r="M219" s="23" t="str">
        <f t="shared" ref="M219:M234" si="54">IF(or(D219="",D220=""),"","LINE -"&amp;TEXT((((I219/60)+H219)/60)+G219,"0.000000000")&amp;","&amp;TEXT((((F219/60)+E219)/60)+D219,"0.000000000")&amp;" -"&amp;TEXT((((I220/60)+H220)/60)+G220,"0.000000000")&amp;","&amp;TEXT((((F220/60)+E220)/60)+D220,"0.000000000")&amp;CHAR(13))</f>
        <v>LINE -120.912500000,46.941666667 -120.482777778,46.922222222
</v>
      </c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</row>
    <row r="220" ht="15.75" customHeight="1">
      <c r="A220" s="5" t="s">
        <v>89</v>
      </c>
      <c r="B220" s="5" t="s">
        <v>9</v>
      </c>
      <c r="C220" s="5" t="s">
        <v>22</v>
      </c>
      <c r="D220" s="19">
        <f>IFERROR(__xludf.DUMMYFUNCTION("IF(ISBLANK(C220),"""",QUERY(CoordinateDefinitions,""select C,D,E,F,G,H where A=""&amp;B220&amp;"" and B='""&amp;C220&amp;""'""))"),46.0)</f>
        <v>46</v>
      </c>
      <c r="E220" s="20">
        <f>IFERROR(__xludf.DUMMYFUNCTION("""COMPUTED_VALUE"""),55.0)</f>
        <v>55</v>
      </c>
      <c r="F220" s="20">
        <f>IFERROR(__xludf.DUMMYFUNCTION("""COMPUTED_VALUE"""),20.0)</f>
        <v>20</v>
      </c>
      <c r="G220" s="19">
        <f>IFERROR(__xludf.DUMMYFUNCTION("""COMPUTED_VALUE"""),120.0)</f>
        <v>120</v>
      </c>
      <c r="H220" s="19">
        <f>IFERROR(__xludf.DUMMYFUNCTION("""COMPUTED_VALUE"""),28.0)</f>
        <v>28</v>
      </c>
      <c r="I220" s="19">
        <f>IFERROR(__xludf.DUMMYFUNCTION("""COMPUTED_VALUE"""),58.0)</f>
        <v>58</v>
      </c>
      <c r="J220" s="21" t="str">
        <f t="shared" si="51"/>
        <v>N046.55.20.000 W120.28.58.000</v>
      </c>
      <c r="K220" s="21" t="str">
        <f t="shared" si="52"/>
        <v>46.922222222 120.482777778</v>
      </c>
      <c r="L220" s="22" t="str">
        <f t="shared" si="53"/>
        <v/>
      </c>
      <c r="M220" s="23" t="str">
        <f t="shared" si="54"/>
        <v/>
      </c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</row>
    <row r="221" ht="15.75" customHeight="1">
      <c r="A221" s="29"/>
      <c r="B221" s="29"/>
      <c r="C221" s="29"/>
      <c r="D221" s="21" t="str">
        <f>IFERROR(__xludf.DUMMYFUNCTION("IF(ISBLANK(C221),"""",QUERY(CoordinateDefinitions,""select C,D,E,F,G,H where A=""&amp;B221&amp;"" and B='""&amp;C221&amp;""'""))"),"")</f>
        <v/>
      </c>
      <c r="E221" s="30"/>
      <c r="F221" s="30"/>
      <c r="G221" s="21"/>
      <c r="H221" s="21"/>
      <c r="I221" s="21"/>
      <c r="J221" s="21" t="str">
        <f t="shared" si="51"/>
        <v/>
      </c>
      <c r="K221" s="21" t="str">
        <f t="shared" si="52"/>
        <v/>
      </c>
      <c r="L221" s="22" t="str">
        <f t="shared" si="53"/>
        <v/>
      </c>
      <c r="M221" s="23" t="str">
        <f t="shared" si="54"/>
        <v/>
      </c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</row>
    <row r="222" ht="15.75" customHeight="1">
      <c r="A222" s="5" t="s">
        <v>36</v>
      </c>
      <c r="B222" s="5" t="s">
        <v>9</v>
      </c>
      <c r="C222" s="5" t="s">
        <v>17</v>
      </c>
      <c r="D222" s="19">
        <f>IFERROR(__xludf.DUMMYFUNCTION("IF(ISBLANK(C222),"""",QUERY(CoordinateDefinitions,""select C,D,E,F,G,H where A=""&amp;B222&amp;"" and B='""&amp;C222&amp;""'""))"),48.0)</f>
        <v>48</v>
      </c>
      <c r="E222" s="20">
        <f>IFERROR(__xludf.DUMMYFUNCTION("""COMPUTED_VALUE"""),6.0)</f>
        <v>6</v>
      </c>
      <c r="F222" s="20">
        <f>IFERROR(__xludf.DUMMYFUNCTION("""COMPUTED_VALUE"""),30.0)</f>
        <v>30</v>
      </c>
      <c r="G222" s="19">
        <f>IFERROR(__xludf.DUMMYFUNCTION("""COMPUTED_VALUE"""),120.0)</f>
        <v>120</v>
      </c>
      <c r="H222" s="19">
        <f>IFERROR(__xludf.DUMMYFUNCTION("""COMPUTED_VALUE"""),28.0)</f>
        <v>28</v>
      </c>
      <c r="I222" s="19">
        <f>IFERROR(__xludf.DUMMYFUNCTION("""COMPUTED_VALUE"""),40.0)</f>
        <v>40</v>
      </c>
      <c r="J222" s="21" t="str">
        <f t="shared" si="51"/>
        <v>N048.06.30.000 W120.28.40.000</v>
      </c>
      <c r="K222" s="21" t="str">
        <f t="shared" si="52"/>
        <v>48.108333333 120.477777778</v>
      </c>
      <c r="L222" s="22" t="str">
        <f t="shared" si="53"/>
        <v>                          N048.06.30.000 W120.28.40.000 N047.52.10.000 W120.14.00.000 SECTOR-31 ; NODE: PG 4 #12</v>
      </c>
      <c r="M222" s="23" t="str">
        <f t="shared" si="54"/>
        <v>LINE -120.477777778,48.108333333 -120.233333333,47.869444444
</v>
      </c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</row>
    <row r="223" ht="15.75" customHeight="1">
      <c r="A223" s="5" t="s">
        <v>36</v>
      </c>
      <c r="B223" s="5" t="s">
        <v>9</v>
      </c>
      <c r="C223" s="5" t="s">
        <v>18</v>
      </c>
      <c r="D223" s="19">
        <f>IFERROR(__xludf.DUMMYFUNCTION("IF(ISBLANK(C223),"""",QUERY(CoordinateDefinitions,""select C,D,E,F,G,H where A=""&amp;B223&amp;"" and B='""&amp;C223&amp;""'""))"),47.0)</f>
        <v>47</v>
      </c>
      <c r="E223" s="20">
        <f>IFERROR(__xludf.DUMMYFUNCTION("""COMPUTED_VALUE"""),52.0)</f>
        <v>52</v>
      </c>
      <c r="F223" s="20">
        <f>IFERROR(__xludf.DUMMYFUNCTION("""COMPUTED_VALUE"""),10.0)</f>
        <v>10</v>
      </c>
      <c r="G223" s="19">
        <f>IFERROR(__xludf.DUMMYFUNCTION("""COMPUTED_VALUE"""),120.0)</f>
        <v>120</v>
      </c>
      <c r="H223" s="19">
        <f>IFERROR(__xludf.DUMMYFUNCTION("""COMPUTED_VALUE"""),14.0)</f>
        <v>14</v>
      </c>
      <c r="I223" s="19">
        <f>IFERROR(__xludf.DUMMYFUNCTION("""COMPUTED_VALUE"""),0.0)</f>
        <v>0</v>
      </c>
      <c r="J223" s="21" t="str">
        <f t="shared" si="51"/>
        <v>N047.52.10.000 W120.14.00.000</v>
      </c>
      <c r="K223" s="21" t="str">
        <f t="shared" si="52"/>
        <v>47.869444444 120.233333333</v>
      </c>
      <c r="L223" s="22" t="str">
        <f t="shared" si="53"/>
        <v>                          N047.52.10.000 W120.14.00.000 N047.36.17.000 W120.06.08.000 SECTOR-31 ; NODE: PG 4 #13</v>
      </c>
      <c r="M223" s="23" t="str">
        <f t="shared" si="54"/>
        <v>LINE -120.233333333,47.869444444 -120.102222222,47.604722222
</v>
      </c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</row>
    <row r="224" ht="15.75" customHeight="1">
      <c r="A224" s="5" t="s">
        <v>36</v>
      </c>
      <c r="B224" s="5" t="s">
        <v>9</v>
      </c>
      <c r="C224" s="5" t="s">
        <v>19</v>
      </c>
      <c r="D224" s="19">
        <f>IFERROR(__xludf.DUMMYFUNCTION("IF(ISBLANK(C224),"""",QUERY(CoordinateDefinitions,""select C,D,E,F,G,H where A=""&amp;B224&amp;"" and B='""&amp;C224&amp;""'""))"),47.0)</f>
        <v>47</v>
      </c>
      <c r="E224" s="20">
        <f>IFERROR(__xludf.DUMMYFUNCTION("""COMPUTED_VALUE"""),36.0)</f>
        <v>36</v>
      </c>
      <c r="F224" s="20">
        <f>IFERROR(__xludf.DUMMYFUNCTION("""COMPUTED_VALUE"""),17.0)</f>
        <v>17</v>
      </c>
      <c r="G224" s="19">
        <f>IFERROR(__xludf.DUMMYFUNCTION("""COMPUTED_VALUE"""),120.0)</f>
        <v>120</v>
      </c>
      <c r="H224" s="19">
        <f>IFERROR(__xludf.DUMMYFUNCTION("""COMPUTED_VALUE"""),6.0)</f>
        <v>6</v>
      </c>
      <c r="I224" s="19">
        <f>IFERROR(__xludf.DUMMYFUNCTION("""COMPUTED_VALUE"""),8.0)</f>
        <v>8</v>
      </c>
      <c r="J224" s="21" t="str">
        <f t="shared" si="51"/>
        <v>N047.36.17.000 W120.06.08.000</v>
      </c>
      <c r="K224" s="21" t="str">
        <f t="shared" si="52"/>
        <v>47.604722222 120.102222222</v>
      </c>
      <c r="L224" s="22" t="str">
        <f t="shared" si="53"/>
        <v>                          N047.36.17.000 W120.06.08.000 N047.17.54.000 W120.08.03.000 SECTOR-31 ; NODE: PG 4 #14</v>
      </c>
      <c r="M224" s="23" t="str">
        <f t="shared" si="54"/>
        <v>LINE -120.102222222,47.604722222 -120.134166667,47.298333333
</v>
      </c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</row>
    <row r="225" ht="15.75" customHeight="1">
      <c r="A225" s="5" t="s">
        <v>36</v>
      </c>
      <c r="B225" s="5" t="s">
        <v>9</v>
      </c>
      <c r="C225" s="5" t="s">
        <v>20</v>
      </c>
      <c r="D225" s="19">
        <f>IFERROR(__xludf.DUMMYFUNCTION("IF(ISBLANK(C225),"""",QUERY(CoordinateDefinitions,""select C,D,E,F,G,H where A=""&amp;B225&amp;"" and B='""&amp;C225&amp;""'""))"),47.0)</f>
        <v>47</v>
      </c>
      <c r="E225" s="20">
        <f>IFERROR(__xludf.DUMMYFUNCTION("""COMPUTED_VALUE"""),17.0)</f>
        <v>17</v>
      </c>
      <c r="F225" s="20">
        <f>IFERROR(__xludf.DUMMYFUNCTION("""COMPUTED_VALUE"""),54.0)</f>
        <v>54</v>
      </c>
      <c r="G225" s="19">
        <f>IFERROR(__xludf.DUMMYFUNCTION("""COMPUTED_VALUE"""),120.0)</f>
        <v>120</v>
      </c>
      <c r="H225" s="19">
        <f>IFERROR(__xludf.DUMMYFUNCTION("""COMPUTED_VALUE"""),8.0)</f>
        <v>8</v>
      </c>
      <c r="I225" s="19">
        <f>IFERROR(__xludf.DUMMYFUNCTION("""COMPUTED_VALUE"""),3.0)</f>
        <v>3</v>
      </c>
      <c r="J225" s="21" t="str">
        <f t="shared" si="51"/>
        <v>N047.17.54.000 W120.08.03.000</v>
      </c>
      <c r="K225" s="21" t="str">
        <f t="shared" si="52"/>
        <v>47.298333333 120.134166667</v>
      </c>
      <c r="L225" s="22" t="str">
        <f t="shared" si="53"/>
        <v>                          N047.17.54.000 W120.08.03.000 N047.08.00.000 W120.22.00.000 SECTOR-31 ; NODE: PG 4 #15</v>
      </c>
      <c r="M225" s="23" t="str">
        <f t="shared" si="54"/>
        <v>LINE -120.134166667,47.298333333 -120.366666667,47.133333333
</v>
      </c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</row>
    <row r="226" ht="15.75" customHeight="1">
      <c r="A226" s="5" t="s">
        <v>36</v>
      </c>
      <c r="B226" s="5" t="s">
        <v>9</v>
      </c>
      <c r="C226" s="5" t="s">
        <v>21</v>
      </c>
      <c r="D226" s="19">
        <f>IFERROR(__xludf.DUMMYFUNCTION("IF(ISBLANK(C226),"""",QUERY(CoordinateDefinitions,""select C,D,E,F,G,H where A=""&amp;B226&amp;"" and B='""&amp;C226&amp;""'""))"),47.0)</f>
        <v>47</v>
      </c>
      <c r="E226" s="20">
        <f>IFERROR(__xludf.DUMMYFUNCTION("""COMPUTED_VALUE"""),8.0)</f>
        <v>8</v>
      </c>
      <c r="F226" s="20">
        <f>IFERROR(__xludf.DUMMYFUNCTION("""COMPUTED_VALUE"""),0.0)</f>
        <v>0</v>
      </c>
      <c r="G226" s="19">
        <f>IFERROR(__xludf.DUMMYFUNCTION("""COMPUTED_VALUE"""),120.0)</f>
        <v>120</v>
      </c>
      <c r="H226" s="19">
        <f>IFERROR(__xludf.DUMMYFUNCTION("""COMPUTED_VALUE"""),22.0)</f>
        <v>22</v>
      </c>
      <c r="I226" s="19">
        <f>IFERROR(__xludf.DUMMYFUNCTION("""COMPUTED_VALUE"""),0.0)</f>
        <v>0</v>
      </c>
      <c r="J226" s="21" t="str">
        <f t="shared" si="51"/>
        <v>N047.08.00.000 W120.22.00.000</v>
      </c>
      <c r="K226" s="21" t="str">
        <f t="shared" si="52"/>
        <v>47.133333333 120.366666667</v>
      </c>
      <c r="L226" s="22" t="str">
        <f t="shared" si="53"/>
        <v>                          N047.08.00.000 W120.22.00.000 N047.13.00.000 W120.45.00.000 SECTOR-31 ; NODE: PG 4 #16</v>
      </c>
      <c r="M226" s="23" t="str">
        <f t="shared" si="54"/>
        <v>LINE -120.366666667,47.133333333 -120.750000000,47.216666667
</v>
      </c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</row>
    <row r="227" ht="15.75" customHeight="1">
      <c r="A227" s="5" t="s">
        <v>36</v>
      </c>
      <c r="B227" s="5" t="s">
        <v>9</v>
      </c>
      <c r="C227" s="5" t="s">
        <v>64</v>
      </c>
      <c r="D227" s="19">
        <f>IFERROR(__xludf.DUMMYFUNCTION("IF(ISBLANK(C227),"""",QUERY(CoordinateDefinitions,""select C,D,E,F,G,H where A=""&amp;B227&amp;"" and B='""&amp;C227&amp;""'""))"),47.0)</f>
        <v>47</v>
      </c>
      <c r="E227" s="20">
        <f>IFERROR(__xludf.DUMMYFUNCTION("""COMPUTED_VALUE"""),13.0)</f>
        <v>13</v>
      </c>
      <c r="F227" s="20">
        <f>IFERROR(__xludf.DUMMYFUNCTION("""COMPUTED_VALUE"""),0.0)</f>
        <v>0</v>
      </c>
      <c r="G227" s="19">
        <f>IFERROR(__xludf.DUMMYFUNCTION("""COMPUTED_VALUE"""),120.0)</f>
        <v>120</v>
      </c>
      <c r="H227" s="19">
        <f>IFERROR(__xludf.DUMMYFUNCTION("""COMPUTED_VALUE"""),45.0)</f>
        <v>45</v>
      </c>
      <c r="I227" s="19">
        <f>IFERROR(__xludf.DUMMYFUNCTION("""COMPUTED_VALUE"""),0.0)</f>
        <v>0</v>
      </c>
      <c r="J227" s="21" t="str">
        <f t="shared" si="51"/>
        <v>N047.13.00.000 W120.45.00.000</v>
      </c>
      <c r="K227" s="21" t="str">
        <f t="shared" si="52"/>
        <v>47.216666667 120.750000000</v>
      </c>
      <c r="L227" s="22" t="str">
        <f t="shared" si="53"/>
        <v>                          N047.13.00.000 W120.45.00.000 N047.21.00.000 W121.31.00.000 SECTOR-31 ; NODE: PG 4 #52</v>
      </c>
      <c r="M227" s="23" t="str">
        <f t="shared" si="54"/>
        <v>LINE -120.750000000,47.216666667 -121.516666667,47.350000000
</v>
      </c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</row>
    <row r="228" ht="15.75" customHeight="1">
      <c r="A228" s="5" t="s">
        <v>36</v>
      </c>
      <c r="B228" s="5" t="s">
        <v>9</v>
      </c>
      <c r="C228" s="5" t="s">
        <v>67</v>
      </c>
      <c r="D228" s="19">
        <f>IFERROR(__xludf.DUMMYFUNCTION("IF(ISBLANK(C228),"""",QUERY(CoordinateDefinitions,""select C,D,E,F,G,H where A=""&amp;B228&amp;"" and B='""&amp;C228&amp;""'""))"),47.0)</f>
        <v>47</v>
      </c>
      <c r="E228" s="20">
        <f>IFERROR(__xludf.DUMMYFUNCTION("""COMPUTED_VALUE"""),21.0)</f>
        <v>21</v>
      </c>
      <c r="F228" s="20">
        <f>IFERROR(__xludf.DUMMYFUNCTION("""COMPUTED_VALUE"""),0.0)</f>
        <v>0</v>
      </c>
      <c r="G228" s="19">
        <f>IFERROR(__xludf.DUMMYFUNCTION("""COMPUTED_VALUE"""),121.0)</f>
        <v>121</v>
      </c>
      <c r="H228" s="19">
        <f>IFERROR(__xludf.DUMMYFUNCTION("""COMPUTED_VALUE"""),31.0)</f>
        <v>31</v>
      </c>
      <c r="I228" s="19">
        <f>IFERROR(__xludf.DUMMYFUNCTION("""COMPUTED_VALUE"""),0.0)</f>
        <v>0</v>
      </c>
      <c r="J228" s="21" t="str">
        <f t="shared" si="51"/>
        <v>N047.21.00.000 W121.31.00.000</v>
      </c>
      <c r="K228" s="21" t="str">
        <f t="shared" si="52"/>
        <v>47.350000000 121.516666667</v>
      </c>
      <c r="L228" s="22" t="str">
        <f t="shared" si="53"/>
        <v>                          N047.21.00.000 W121.31.00.000 N047.21.00.000 W121.42.00.000 SECTOR-31 ; NODE: PG 4 #55</v>
      </c>
      <c r="M228" s="23" t="str">
        <f t="shared" si="54"/>
        <v>LINE -121.516666667,47.350000000 -121.700000000,47.350000000
</v>
      </c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</row>
    <row r="229" ht="15.75" customHeight="1">
      <c r="A229" s="5" t="s">
        <v>36</v>
      </c>
      <c r="B229" s="5" t="s">
        <v>10</v>
      </c>
      <c r="C229" s="5" t="s">
        <v>19</v>
      </c>
      <c r="D229" s="19">
        <f>IFERROR(__xludf.DUMMYFUNCTION("IF(ISBLANK(C229),"""",QUERY(CoordinateDefinitions,""select C,D,E,F,G,H where A=""&amp;B229&amp;"" and B='""&amp;C229&amp;""'""))"),47.0)</f>
        <v>47</v>
      </c>
      <c r="E229" s="20">
        <f>IFERROR(__xludf.DUMMYFUNCTION("""COMPUTED_VALUE"""),21.0)</f>
        <v>21</v>
      </c>
      <c r="F229" s="20">
        <f>IFERROR(__xludf.DUMMYFUNCTION("""COMPUTED_VALUE"""),0.0)</f>
        <v>0</v>
      </c>
      <c r="G229" s="19">
        <f>IFERROR(__xludf.DUMMYFUNCTION("""COMPUTED_VALUE"""),121.0)</f>
        <v>121</v>
      </c>
      <c r="H229" s="19">
        <f>IFERROR(__xludf.DUMMYFUNCTION("""COMPUTED_VALUE"""),42.0)</f>
        <v>42</v>
      </c>
      <c r="I229" s="19">
        <f>IFERROR(__xludf.DUMMYFUNCTION("""COMPUTED_VALUE"""),0.0)</f>
        <v>0</v>
      </c>
      <c r="J229" s="21" t="str">
        <f t="shared" si="51"/>
        <v>N047.21.00.000 W121.42.00.000</v>
      </c>
      <c r="K229" s="21" t="str">
        <f t="shared" si="52"/>
        <v>47.350000000 121.700000000</v>
      </c>
      <c r="L229" s="22" t="str">
        <f t="shared" si="53"/>
        <v>                          N047.21.00.000 W121.42.00.000 N047.19.00.000 W121.53.00.000 SECTOR-31 ; NODE: PG 5 #14</v>
      </c>
      <c r="M229" s="23" t="str">
        <f t="shared" si="54"/>
        <v>LINE -121.700000000,47.350000000 -121.883333333,47.316666667
</v>
      </c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</row>
    <row r="230" ht="15.75" customHeight="1">
      <c r="A230" s="5" t="s">
        <v>36</v>
      </c>
      <c r="B230" s="5" t="s">
        <v>10</v>
      </c>
      <c r="C230" s="5" t="s">
        <v>18</v>
      </c>
      <c r="D230" s="19">
        <f>IFERROR(__xludf.DUMMYFUNCTION("IF(ISBLANK(C230),"""",QUERY(CoordinateDefinitions,""select C,D,E,F,G,H where A=""&amp;B230&amp;"" and B='""&amp;C230&amp;""'""))"),47.0)</f>
        <v>47</v>
      </c>
      <c r="E230" s="20">
        <f>IFERROR(__xludf.DUMMYFUNCTION("""COMPUTED_VALUE"""),19.0)</f>
        <v>19</v>
      </c>
      <c r="F230" s="20">
        <f>IFERROR(__xludf.DUMMYFUNCTION("""COMPUTED_VALUE"""),0.0)</f>
        <v>0</v>
      </c>
      <c r="G230" s="19">
        <f>IFERROR(__xludf.DUMMYFUNCTION("""COMPUTED_VALUE"""),121.0)</f>
        <v>121</v>
      </c>
      <c r="H230" s="19">
        <f>IFERROR(__xludf.DUMMYFUNCTION("""COMPUTED_VALUE"""),53.0)</f>
        <v>53</v>
      </c>
      <c r="I230" s="19">
        <f>IFERROR(__xludf.DUMMYFUNCTION("""COMPUTED_VALUE"""),0.0)</f>
        <v>0</v>
      </c>
      <c r="J230" s="21" t="str">
        <f t="shared" si="51"/>
        <v>N047.19.00.000 W121.53.00.000</v>
      </c>
      <c r="K230" s="21" t="str">
        <f t="shared" si="52"/>
        <v>47.316666667 121.883333333</v>
      </c>
      <c r="L230" s="22" t="str">
        <f t="shared" si="53"/>
        <v>                          N047.19.00.000 W121.53.00.000 N047.19.00.000 W122.10.00.000 SECTOR-31 ; NODE: PG 5 #13</v>
      </c>
      <c r="M230" s="23" t="str">
        <f t="shared" si="54"/>
        <v>LINE -121.883333333,47.316666667 -122.166666667,47.316666667
</v>
      </c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</row>
    <row r="231" ht="15.75" customHeight="1">
      <c r="A231" s="5" t="s">
        <v>36</v>
      </c>
      <c r="B231" s="5" t="s">
        <v>10</v>
      </c>
      <c r="C231" s="5" t="s">
        <v>17</v>
      </c>
      <c r="D231" s="19">
        <f>IFERROR(__xludf.DUMMYFUNCTION("IF(ISBLANK(C231),"""",QUERY(CoordinateDefinitions,""select C,D,E,F,G,H where A=""&amp;B231&amp;"" and B='""&amp;C231&amp;""'""))"),47.0)</f>
        <v>47</v>
      </c>
      <c r="E231" s="20">
        <f>IFERROR(__xludf.DUMMYFUNCTION("""COMPUTED_VALUE"""),19.0)</f>
        <v>19</v>
      </c>
      <c r="F231" s="20">
        <f>IFERROR(__xludf.DUMMYFUNCTION("""COMPUTED_VALUE"""),0.0)</f>
        <v>0</v>
      </c>
      <c r="G231" s="19">
        <f>IFERROR(__xludf.DUMMYFUNCTION("""COMPUTED_VALUE"""),122.0)</f>
        <v>122</v>
      </c>
      <c r="H231" s="19">
        <f>IFERROR(__xludf.DUMMYFUNCTION("""COMPUTED_VALUE"""),10.0)</f>
        <v>10</v>
      </c>
      <c r="I231" s="19">
        <f>IFERROR(__xludf.DUMMYFUNCTION("""COMPUTED_VALUE"""),0.0)</f>
        <v>0</v>
      </c>
      <c r="J231" s="21" t="str">
        <f t="shared" si="51"/>
        <v>N047.19.00.000 W122.10.00.000</v>
      </c>
      <c r="K231" s="21" t="str">
        <f t="shared" si="52"/>
        <v>47.316666667 122.166666667</v>
      </c>
      <c r="L231" s="22" t="str">
        <f t="shared" si="53"/>
        <v>                          N047.19.00.000 W122.10.00.000 N047.37.01.000 W122.10.00.000 SECTOR-31 ; NODE: PG 5 #12</v>
      </c>
      <c r="M231" s="23" t="str">
        <f t="shared" si="54"/>
        <v>LINE -122.166666667,47.316666667 -122.166666667,47.616944444
</v>
      </c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</row>
    <row r="232" ht="15.75" customHeight="1">
      <c r="A232" s="5" t="s">
        <v>36</v>
      </c>
      <c r="B232" s="5" t="s">
        <v>10</v>
      </c>
      <c r="C232" s="5" t="s">
        <v>16</v>
      </c>
      <c r="D232" s="19">
        <f>IFERROR(__xludf.DUMMYFUNCTION("IF(ISBLANK(C232),"""",QUERY(CoordinateDefinitions,""select C,D,E,F,G,H where A=""&amp;B232&amp;"" and B='""&amp;C232&amp;""'""))"),47.0)</f>
        <v>47</v>
      </c>
      <c r="E232" s="20">
        <f>IFERROR(__xludf.DUMMYFUNCTION("""COMPUTED_VALUE"""),37.0)</f>
        <v>37</v>
      </c>
      <c r="F232" s="20">
        <f>IFERROR(__xludf.DUMMYFUNCTION("""COMPUTED_VALUE"""),1.0)</f>
        <v>1</v>
      </c>
      <c r="G232" s="19">
        <f>IFERROR(__xludf.DUMMYFUNCTION("""COMPUTED_VALUE"""),122.0)</f>
        <v>122</v>
      </c>
      <c r="H232" s="19">
        <f>IFERROR(__xludf.DUMMYFUNCTION("""COMPUTED_VALUE"""),10.0)</f>
        <v>10</v>
      </c>
      <c r="I232" s="19">
        <f>IFERROR(__xludf.DUMMYFUNCTION("""COMPUTED_VALUE"""),0.0)</f>
        <v>0</v>
      </c>
      <c r="J232" s="21" t="str">
        <f t="shared" si="51"/>
        <v>N047.37.01.000 W122.10.00.000</v>
      </c>
      <c r="K232" s="21" t="str">
        <f t="shared" si="52"/>
        <v>47.616944444 122.166666667</v>
      </c>
      <c r="L232" s="22" t="str">
        <f t="shared" si="53"/>
        <v>                          N047.37.01.000 W122.10.00.000 N047.37.00.000 W121.58.00.000 SECTOR-31 ; NODE: PG 5 #11</v>
      </c>
      <c r="M232" s="23" t="str">
        <f t="shared" si="54"/>
        <v>LINE -122.166666667,47.616944444 -121.966666667,47.616666667
</v>
      </c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</row>
    <row r="233" ht="15.75" customHeight="1">
      <c r="A233" s="5" t="s">
        <v>36</v>
      </c>
      <c r="B233" s="5" t="s">
        <v>10</v>
      </c>
      <c r="C233" s="5" t="s">
        <v>21</v>
      </c>
      <c r="D233" s="19">
        <f>IFERROR(__xludf.DUMMYFUNCTION("IF(ISBLANK(C233),"""",QUERY(CoordinateDefinitions,""select C,D,E,F,G,H where A=""&amp;B233&amp;"" and B='""&amp;C233&amp;""'""))"),47.0)</f>
        <v>47</v>
      </c>
      <c r="E233" s="20">
        <f>IFERROR(__xludf.DUMMYFUNCTION("""COMPUTED_VALUE"""),37.0)</f>
        <v>37</v>
      </c>
      <c r="F233" s="20">
        <f>IFERROR(__xludf.DUMMYFUNCTION("""COMPUTED_VALUE"""),0.0)</f>
        <v>0</v>
      </c>
      <c r="G233" s="19">
        <f>IFERROR(__xludf.DUMMYFUNCTION("""COMPUTED_VALUE"""),121.0)</f>
        <v>121</v>
      </c>
      <c r="H233" s="19">
        <f>IFERROR(__xludf.DUMMYFUNCTION("""COMPUTED_VALUE"""),58.0)</f>
        <v>58</v>
      </c>
      <c r="I233" s="19">
        <f>IFERROR(__xludf.DUMMYFUNCTION("""COMPUTED_VALUE"""),0.0)</f>
        <v>0</v>
      </c>
      <c r="J233" s="21" t="str">
        <f t="shared" si="51"/>
        <v>N047.37.00.000 W121.58.00.000</v>
      </c>
      <c r="K233" s="21" t="str">
        <f t="shared" si="52"/>
        <v>47.616666667 121.966666667</v>
      </c>
      <c r="L233" s="22" t="str">
        <f t="shared" si="53"/>
        <v>                          N047.37.00.000 W121.58.00.000 N047.19.00.000 W121.53.00.000 SECTOR-31 ; NODE: PG 5 #16</v>
      </c>
      <c r="M233" s="23" t="str">
        <f t="shared" si="54"/>
        <v>LINE -121.966666667,47.616666667 -121.883333333,47.316666667
</v>
      </c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</row>
    <row r="234" ht="15.75" customHeight="1">
      <c r="A234" s="5" t="s">
        <v>36</v>
      </c>
      <c r="B234" s="5" t="s">
        <v>10</v>
      </c>
      <c r="C234" s="5" t="s">
        <v>18</v>
      </c>
      <c r="D234" s="19">
        <f>IFERROR(__xludf.DUMMYFUNCTION("IF(ISBLANK(C234),"""",QUERY(CoordinateDefinitions,""select C,D,E,F,G,H where A=""&amp;B234&amp;"" and B='""&amp;C234&amp;""'""))"),47.0)</f>
        <v>47</v>
      </c>
      <c r="E234" s="20">
        <f>IFERROR(__xludf.DUMMYFUNCTION("""COMPUTED_VALUE"""),19.0)</f>
        <v>19</v>
      </c>
      <c r="F234" s="20">
        <f>IFERROR(__xludf.DUMMYFUNCTION("""COMPUTED_VALUE"""),0.0)</f>
        <v>0</v>
      </c>
      <c r="G234" s="19">
        <f>IFERROR(__xludf.DUMMYFUNCTION("""COMPUTED_VALUE"""),121.0)</f>
        <v>121</v>
      </c>
      <c r="H234" s="19">
        <f>IFERROR(__xludf.DUMMYFUNCTION("""COMPUTED_VALUE"""),53.0)</f>
        <v>53</v>
      </c>
      <c r="I234" s="19">
        <f>IFERROR(__xludf.DUMMYFUNCTION("""COMPUTED_VALUE"""),0.0)</f>
        <v>0</v>
      </c>
      <c r="J234" s="21" t="str">
        <f t="shared" si="51"/>
        <v>N047.19.00.000 W121.53.00.000</v>
      </c>
      <c r="K234" s="21" t="str">
        <f t="shared" si="52"/>
        <v>47.316666667 121.883333333</v>
      </c>
      <c r="L234" s="22" t="str">
        <f t="shared" si="53"/>
        <v/>
      </c>
      <c r="M234" s="23" t="str">
        <f t="shared" si="54"/>
        <v/>
      </c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</row>
    <row r="235" ht="15.75" customHeight="1">
      <c r="A235" s="5" t="s">
        <v>36</v>
      </c>
      <c r="B235" s="5" t="s">
        <v>10</v>
      </c>
      <c r="C235" s="24"/>
      <c r="D235" s="24"/>
      <c r="E235" s="24"/>
      <c r="F235" s="24"/>
      <c r="G235" s="24"/>
      <c r="H235" s="24"/>
      <c r="I235" s="24"/>
      <c r="J235" s="24"/>
      <c r="K235" s="26"/>
      <c r="L235" s="27"/>
      <c r="M235" s="28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</row>
    <row r="236" ht="15.75" customHeight="1">
      <c r="A236" s="5" t="s">
        <v>36</v>
      </c>
      <c r="B236" s="5" t="s">
        <v>10</v>
      </c>
      <c r="C236" s="5" t="s">
        <v>21</v>
      </c>
      <c r="D236" s="19">
        <f>IFERROR(__xludf.DUMMYFUNCTION("IF(ISBLANK(C236),"""",QUERY(CoordinateDefinitions,""select C,D,E,F,G,H where A=""&amp;B236&amp;"" and B='""&amp;C236&amp;""'""))"),47.0)</f>
        <v>47</v>
      </c>
      <c r="E236" s="20">
        <f>IFERROR(__xludf.DUMMYFUNCTION("""COMPUTED_VALUE"""),37.0)</f>
        <v>37</v>
      </c>
      <c r="F236" s="20">
        <f>IFERROR(__xludf.DUMMYFUNCTION("""COMPUTED_VALUE"""),0.0)</f>
        <v>0</v>
      </c>
      <c r="G236" s="19">
        <f>IFERROR(__xludf.DUMMYFUNCTION("""COMPUTED_VALUE"""),121.0)</f>
        <v>121</v>
      </c>
      <c r="H236" s="19">
        <f>IFERROR(__xludf.DUMMYFUNCTION("""COMPUTED_VALUE"""),58.0)</f>
        <v>58</v>
      </c>
      <c r="I236" s="19">
        <f>IFERROR(__xludf.DUMMYFUNCTION("""COMPUTED_VALUE"""),0.0)</f>
        <v>0</v>
      </c>
      <c r="J236" s="21" t="str">
        <f t="shared" ref="J236:J240" si="55">IF(D236="","","N"&amp;TEXT(D236,"000")&amp;"."&amp;TEXT(E236,"00")&amp;"."&amp;TEXT(F236,"00.000")&amp;" W"&amp;TEXT(G236,"000")&amp;"."&amp;TEXT(H236,"00")&amp;"."&amp;TEXT(I236,"00.000"))</f>
        <v>N047.37.00.000 W121.58.00.000</v>
      </c>
      <c r="K236" s="21" t="str">
        <f t="shared" ref="K236:K240" si="56">IF(D236="","",TEXT((((F236/60)+E236)/60)+D236,"0.000000000")&amp;" "&amp;TEXT((((I236/60)+H236)/60)+G236,"0.000000000"))</f>
        <v>47.616666667 121.966666667</v>
      </c>
      <c r="L236" s="22" t="str">
        <f t="shared" ref="L236:L240" si="57">IF(OR(D236="",D237=""),"","                          "&amp;J236&amp;" "&amp;J237&amp;" SECTOR-"&amp;A236&amp;" ; NODE: PG "&amp;B236&amp;" #"&amp;C236)</f>
        <v>                          N047.37.00.000 W121.58.00.000 N048.00.00.000 W122.05.00.000 SECTOR-31 ; NODE: PG 5 #16</v>
      </c>
      <c r="M236" s="23" t="str">
        <f t="shared" ref="M236:M240" si="58">IF(or(D236="",D237=""),"","LINE -"&amp;TEXT((((I236/60)+H236)/60)+G236,"0.000000000")&amp;","&amp;TEXT((((F236/60)+E236)/60)+D236,"0.000000000")&amp;" -"&amp;TEXT((((I237/60)+H237)/60)+G237,"0.000000000")&amp;","&amp;TEXT((((F237/60)+E237)/60)+D237,"0.000000000")&amp;CHAR(13))</f>
        <v>LINE -121.966666667,47.616666667 -122.083333333,48.000000000
</v>
      </c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</row>
    <row r="237" ht="15.75" customHeight="1">
      <c r="A237" s="5" t="s">
        <v>36</v>
      </c>
      <c r="B237" s="5" t="s">
        <v>10</v>
      </c>
      <c r="C237" s="5" t="s">
        <v>23</v>
      </c>
      <c r="D237" s="19">
        <f>IFERROR(__xludf.DUMMYFUNCTION("IF(ISBLANK(C237),"""",QUERY(CoordinateDefinitions,""select C,D,E,F,G,H where A=""&amp;B237&amp;"" and B='""&amp;C237&amp;""'""))"),48.0)</f>
        <v>48</v>
      </c>
      <c r="E237" s="20">
        <f>IFERROR(__xludf.DUMMYFUNCTION("""COMPUTED_VALUE"""),0.0)</f>
        <v>0</v>
      </c>
      <c r="F237" s="20">
        <f>IFERROR(__xludf.DUMMYFUNCTION("""COMPUTED_VALUE"""),0.0)</f>
        <v>0</v>
      </c>
      <c r="G237" s="19">
        <f>IFERROR(__xludf.DUMMYFUNCTION("""COMPUTED_VALUE"""),122.0)</f>
        <v>122</v>
      </c>
      <c r="H237" s="19">
        <f>IFERROR(__xludf.DUMMYFUNCTION("""COMPUTED_VALUE"""),5.0)</f>
        <v>5</v>
      </c>
      <c r="I237" s="19">
        <f>IFERROR(__xludf.DUMMYFUNCTION("""COMPUTED_VALUE"""),0.0)</f>
        <v>0</v>
      </c>
      <c r="J237" s="21" t="str">
        <f t="shared" si="55"/>
        <v>N048.00.00.000 W122.05.00.000</v>
      </c>
      <c r="K237" s="21" t="str">
        <f t="shared" si="56"/>
        <v>48.000000000 122.083333333</v>
      </c>
      <c r="L237" s="22" t="str">
        <f t="shared" si="57"/>
        <v>                          N048.00.00.000 W122.05.00.000 N048.10.00.000 W121.58.00.000 SECTOR-31 ; NODE: PG 5 #18</v>
      </c>
      <c r="M237" s="23" t="str">
        <f t="shared" si="58"/>
        <v>LINE -122.083333333,48.000000000 -121.966666667,48.166666667
</v>
      </c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</row>
    <row r="238" ht="15.75" customHeight="1">
      <c r="A238" s="5" t="s">
        <v>36</v>
      </c>
      <c r="B238" s="5" t="s">
        <v>10</v>
      </c>
      <c r="C238" s="5" t="s">
        <v>25</v>
      </c>
      <c r="D238" s="19">
        <f>IFERROR(__xludf.DUMMYFUNCTION("IF(ISBLANK(C238),"""",QUERY(CoordinateDefinitions,""select C,D,E,F,G,H where A=""&amp;B238&amp;"" and B='""&amp;C238&amp;""'""))"),48.0)</f>
        <v>48</v>
      </c>
      <c r="E238" s="20">
        <f>IFERROR(__xludf.DUMMYFUNCTION("""COMPUTED_VALUE"""),10.0)</f>
        <v>10</v>
      </c>
      <c r="F238" s="20">
        <f>IFERROR(__xludf.DUMMYFUNCTION("""COMPUTED_VALUE"""),0.0)</f>
        <v>0</v>
      </c>
      <c r="G238" s="19">
        <f>IFERROR(__xludf.DUMMYFUNCTION("""COMPUTED_VALUE"""),121.0)</f>
        <v>121</v>
      </c>
      <c r="H238" s="19">
        <f>IFERROR(__xludf.DUMMYFUNCTION("""COMPUTED_VALUE"""),58.0)</f>
        <v>58</v>
      </c>
      <c r="I238" s="19">
        <f>IFERROR(__xludf.DUMMYFUNCTION("""COMPUTED_VALUE"""),0.0)</f>
        <v>0</v>
      </c>
      <c r="J238" s="21" t="str">
        <f t="shared" si="55"/>
        <v>N048.10.00.000 W121.58.00.000</v>
      </c>
      <c r="K238" s="21" t="str">
        <f t="shared" si="56"/>
        <v>48.166666667 121.966666667</v>
      </c>
      <c r="L238" s="22" t="str">
        <f t="shared" si="57"/>
        <v>                          N048.10.00.000 W121.58.00.000 N048.11.50.000 W121.31.19.000 SECTOR-31 ; NODE: PG 5 #20</v>
      </c>
      <c r="M238" s="23" t="str">
        <f t="shared" si="58"/>
        <v>LINE -121.966666667,48.166666667 -121.521944444,48.197222222
</v>
      </c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</row>
    <row r="239" ht="15.75" customHeight="1">
      <c r="A239" s="5" t="s">
        <v>36</v>
      </c>
      <c r="B239" s="5" t="s">
        <v>9</v>
      </c>
      <c r="C239" s="5" t="s">
        <v>66</v>
      </c>
      <c r="D239" s="19">
        <f>IFERROR(__xludf.DUMMYFUNCTION("IF(ISBLANK(C239),"""",QUERY(CoordinateDefinitions,""select C,D,E,F,G,H where A=""&amp;B239&amp;"" and B='""&amp;C239&amp;""'""))"),48.0)</f>
        <v>48</v>
      </c>
      <c r="E239" s="20">
        <f>IFERROR(__xludf.DUMMYFUNCTION("""COMPUTED_VALUE"""),11.0)</f>
        <v>11</v>
      </c>
      <c r="F239" s="20">
        <f>IFERROR(__xludf.DUMMYFUNCTION("""COMPUTED_VALUE"""),50.0)</f>
        <v>50</v>
      </c>
      <c r="G239" s="19">
        <f>IFERROR(__xludf.DUMMYFUNCTION("""COMPUTED_VALUE"""),121.0)</f>
        <v>121</v>
      </c>
      <c r="H239" s="19">
        <f>IFERROR(__xludf.DUMMYFUNCTION("""COMPUTED_VALUE"""),31.0)</f>
        <v>31</v>
      </c>
      <c r="I239" s="19">
        <f>IFERROR(__xludf.DUMMYFUNCTION("""COMPUTED_VALUE"""),19.0)</f>
        <v>19</v>
      </c>
      <c r="J239" s="21" t="str">
        <f t="shared" si="55"/>
        <v>N048.11.50.000 W121.31.19.000</v>
      </c>
      <c r="K239" s="21" t="str">
        <f t="shared" si="56"/>
        <v>48.197222222 121.521944444</v>
      </c>
      <c r="L239" s="22" t="str">
        <f t="shared" si="57"/>
        <v>                          N048.11.50.000 W121.31.19.000 N048.06.30.000 W120.28.40.000 SECTOR-31 ; NODE: PG 4 #54</v>
      </c>
      <c r="M239" s="23" t="str">
        <f t="shared" si="58"/>
        <v>LINE -121.521944444,48.197222222 -120.477777778,48.108333333
</v>
      </c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</row>
    <row r="240" ht="15.75" customHeight="1">
      <c r="A240" s="5" t="s">
        <v>36</v>
      </c>
      <c r="B240" s="5" t="s">
        <v>9</v>
      </c>
      <c r="C240" s="5" t="s">
        <v>17</v>
      </c>
      <c r="D240" s="19">
        <f>IFERROR(__xludf.DUMMYFUNCTION("IF(ISBLANK(C240),"""",QUERY(CoordinateDefinitions,""select C,D,E,F,G,H where A=""&amp;B240&amp;"" and B='""&amp;C240&amp;""'""))"),48.0)</f>
        <v>48</v>
      </c>
      <c r="E240" s="20">
        <f>IFERROR(__xludf.DUMMYFUNCTION("""COMPUTED_VALUE"""),6.0)</f>
        <v>6</v>
      </c>
      <c r="F240" s="20">
        <f>IFERROR(__xludf.DUMMYFUNCTION("""COMPUTED_VALUE"""),30.0)</f>
        <v>30</v>
      </c>
      <c r="G240" s="19">
        <f>IFERROR(__xludf.DUMMYFUNCTION("""COMPUTED_VALUE"""),120.0)</f>
        <v>120</v>
      </c>
      <c r="H240" s="19">
        <f>IFERROR(__xludf.DUMMYFUNCTION("""COMPUTED_VALUE"""),28.0)</f>
        <v>28</v>
      </c>
      <c r="I240" s="19">
        <f>IFERROR(__xludf.DUMMYFUNCTION("""COMPUTED_VALUE"""),40.0)</f>
        <v>40</v>
      </c>
      <c r="J240" s="21" t="str">
        <f t="shared" si="55"/>
        <v>N048.06.30.000 W120.28.40.000</v>
      </c>
      <c r="K240" s="21" t="str">
        <f t="shared" si="56"/>
        <v>48.108333333 120.477777778</v>
      </c>
      <c r="L240" s="22" t="str">
        <f t="shared" si="57"/>
        <v/>
      </c>
      <c r="M240" s="23" t="str">
        <f t="shared" si="58"/>
        <v/>
      </c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</row>
    <row r="241" ht="15.75" customHeight="1">
      <c r="A241" s="5" t="s">
        <v>36</v>
      </c>
      <c r="B241" s="5" t="s">
        <v>9</v>
      </c>
      <c r="C241" s="24"/>
      <c r="D241" s="24"/>
      <c r="E241" s="24"/>
      <c r="F241" s="24"/>
      <c r="G241" s="24"/>
      <c r="H241" s="24"/>
      <c r="I241" s="24"/>
      <c r="J241" s="24"/>
      <c r="K241" s="26"/>
      <c r="L241" s="27"/>
      <c r="M241" s="28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</row>
    <row r="242" ht="15.75" customHeight="1">
      <c r="A242" s="5" t="s">
        <v>36</v>
      </c>
      <c r="B242" s="5" t="s">
        <v>9</v>
      </c>
      <c r="C242" s="5" t="s">
        <v>64</v>
      </c>
      <c r="D242" s="19">
        <f>IFERROR(__xludf.DUMMYFUNCTION("IF(ISBLANK(C242),"""",QUERY(CoordinateDefinitions,""select C,D,E,F,G,H where A=""&amp;B242&amp;"" and B='""&amp;C242&amp;""'""))"),47.0)</f>
        <v>47</v>
      </c>
      <c r="E242" s="20">
        <f>IFERROR(__xludf.DUMMYFUNCTION("""COMPUTED_VALUE"""),13.0)</f>
        <v>13</v>
      </c>
      <c r="F242" s="20">
        <f>IFERROR(__xludf.DUMMYFUNCTION("""COMPUTED_VALUE"""),0.0)</f>
        <v>0</v>
      </c>
      <c r="G242" s="19">
        <f>IFERROR(__xludf.DUMMYFUNCTION("""COMPUTED_VALUE"""),120.0)</f>
        <v>120</v>
      </c>
      <c r="H242" s="19">
        <f>IFERROR(__xludf.DUMMYFUNCTION("""COMPUTED_VALUE"""),45.0)</f>
        <v>45</v>
      </c>
      <c r="I242" s="19">
        <f>IFERROR(__xludf.DUMMYFUNCTION("""COMPUTED_VALUE"""),0.0)</f>
        <v>0</v>
      </c>
      <c r="J242" s="21" t="str">
        <f t="shared" ref="J242:J257" si="59">IF(D242="","","N"&amp;TEXT(D242,"000")&amp;"."&amp;TEXT(E242,"00")&amp;"."&amp;TEXT(F242,"00.000")&amp;" W"&amp;TEXT(G242,"000")&amp;"."&amp;TEXT(H242,"00")&amp;"."&amp;TEXT(I242,"00.000"))</f>
        <v>N047.13.00.000 W120.45.00.000</v>
      </c>
      <c r="K242" s="21" t="str">
        <f t="shared" ref="K242:K257" si="60">IF(D242="","",TEXT((((F242/60)+E242)/60)+D242,"0.000000000")&amp;" "&amp;TEXT((((I242/60)+H242)/60)+G242,"0.000000000"))</f>
        <v>47.216666667 120.750000000</v>
      </c>
      <c r="L242" s="22" t="str">
        <f t="shared" ref="L242:L257" si="61">IF(OR(D242="",D243=""),"","                          "&amp;J242&amp;" "&amp;J243&amp;" SECTOR-"&amp;A242&amp;" ; NODE: PG "&amp;B242&amp;" #"&amp;C242)</f>
        <v>                          N047.13.00.000 W120.45.00.000 N047.44.00.000 W120.39.00.000 SECTOR-31 ; NODE: PG 4 #52</v>
      </c>
      <c r="M242" s="23" t="str">
        <f t="shared" ref="M242:M257" si="62">IF(or(D242="",D243=""),"","LINE -"&amp;TEXT((((I242/60)+H242)/60)+G242,"0.000000000")&amp;","&amp;TEXT((((F242/60)+E242)/60)+D242,"0.000000000")&amp;" -"&amp;TEXT((((I243/60)+H243)/60)+G243,"0.000000000")&amp;","&amp;TEXT((((F243/60)+E243)/60)+D243,"0.000000000")&amp;CHAR(13))</f>
        <v>LINE -120.750000000,47.216666667 -120.650000000,47.733333333
</v>
      </c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</row>
    <row r="243" ht="15.75" customHeight="1">
      <c r="A243" s="5" t="s">
        <v>36</v>
      </c>
      <c r="B243" s="5" t="s">
        <v>9</v>
      </c>
      <c r="C243" s="5" t="s">
        <v>65</v>
      </c>
      <c r="D243" s="19">
        <f>IFERROR(__xludf.DUMMYFUNCTION("IF(ISBLANK(C243),"""",QUERY(CoordinateDefinitions,""select C,D,E,F,G,H where A=""&amp;B243&amp;"" and B='""&amp;C243&amp;""'""))"),47.0)</f>
        <v>47</v>
      </c>
      <c r="E243" s="20">
        <f>IFERROR(__xludf.DUMMYFUNCTION("""COMPUTED_VALUE"""),44.0)</f>
        <v>44</v>
      </c>
      <c r="F243" s="20">
        <f>IFERROR(__xludf.DUMMYFUNCTION("""COMPUTED_VALUE"""),0.0)</f>
        <v>0</v>
      </c>
      <c r="G243" s="19">
        <f>IFERROR(__xludf.DUMMYFUNCTION("""COMPUTED_VALUE"""),120.0)</f>
        <v>120</v>
      </c>
      <c r="H243" s="19">
        <f>IFERROR(__xludf.DUMMYFUNCTION("""COMPUTED_VALUE"""),39.0)</f>
        <v>39</v>
      </c>
      <c r="I243" s="19">
        <f>IFERROR(__xludf.DUMMYFUNCTION("""COMPUTED_VALUE"""),0.0)</f>
        <v>0</v>
      </c>
      <c r="J243" s="21" t="str">
        <f t="shared" si="59"/>
        <v>N047.44.00.000 W120.39.00.000</v>
      </c>
      <c r="K243" s="21" t="str">
        <f t="shared" si="60"/>
        <v>47.733333333 120.650000000</v>
      </c>
      <c r="L243" s="22" t="str">
        <f t="shared" si="61"/>
        <v>                          N047.44.00.000 W120.39.00.000 N048.06.30.000 W120.28.40.000 SECTOR-31 ; NODE: PG 4 #53</v>
      </c>
      <c r="M243" s="23" t="str">
        <f t="shared" si="62"/>
        <v>LINE -120.650000000,47.733333333 -120.477777778,48.108333333
</v>
      </c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</row>
    <row r="244" ht="15.75" customHeight="1">
      <c r="A244" s="5" t="s">
        <v>36</v>
      </c>
      <c r="B244" s="5" t="s">
        <v>9</v>
      </c>
      <c r="C244" s="5" t="s">
        <v>17</v>
      </c>
      <c r="D244" s="19">
        <f>IFERROR(__xludf.DUMMYFUNCTION("IF(ISBLANK(C244),"""",QUERY(CoordinateDefinitions,""select C,D,E,F,G,H where A=""&amp;B244&amp;"" and B='""&amp;C244&amp;""'""))"),48.0)</f>
        <v>48</v>
      </c>
      <c r="E244" s="20">
        <f>IFERROR(__xludf.DUMMYFUNCTION("""COMPUTED_VALUE"""),6.0)</f>
        <v>6</v>
      </c>
      <c r="F244" s="20">
        <f>IFERROR(__xludf.DUMMYFUNCTION("""COMPUTED_VALUE"""),30.0)</f>
        <v>30</v>
      </c>
      <c r="G244" s="19">
        <f>IFERROR(__xludf.DUMMYFUNCTION("""COMPUTED_VALUE"""),120.0)</f>
        <v>120</v>
      </c>
      <c r="H244" s="19">
        <f>IFERROR(__xludf.DUMMYFUNCTION("""COMPUTED_VALUE"""),28.0)</f>
        <v>28</v>
      </c>
      <c r="I244" s="19">
        <f>IFERROR(__xludf.DUMMYFUNCTION("""COMPUTED_VALUE"""),40.0)</f>
        <v>40</v>
      </c>
      <c r="J244" s="21" t="str">
        <f t="shared" si="59"/>
        <v>N048.06.30.000 W120.28.40.000</v>
      </c>
      <c r="K244" s="21" t="str">
        <f t="shared" si="60"/>
        <v>48.108333333 120.477777778</v>
      </c>
      <c r="L244" s="22" t="str">
        <f t="shared" si="61"/>
        <v/>
      </c>
      <c r="M244" s="23" t="str">
        <f t="shared" si="62"/>
        <v/>
      </c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</row>
    <row r="245" ht="15.75" customHeight="1">
      <c r="A245" s="29"/>
      <c r="B245" s="29"/>
      <c r="C245" s="29"/>
      <c r="D245" s="21" t="str">
        <f>IFERROR(__xludf.DUMMYFUNCTION("IF(ISBLANK(C245),"""",QUERY(CoordinateDefinitions,""select C,D,E,F,G,H where A=""&amp;B245&amp;"" and B='""&amp;C245&amp;""'""))"),"")</f>
        <v/>
      </c>
      <c r="E245" s="30"/>
      <c r="F245" s="30"/>
      <c r="G245" s="21"/>
      <c r="H245" s="21"/>
      <c r="I245" s="21"/>
      <c r="J245" s="21" t="str">
        <f t="shared" si="59"/>
        <v/>
      </c>
      <c r="K245" s="21" t="str">
        <f t="shared" si="60"/>
        <v/>
      </c>
      <c r="L245" s="22" t="str">
        <f t="shared" si="61"/>
        <v/>
      </c>
      <c r="M245" s="23" t="str">
        <f t="shared" si="62"/>
        <v/>
      </c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</row>
    <row r="246" ht="15.75" customHeight="1">
      <c r="A246" s="5" t="s">
        <v>17</v>
      </c>
      <c r="B246" s="5" t="s">
        <v>8</v>
      </c>
      <c r="C246" s="5" t="s">
        <v>22</v>
      </c>
      <c r="D246" s="19">
        <f>IFERROR(__xludf.DUMMYFUNCTION("IF(ISBLANK(C246),"""",QUERY(CoordinateDefinitions,""select C,D,E,F,G,H where A=""&amp;B246&amp;"" and B='""&amp;C246&amp;""'""))"),48.0)</f>
        <v>48</v>
      </c>
      <c r="E246" s="20">
        <f>IFERROR(__xludf.DUMMYFUNCTION("""COMPUTED_VALUE"""),54.0)</f>
        <v>54</v>
      </c>
      <c r="F246" s="20">
        <f>IFERROR(__xludf.DUMMYFUNCTION("""COMPUTED_VALUE"""),52.0)</f>
        <v>52</v>
      </c>
      <c r="G246" s="19">
        <f>IFERROR(__xludf.DUMMYFUNCTION("""COMPUTED_VALUE"""),122.0)</f>
        <v>122</v>
      </c>
      <c r="H246" s="19">
        <f>IFERROR(__xludf.DUMMYFUNCTION("""COMPUTED_VALUE"""),54.0)</f>
        <v>54</v>
      </c>
      <c r="I246" s="19">
        <f>IFERROR(__xludf.DUMMYFUNCTION("""COMPUTED_VALUE"""),27.0)</f>
        <v>27</v>
      </c>
      <c r="J246" s="21" t="str">
        <f t="shared" si="59"/>
        <v>N048.54.52.000 W122.54.27.000</v>
      </c>
      <c r="K246" s="21" t="str">
        <f t="shared" si="60"/>
        <v>48.914444444 122.907500000</v>
      </c>
      <c r="L246" s="22" t="str">
        <f t="shared" si="61"/>
        <v>                          N048.54.52.000 W122.54.27.000 N048.56.16.000 W122.53.59.000 SECTOR-12 ; NODE: PG 3 #17</v>
      </c>
      <c r="M246" s="23" t="str">
        <f t="shared" si="62"/>
        <v>LINE -122.907500000,48.914444444 -122.899722222,48.937777778
</v>
      </c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</row>
    <row r="247" ht="15.75" customHeight="1">
      <c r="A247" s="5" t="s">
        <v>17</v>
      </c>
      <c r="B247" s="5" t="s">
        <v>8</v>
      </c>
      <c r="C247" s="5" t="s">
        <v>23</v>
      </c>
      <c r="D247" s="19">
        <f>IFERROR(__xludf.DUMMYFUNCTION("IF(ISBLANK(C247),"""",QUERY(CoordinateDefinitions,""select C,D,E,F,G,H where A=""&amp;B247&amp;"" and B='""&amp;C247&amp;""'""))"),48.0)</f>
        <v>48</v>
      </c>
      <c r="E247" s="20">
        <f>IFERROR(__xludf.DUMMYFUNCTION("""COMPUTED_VALUE"""),56.0)</f>
        <v>56</v>
      </c>
      <c r="F247" s="20">
        <f>IFERROR(__xludf.DUMMYFUNCTION("""COMPUTED_VALUE"""),16.0)</f>
        <v>16</v>
      </c>
      <c r="G247" s="19">
        <f>IFERROR(__xludf.DUMMYFUNCTION("""COMPUTED_VALUE"""),122.0)</f>
        <v>122</v>
      </c>
      <c r="H247" s="19">
        <f>IFERROR(__xludf.DUMMYFUNCTION("""COMPUTED_VALUE"""),53.0)</f>
        <v>53</v>
      </c>
      <c r="I247" s="19">
        <f>IFERROR(__xludf.DUMMYFUNCTION("""COMPUTED_VALUE"""),59.0)</f>
        <v>59</v>
      </c>
      <c r="J247" s="21" t="str">
        <f t="shared" si="59"/>
        <v>N048.56.16.000 W122.53.59.000</v>
      </c>
      <c r="K247" s="21" t="str">
        <f t="shared" si="60"/>
        <v>48.937777778 122.899722222</v>
      </c>
      <c r="L247" s="22" t="str">
        <f t="shared" si="61"/>
        <v>                          N048.56.16.000 W122.53.59.000 N049.00.00.000 W122.48.49.000 SECTOR-12 ; NODE: PG 3 #18</v>
      </c>
      <c r="M247" s="23" t="str">
        <f t="shared" si="62"/>
        <v>LINE -122.899722222,48.937777778 -122.813611111,49.000000000
</v>
      </c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</row>
    <row r="248" ht="15.75" customHeight="1">
      <c r="A248" s="5" t="s">
        <v>17</v>
      </c>
      <c r="B248" s="5" t="s">
        <v>8</v>
      </c>
      <c r="C248" s="5" t="s">
        <v>52</v>
      </c>
      <c r="D248" s="19">
        <f>IFERROR(__xludf.DUMMYFUNCTION("IF(ISBLANK(C248),"""",QUERY(CoordinateDefinitions,""select C,D,E,F,G,H where A=""&amp;B248&amp;"" and B='""&amp;C248&amp;""'""))"),49.0)</f>
        <v>49</v>
      </c>
      <c r="E248" s="20">
        <f>IFERROR(__xludf.DUMMYFUNCTION("""COMPUTED_VALUE"""),0.0)</f>
        <v>0</v>
      </c>
      <c r="F248" s="20">
        <f>IFERROR(__xludf.DUMMYFUNCTION("""COMPUTED_VALUE"""),0.0)</f>
        <v>0</v>
      </c>
      <c r="G248" s="19">
        <f>IFERROR(__xludf.DUMMYFUNCTION("""COMPUTED_VALUE"""),122.0)</f>
        <v>122</v>
      </c>
      <c r="H248" s="19">
        <f>IFERROR(__xludf.DUMMYFUNCTION("""COMPUTED_VALUE"""),48.0)</f>
        <v>48</v>
      </c>
      <c r="I248" s="19">
        <f>IFERROR(__xludf.DUMMYFUNCTION("""COMPUTED_VALUE"""),49.0)</f>
        <v>49</v>
      </c>
      <c r="J248" s="21" t="str">
        <f t="shared" si="59"/>
        <v>N049.00.00.000 W122.48.49.000</v>
      </c>
      <c r="K248" s="21" t="str">
        <f t="shared" si="60"/>
        <v>49.000000000 122.813611111</v>
      </c>
      <c r="L248" s="22" t="str">
        <f t="shared" si="61"/>
        <v>                          N049.00.00.000 W122.48.49.000 N049.01.29.000 W122.46.46.000 SECTOR-12 ; NODE: PG 3 #CD</v>
      </c>
      <c r="M248" s="23" t="str">
        <f t="shared" si="62"/>
        <v>LINE -122.813611111,49.000000000 -122.779444444,49.024722222
</v>
      </c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</row>
    <row r="249" ht="15.75" customHeight="1">
      <c r="A249" s="5" t="s">
        <v>17</v>
      </c>
      <c r="B249" s="5" t="s">
        <v>8</v>
      </c>
      <c r="C249" s="5" t="s">
        <v>24</v>
      </c>
      <c r="D249" s="19">
        <f>IFERROR(__xludf.DUMMYFUNCTION("IF(ISBLANK(C249),"""",QUERY(CoordinateDefinitions,""select C,D,E,F,G,H where A=""&amp;B249&amp;"" and B='""&amp;C249&amp;""'""))"),49.0)</f>
        <v>49</v>
      </c>
      <c r="E249" s="20">
        <f>IFERROR(__xludf.DUMMYFUNCTION("""COMPUTED_VALUE"""),1.0)</f>
        <v>1</v>
      </c>
      <c r="F249" s="20">
        <f>IFERROR(__xludf.DUMMYFUNCTION("""COMPUTED_VALUE"""),29.0)</f>
        <v>29</v>
      </c>
      <c r="G249" s="19">
        <f>IFERROR(__xludf.DUMMYFUNCTION("""COMPUTED_VALUE"""),122.0)</f>
        <v>122</v>
      </c>
      <c r="H249" s="19">
        <f>IFERROR(__xludf.DUMMYFUNCTION("""COMPUTED_VALUE"""),46.0)</f>
        <v>46</v>
      </c>
      <c r="I249" s="19">
        <f>IFERROR(__xludf.DUMMYFUNCTION("""COMPUTED_VALUE"""),46.0)</f>
        <v>46</v>
      </c>
      <c r="J249" s="21" t="str">
        <f t="shared" si="59"/>
        <v>N049.01.29.000 W122.46.46.000</v>
      </c>
      <c r="K249" s="21" t="str">
        <f t="shared" si="60"/>
        <v>49.024722222 122.779444444</v>
      </c>
      <c r="L249" s="22" t="str">
        <f t="shared" si="61"/>
        <v>                          N049.01.29.000 W122.46.46.000 N049.02.45.000 W122.19.34.000 SECTOR-12 ; NODE: PG 3 #19</v>
      </c>
      <c r="M249" s="23" t="str">
        <f t="shared" si="62"/>
        <v>LINE -122.779444444,49.024722222 -122.326111111,49.045833333
</v>
      </c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</row>
    <row r="250" ht="15.75" customHeight="1">
      <c r="A250" s="5" t="s">
        <v>17</v>
      </c>
      <c r="B250" s="5" t="s">
        <v>8</v>
      </c>
      <c r="C250" s="5" t="s">
        <v>25</v>
      </c>
      <c r="D250" s="19">
        <f>IFERROR(__xludf.DUMMYFUNCTION("IF(ISBLANK(C250),"""",QUERY(CoordinateDefinitions,""select C,D,E,F,G,H where A=""&amp;B250&amp;"" and B='""&amp;C250&amp;""'""))"),49.0)</f>
        <v>49</v>
      </c>
      <c r="E250" s="20">
        <f>IFERROR(__xludf.DUMMYFUNCTION("""COMPUTED_VALUE"""),2.0)</f>
        <v>2</v>
      </c>
      <c r="F250" s="20">
        <f>IFERROR(__xludf.DUMMYFUNCTION("""COMPUTED_VALUE"""),45.0)</f>
        <v>45</v>
      </c>
      <c r="G250" s="19">
        <f>IFERROR(__xludf.DUMMYFUNCTION("""COMPUTED_VALUE"""),122.0)</f>
        <v>122</v>
      </c>
      <c r="H250" s="19">
        <f>IFERROR(__xludf.DUMMYFUNCTION("""COMPUTED_VALUE"""),19.0)</f>
        <v>19</v>
      </c>
      <c r="I250" s="19">
        <f>IFERROR(__xludf.DUMMYFUNCTION("""COMPUTED_VALUE"""),34.0)</f>
        <v>34</v>
      </c>
      <c r="J250" s="21" t="str">
        <f t="shared" si="59"/>
        <v>N049.02.45.000 W122.19.34.000</v>
      </c>
      <c r="K250" s="21" t="str">
        <f t="shared" si="60"/>
        <v>49.045833333 122.326111111</v>
      </c>
      <c r="L250" s="22" t="str">
        <f t="shared" si="61"/>
        <v>                          N049.02.45.000 W122.19.34.000 N049.00.00.000 W122.20.08.000 SECTOR-12 ; NODE: PG 3 #20</v>
      </c>
      <c r="M250" s="23" t="str">
        <f t="shared" si="62"/>
        <v>LINE -122.326111111,49.045833333 -122.335555556,49.000000000
</v>
      </c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</row>
    <row r="251" ht="15.75" customHeight="1">
      <c r="A251" s="5" t="s">
        <v>17</v>
      </c>
      <c r="B251" s="5" t="s">
        <v>8</v>
      </c>
      <c r="C251" s="5" t="s">
        <v>53</v>
      </c>
      <c r="D251" s="19">
        <f>IFERROR(__xludf.DUMMYFUNCTION("IF(ISBLANK(C251),"""",QUERY(CoordinateDefinitions,""select C,D,E,F,G,H where A=""&amp;B251&amp;"" and B='""&amp;C251&amp;""'""))"),49.0)</f>
        <v>49</v>
      </c>
      <c r="E251" s="20">
        <f>IFERROR(__xludf.DUMMYFUNCTION("""COMPUTED_VALUE"""),0.0)</f>
        <v>0</v>
      </c>
      <c r="F251" s="20">
        <f>IFERROR(__xludf.DUMMYFUNCTION("""COMPUTED_VALUE"""),0.0)</f>
        <v>0</v>
      </c>
      <c r="G251" s="19">
        <f>IFERROR(__xludf.DUMMYFUNCTION("""COMPUTED_VALUE"""),122.0)</f>
        <v>122</v>
      </c>
      <c r="H251" s="19">
        <f>IFERROR(__xludf.DUMMYFUNCTION("""COMPUTED_VALUE"""),20.0)</f>
        <v>20</v>
      </c>
      <c r="I251" s="19">
        <f>IFERROR(__xludf.DUMMYFUNCTION("""COMPUTED_VALUE"""),8.0)</f>
        <v>8</v>
      </c>
      <c r="J251" s="21" t="str">
        <f t="shared" si="59"/>
        <v>N049.00.00.000 W122.20.08.000</v>
      </c>
      <c r="K251" s="21" t="str">
        <f t="shared" si="60"/>
        <v>49.000000000 122.335555556</v>
      </c>
      <c r="L251" s="22" t="str">
        <f t="shared" si="61"/>
        <v>                          N049.00.00.000 W122.20.08.000 N048.57.05.000 W122.20.44.000 SECTOR-12 ; NODE: PG 3 #DEG</v>
      </c>
      <c r="M251" s="23" t="str">
        <f t="shared" si="62"/>
        <v>LINE -122.335555556,49.000000000 -122.345555556,48.951388889
</v>
      </c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</row>
    <row r="252" ht="15.75" customHeight="1">
      <c r="A252" s="5" t="s">
        <v>17</v>
      </c>
      <c r="B252" s="5" t="s">
        <v>8</v>
      </c>
      <c r="C252" s="5" t="s">
        <v>26</v>
      </c>
      <c r="D252" s="19">
        <f>IFERROR(__xludf.DUMMYFUNCTION("IF(ISBLANK(C252),"""",QUERY(CoordinateDefinitions,""select C,D,E,F,G,H where A=""&amp;B252&amp;"" and B='""&amp;C252&amp;""'""))"),48.0)</f>
        <v>48</v>
      </c>
      <c r="E252" s="20">
        <f>IFERROR(__xludf.DUMMYFUNCTION("""COMPUTED_VALUE"""),57.0)</f>
        <v>57</v>
      </c>
      <c r="F252" s="20">
        <f>IFERROR(__xludf.DUMMYFUNCTION("""COMPUTED_VALUE"""),5.0)</f>
        <v>5</v>
      </c>
      <c r="G252" s="19">
        <f>IFERROR(__xludf.DUMMYFUNCTION("""COMPUTED_VALUE"""),122.0)</f>
        <v>122</v>
      </c>
      <c r="H252" s="19">
        <f>IFERROR(__xludf.DUMMYFUNCTION("""COMPUTED_VALUE"""),20.0)</f>
        <v>20</v>
      </c>
      <c r="I252" s="19">
        <f>IFERROR(__xludf.DUMMYFUNCTION("""COMPUTED_VALUE"""),44.0)</f>
        <v>44</v>
      </c>
      <c r="J252" s="21" t="str">
        <f t="shared" si="59"/>
        <v>N048.57.05.000 W122.20.44.000</v>
      </c>
      <c r="K252" s="21" t="str">
        <f t="shared" si="60"/>
        <v>48.951388889 122.345555556</v>
      </c>
      <c r="L252" s="22" t="str">
        <f t="shared" si="61"/>
        <v>                          N048.57.05.000 W122.20.44.000 N048.51.37.000 W121.59.22.000 SECTOR-12 ; NODE: PG 3 #21</v>
      </c>
      <c r="M252" s="23" t="str">
        <f t="shared" si="62"/>
        <v>LINE -122.345555556,48.951388889 -121.989444444,48.860277778
</v>
      </c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</row>
    <row r="253" ht="15.75" customHeight="1">
      <c r="A253" s="5" t="s">
        <v>17</v>
      </c>
      <c r="B253" s="5" t="s">
        <v>8</v>
      </c>
      <c r="C253" s="5" t="s">
        <v>27</v>
      </c>
      <c r="D253" s="19">
        <f>IFERROR(__xludf.DUMMYFUNCTION("IF(ISBLANK(C253),"""",QUERY(CoordinateDefinitions,""select C,D,E,F,G,H where A=""&amp;B253&amp;"" and B='""&amp;C253&amp;""'""))"),48.0)</f>
        <v>48</v>
      </c>
      <c r="E253" s="20">
        <f>IFERROR(__xludf.DUMMYFUNCTION("""COMPUTED_VALUE"""),51.0)</f>
        <v>51</v>
      </c>
      <c r="F253" s="20">
        <f>IFERROR(__xludf.DUMMYFUNCTION("""COMPUTED_VALUE"""),37.0)</f>
        <v>37</v>
      </c>
      <c r="G253" s="19">
        <f>IFERROR(__xludf.DUMMYFUNCTION("""COMPUTED_VALUE"""),121.0)</f>
        <v>121</v>
      </c>
      <c r="H253" s="19">
        <f>IFERROR(__xludf.DUMMYFUNCTION("""COMPUTED_VALUE"""),59.0)</f>
        <v>59</v>
      </c>
      <c r="I253" s="19">
        <f>IFERROR(__xludf.DUMMYFUNCTION("""COMPUTED_VALUE"""),22.0)</f>
        <v>22</v>
      </c>
      <c r="J253" s="21" t="str">
        <f t="shared" si="59"/>
        <v>N048.51.37.000 W121.59.22.000</v>
      </c>
      <c r="K253" s="21" t="str">
        <f t="shared" si="60"/>
        <v>48.860277778 121.989444444</v>
      </c>
      <c r="L253" s="22" t="str">
        <f t="shared" si="61"/>
        <v>                          N048.51.37.000 W121.59.22.000 N048.51.42.000 W122.17.00.000 SECTOR-12 ; NODE: PG 3 #22</v>
      </c>
      <c r="M253" s="23" t="str">
        <f t="shared" si="62"/>
        <v>LINE -121.989444444,48.860277778 -122.283333333,48.861666667
</v>
      </c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</row>
    <row r="254" ht="15.75" customHeight="1">
      <c r="A254" s="5" t="s">
        <v>17</v>
      </c>
      <c r="B254" s="5" t="s">
        <v>8</v>
      </c>
      <c r="C254" s="5" t="s">
        <v>15</v>
      </c>
      <c r="D254" s="19">
        <f>IFERROR(__xludf.DUMMYFUNCTION("IF(ISBLANK(C254),"""",QUERY(CoordinateDefinitions,""select C,D,E,F,G,H where A=""&amp;B254&amp;"" and B='""&amp;C254&amp;""'""))"),48.0)</f>
        <v>48</v>
      </c>
      <c r="E254" s="20">
        <f>IFERROR(__xludf.DUMMYFUNCTION("""COMPUTED_VALUE"""),51.0)</f>
        <v>51</v>
      </c>
      <c r="F254" s="20">
        <f>IFERROR(__xludf.DUMMYFUNCTION("""COMPUTED_VALUE"""),42.0)</f>
        <v>42</v>
      </c>
      <c r="G254" s="19">
        <f>IFERROR(__xludf.DUMMYFUNCTION("""COMPUTED_VALUE"""),122.0)</f>
        <v>122</v>
      </c>
      <c r="H254" s="19">
        <f>IFERROR(__xludf.DUMMYFUNCTION("""COMPUTED_VALUE"""),17.0)</f>
        <v>17</v>
      </c>
      <c r="I254" s="19">
        <f>IFERROR(__xludf.DUMMYFUNCTION("""COMPUTED_VALUE"""),0.0)</f>
        <v>0</v>
      </c>
      <c r="J254" s="21" t="str">
        <f t="shared" si="59"/>
        <v>N048.51.42.000 W122.17.00.000</v>
      </c>
      <c r="K254" s="21" t="str">
        <f t="shared" si="60"/>
        <v>48.861666667 122.283333333</v>
      </c>
      <c r="L254" s="22" t="str">
        <f t="shared" si="61"/>
        <v>                          N048.51.42.000 W122.17.00.000 N048.47.25.000 W122.17.00.000 SECTOR-12 ; NODE: PG 3 #10</v>
      </c>
      <c r="M254" s="23" t="str">
        <f t="shared" si="62"/>
        <v>LINE -122.283333333,48.861666667 -122.283333333,48.790277778
</v>
      </c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</row>
    <row r="255" ht="15.75" customHeight="1">
      <c r="A255" s="5" t="s">
        <v>17</v>
      </c>
      <c r="B255" s="5" t="s">
        <v>8</v>
      </c>
      <c r="C255" s="5" t="s">
        <v>16</v>
      </c>
      <c r="D255" s="19">
        <f>IFERROR(__xludf.DUMMYFUNCTION("IF(ISBLANK(C255),"""",QUERY(CoordinateDefinitions,""select C,D,E,F,G,H where A=""&amp;B255&amp;"" and B='""&amp;C255&amp;""'""))"),48.0)</f>
        <v>48</v>
      </c>
      <c r="E255" s="20">
        <f>IFERROR(__xludf.DUMMYFUNCTION("""COMPUTED_VALUE"""),47.0)</f>
        <v>47</v>
      </c>
      <c r="F255" s="20">
        <f>IFERROR(__xludf.DUMMYFUNCTION("""COMPUTED_VALUE"""),25.0)</f>
        <v>25</v>
      </c>
      <c r="G255" s="19">
        <f>IFERROR(__xludf.DUMMYFUNCTION("""COMPUTED_VALUE"""),122.0)</f>
        <v>122</v>
      </c>
      <c r="H255" s="19">
        <f>IFERROR(__xludf.DUMMYFUNCTION("""COMPUTED_VALUE"""),17.0)</f>
        <v>17</v>
      </c>
      <c r="I255" s="19">
        <f>IFERROR(__xludf.DUMMYFUNCTION("""COMPUTED_VALUE"""),0.0)</f>
        <v>0</v>
      </c>
      <c r="J255" s="21" t="str">
        <f t="shared" si="59"/>
        <v>N048.47.25.000 W122.17.00.000</v>
      </c>
      <c r="K255" s="21" t="str">
        <f t="shared" si="60"/>
        <v>48.790277778 122.283333333</v>
      </c>
      <c r="L255" s="22" t="str">
        <f t="shared" si="61"/>
        <v>                          N048.47.25.000 W122.17.00.000 N048.47.25.000 W122.46.13.000 SECTOR-12 ; NODE: PG 3 #11</v>
      </c>
      <c r="M255" s="23" t="str">
        <f t="shared" si="62"/>
        <v>LINE -122.283333333,48.790277778 -122.770277778,48.790277778
</v>
      </c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</row>
    <row r="256" ht="15.75" customHeight="1">
      <c r="A256" s="5" t="s">
        <v>17</v>
      </c>
      <c r="B256" s="5" t="s">
        <v>8</v>
      </c>
      <c r="C256" s="5" t="s">
        <v>17</v>
      </c>
      <c r="D256" s="19">
        <f>IFERROR(__xludf.DUMMYFUNCTION("IF(ISBLANK(C256),"""",QUERY(CoordinateDefinitions,""select C,D,E,F,G,H where A=""&amp;B256&amp;"" and B='""&amp;C256&amp;""'""))"),48.0)</f>
        <v>48</v>
      </c>
      <c r="E256" s="20">
        <f>IFERROR(__xludf.DUMMYFUNCTION("""COMPUTED_VALUE"""),47.0)</f>
        <v>47</v>
      </c>
      <c r="F256" s="20">
        <f>IFERROR(__xludf.DUMMYFUNCTION("""COMPUTED_VALUE"""),25.0)</f>
        <v>25</v>
      </c>
      <c r="G256" s="19">
        <f>IFERROR(__xludf.DUMMYFUNCTION("""COMPUTED_VALUE"""),122.0)</f>
        <v>122</v>
      </c>
      <c r="H256" s="19">
        <f>IFERROR(__xludf.DUMMYFUNCTION("""COMPUTED_VALUE"""),46.0)</f>
        <v>46</v>
      </c>
      <c r="I256" s="19">
        <f>IFERROR(__xludf.DUMMYFUNCTION("""COMPUTED_VALUE"""),13.0)</f>
        <v>13</v>
      </c>
      <c r="J256" s="21" t="str">
        <f t="shared" si="59"/>
        <v>N048.47.25.000 W122.46.13.000</v>
      </c>
      <c r="K256" s="21" t="str">
        <f t="shared" si="60"/>
        <v>48.790277778 122.770277778</v>
      </c>
      <c r="L256" s="22" t="str">
        <f t="shared" si="61"/>
        <v>                          N048.47.25.000 W122.46.13.000 N048.54.52.000 W122.54.27.000 SECTOR-12 ; NODE: PG 3 #12</v>
      </c>
      <c r="M256" s="23" t="str">
        <f t="shared" si="62"/>
        <v>LINE -122.770277778,48.790277778 -122.907500000,48.914444444
</v>
      </c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</row>
    <row r="257" ht="15.75" customHeight="1">
      <c r="A257" s="5" t="s">
        <v>17</v>
      </c>
      <c r="B257" s="5" t="s">
        <v>8</v>
      </c>
      <c r="C257" s="5" t="s">
        <v>22</v>
      </c>
      <c r="D257" s="19">
        <f>IFERROR(__xludf.DUMMYFUNCTION("IF(ISBLANK(C257),"""",QUERY(CoordinateDefinitions,""select C,D,E,F,G,H where A=""&amp;B257&amp;"" and B='""&amp;C257&amp;""'""))"),48.0)</f>
        <v>48</v>
      </c>
      <c r="E257" s="20">
        <f>IFERROR(__xludf.DUMMYFUNCTION("""COMPUTED_VALUE"""),54.0)</f>
        <v>54</v>
      </c>
      <c r="F257" s="20">
        <f>IFERROR(__xludf.DUMMYFUNCTION("""COMPUTED_VALUE"""),52.0)</f>
        <v>52</v>
      </c>
      <c r="G257" s="19">
        <f>IFERROR(__xludf.DUMMYFUNCTION("""COMPUTED_VALUE"""),122.0)</f>
        <v>122</v>
      </c>
      <c r="H257" s="19">
        <f>IFERROR(__xludf.DUMMYFUNCTION("""COMPUTED_VALUE"""),54.0)</f>
        <v>54</v>
      </c>
      <c r="I257" s="19">
        <f>IFERROR(__xludf.DUMMYFUNCTION("""COMPUTED_VALUE"""),27.0)</f>
        <v>27</v>
      </c>
      <c r="J257" s="21" t="str">
        <f t="shared" si="59"/>
        <v>N048.54.52.000 W122.54.27.000</v>
      </c>
      <c r="K257" s="21" t="str">
        <f t="shared" si="60"/>
        <v>48.914444444 122.907500000</v>
      </c>
      <c r="L257" s="22" t="str">
        <f t="shared" si="61"/>
        <v/>
      </c>
      <c r="M257" s="23" t="str">
        <f t="shared" si="62"/>
        <v/>
      </c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</row>
    <row r="258" ht="15.75" customHeight="1">
      <c r="A258" s="5" t="s">
        <v>17</v>
      </c>
      <c r="B258" s="5" t="s">
        <v>8</v>
      </c>
      <c r="C258" s="24"/>
      <c r="D258" s="24"/>
      <c r="E258" s="24"/>
      <c r="F258" s="24"/>
      <c r="G258" s="24"/>
      <c r="H258" s="24"/>
      <c r="I258" s="24"/>
      <c r="J258" s="24"/>
      <c r="K258" s="26"/>
      <c r="L258" s="27"/>
      <c r="M258" s="28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</row>
    <row r="259" ht="15.75" customHeight="1">
      <c r="A259" s="5" t="s">
        <v>17</v>
      </c>
      <c r="B259" s="5" t="s">
        <v>8</v>
      </c>
      <c r="C259" s="5" t="s">
        <v>27</v>
      </c>
      <c r="D259" s="19">
        <f>IFERROR(__xludf.DUMMYFUNCTION("IF(ISBLANK(C259),"""",QUERY(CoordinateDefinitions,""select C,D,E,F,G,H where A=""&amp;B259&amp;"" and B='""&amp;C259&amp;""'""))"),48.0)</f>
        <v>48</v>
      </c>
      <c r="E259" s="20">
        <f>IFERROR(__xludf.DUMMYFUNCTION("""COMPUTED_VALUE"""),51.0)</f>
        <v>51</v>
      </c>
      <c r="F259" s="20">
        <f>IFERROR(__xludf.DUMMYFUNCTION("""COMPUTED_VALUE"""),37.0)</f>
        <v>37</v>
      </c>
      <c r="G259" s="19">
        <f>IFERROR(__xludf.DUMMYFUNCTION("""COMPUTED_VALUE"""),121.0)</f>
        <v>121</v>
      </c>
      <c r="H259" s="19">
        <f>IFERROR(__xludf.DUMMYFUNCTION("""COMPUTED_VALUE"""),59.0)</f>
        <v>59</v>
      </c>
      <c r="I259" s="19">
        <f>IFERROR(__xludf.DUMMYFUNCTION("""COMPUTED_VALUE"""),22.0)</f>
        <v>22</v>
      </c>
      <c r="J259" s="21" t="str">
        <f t="shared" ref="J259:J262" si="63">IF(D259="","","N"&amp;TEXT(D259,"000")&amp;"."&amp;TEXT(E259,"00")&amp;"."&amp;TEXT(F259,"00.000")&amp;" W"&amp;TEXT(G259,"000")&amp;"."&amp;TEXT(H259,"00")&amp;"."&amp;TEXT(I259,"00.000"))</f>
        <v>N048.51.37.000 W121.59.22.000</v>
      </c>
      <c r="K259" s="21" t="str">
        <f t="shared" ref="K259:K262" si="64">IF(D259="","",TEXT((((F259/60)+E259)/60)+D259,"0.000000000")&amp;" "&amp;TEXT((((I259/60)+H259)/60)+G259,"0.000000000"))</f>
        <v>48.860277778 121.989444444</v>
      </c>
      <c r="L259" s="22" t="str">
        <f>IF(OR(D259="",D260=""),"","                          "&amp;J259&amp;" "&amp;J260&amp;" SECTOR-"&amp;A259&amp;" ; NODE: PG "&amp;B259&amp;" #"&amp;C259)</f>
        <v>                          N048.51.37.000 W121.59.22.000 N048.38.30.000 W121.58.00.000 SECTOR-12 ; NODE: PG 3 #22</v>
      </c>
      <c r="M259" s="23" t="str">
        <f t="shared" ref="M259:M262" si="65">IF(or(D259="",D260=""),"","LINE -"&amp;TEXT((((I259/60)+H259)/60)+G259,"0.000000000")&amp;","&amp;TEXT((((F259/60)+E259)/60)+D259,"0.000000000")&amp;" -"&amp;TEXT((((I260/60)+H260)/60)+G260,"0.000000000")&amp;","&amp;TEXT((((F260/60)+E260)/60)+D260,"0.000000000")&amp;CHAR(13))</f>
        <v>LINE -121.989444444,48.860277778 -121.966666667,48.641666667
</v>
      </c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</row>
    <row r="260" ht="15.75" customHeight="1">
      <c r="A260" s="5" t="s">
        <v>17</v>
      </c>
      <c r="B260" s="5" t="s">
        <v>8</v>
      </c>
      <c r="C260" s="5" t="s">
        <v>28</v>
      </c>
      <c r="D260" s="19">
        <f>IFERROR(__xludf.DUMMYFUNCTION("IF(ISBLANK(C260),"""",QUERY(CoordinateDefinitions,""select C,D,E,F,G,H where A=""&amp;B260&amp;"" and B='""&amp;C260&amp;""'""))"),48.0)</f>
        <v>48</v>
      </c>
      <c r="E260" s="20">
        <f>IFERROR(__xludf.DUMMYFUNCTION("""COMPUTED_VALUE"""),38.0)</f>
        <v>38</v>
      </c>
      <c r="F260" s="20">
        <f>IFERROR(__xludf.DUMMYFUNCTION("""COMPUTED_VALUE"""),30.0)</f>
        <v>30</v>
      </c>
      <c r="G260" s="19">
        <f>IFERROR(__xludf.DUMMYFUNCTION("""COMPUTED_VALUE"""),121.0)</f>
        <v>121</v>
      </c>
      <c r="H260" s="19">
        <f>IFERROR(__xludf.DUMMYFUNCTION("""COMPUTED_VALUE"""),58.0)</f>
        <v>58</v>
      </c>
      <c r="I260" s="19">
        <f>IFERROR(__xludf.DUMMYFUNCTION("""COMPUTED_VALUE"""),0.0)</f>
        <v>0</v>
      </c>
      <c r="J260" s="21" t="str">
        <f t="shared" si="63"/>
        <v>N048.38.30.000 W121.58.00.000</v>
      </c>
      <c r="K260" s="21" t="str">
        <f t="shared" si="64"/>
        <v>48.641666667 121.966666667</v>
      </c>
      <c r="L260" s="22" t="str">
        <f>IF(OR(D260="",#REF!=""),"","                          "&amp;J260&amp;" "&amp;#REF!&amp;" SECTOR-"&amp;A260&amp;" ; NODE: PG "&amp;B260&amp;" #"&amp;C260)</f>
        <v>#REF!</v>
      </c>
      <c r="M260" s="23" t="str">
        <f t="shared" si="65"/>
        <v>LINE -121.966666667,48.641666667 -122.750000000,48.641666667
</v>
      </c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</row>
    <row r="261" ht="15.75" customHeight="1">
      <c r="A261" s="5" t="s">
        <v>17</v>
      </c>
      <c r="B261" s="5" t="s">
        <v>8</v>
      </c>
      <c r="C261" s="5" t="s">
        <v>48</v>
      </c>
      <c r="D261" s="19">
        <f>IFERROR(__xludf.DUMMYFUNCTION("IF(ISBLANK(C261),"""",QUERY(CoordinateDefinitions,""select C,D,E,F,G,H where A=""&amp;B261&amp;"" and B='""&amp;C261&amp;""'""))"),48.0)</f>
        <v>48</v>
      </c>
      <c r="E261" s="20">
        <f>IFERROR(__xludf.DUMMYFUNCTION("""COMPUTED_VALUE"""),38.0)</f>
        <v>38</v>
      </c>
      <c r="F261" s="20">
        <f>IFERROR(__xludf.DUMMYFUNCTION("""COMPUTED_VALUE"""),30.0)</f>
        <v>30</v>
      </c>
      <c r="G261" s="19">
        <f>IFERROR(__xludf.DUMMYFUNCTION("""COMPUTED_VALUE"""),122.0)</f>
        <v>122</v>
      </c>
      <c r="H261" s="19">
        <f>IFERROR(__xludf.DUMMYFUNCTION("""COMPUTED_VALUE"""),45.0)</f>
        <v>45</v>
      </c>
      <c r="I261" s="19">
        <f>IFERROR(__xludf.DUMMYFUNCTION("""COMPUTED_VALUE"""),0.0)</f>
        <v>0</v>
      </c>
      <c r="J261" s="21" t="str">
        <f t="shared" si="63"/>
        <v>N048.38.30.000 W122.45.00.000</v>
      </c>
      <c r="K261" s="21" t="str">
        <f t="shared" si="64"/>
        <v>48.641666667 122.750000000</v>
      </c>
      <c r="L261" s="22" t="str">
        <f t="shared" ref="L261:L262" si="66">IF(OR(D261="",D262=""),"","                          "&amp;J261&amp;" "&amp;J262&amp;" SECTOR-"&amp;A261&amp;" ; NODE: PG "&amp;B261&amp;" #"&amp;C261)</f>
        <v>                          N048.38.30.000 W122.45.00.000 N048.47.25.000 W122.46.13.000 SECTOR-12 ; NODE: PG 3 #EQ2</v>
      </c>
      <c r="M261" s="23" t="str">
        <f t="shared" si="65"/>
        <v>LINE -122.750000000,48.641666667 -122.770277778,48.790277778
</v>
      </c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</row>
    <row r="262" ht="15.75" customHeight="1">
      <c r="A262" s="5" t="s">
        <v>17</v>
      </c>
      <c r="B262" s="5" t="s">
        <v>8</v>
      </c>
      <c r="C262" s="5" t="s">
        <v>17</v>
      </c>
      <c r="D262" s="19">
        <f>IFERROR(__xludf.DUMMYFUNCTION("IF(ISBLANK(C262),"""",QUERY(CoordinateDefinitions,""select C,D,E,F,G,H where A=""&amp;B262&amp;"" and B='""&amp;C262&amp;""'""))"),48.0)</f>
        <v>48</v>
      </c>
      <c r="E262" s="20">
        <f>IFERROR(__xludf.DUMMYFUNCTION("""COMPUTED_VALUE"""),47.0)</f>
        <v>47</v>
      </c>
      <c r="F262" s="20">
        <f>IFERROR(__xludf.DUMMYFUNCTION("""COMPUTED_VALUE"""),25.0)</f>
        <v>25</v>
      </c>
      <c r="G262" s="19">
        <f>IFERROR(__xludf.DUMMYFUNCTION("""COMPUTED_VALUE"""),122.0)</f>
        <v>122</v>
      </c>
      <c r="H262" s="19">
        <f>IFERROR(__xludf.DUMMYFUNCTION("""COMPUTED_VALUE"""),46.0)</f>
        <v>46</v>
      </c>
      <c r="I262" s="19">
        <f>IFERROR(__xludf.DUMMYFUNCTION("""COMPUTED_VALUE"""),13.0)</f>
        <v>13</v>
      </c>
      <c r="J262" s="21" t="str">
        <f t="shared" si="63"/>
        <v>N048.47.25.000 W122.46.13.000</v>
      </c>
      <c r="K262" s="21" t="str">
        <f t="shared" si="64"/>
        <v>48.790277778 122.770277778</v>
      </c>
      <c r="L262" s="22" t="str">
        <f t="shared" si="66"/>
        <v/>
      </c>
      <c r="M262" s="23" t="str">
        <f t="shared" si="65"/>
        <v/>
      </c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</row>
    <row r="263" ht="15.75" customHeight="1">
      <c r="A263" s="5" t="s">
        <v>17</v>
      </c>
      <c r="B263" s="5" t="s">
        <v>8</v>
      </c>
      <c r="C263" s="24"/>
      <c r="D263" s="24"/>
      <c r="E263" s="24"/>
      <c r="F263" s="24"/>
      <c r="G263" s="24"/>
      <c r="H263" s="24"/>
      <c r="I263" s="24"/>
      <c r="J263" s="24"/>
      <c r="K263" s="26"/>
      <c r="L263" s="27"/>
      <c r="M263" s="28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</row>
    <row r="264" ht="15.75" customHeight="1">
      <c r="A264" s="5" t="s">
        <v>17</v>
      </c>
      <c r="B264" s="5" t="s">
        <v>8</v>
      </c>
      <c r="C264" s="5" t="s">
        <v>27</v>
      </c>
      <c r="D264" s="19">
        <f>IFERROR(__xludf.DUMMYFUNCTION("IF(ISBLANK(C264),"""",QUERY(CoordinateDefinitions,""select C,D,E,F,G,H where A=""&amp;B264&amp;"" and B='""&amp;C264&amp;""'""))"),48.0)</f>
        <v>48</v>
      </c>
      <c r="E264" s="20">
        <f>IFERROR(__xludf.DUMMYFUNCTION("""COMPUTED_VALUE"""),51.0)</f>
        <v>51</v>
      </c>
      <c r="F264" s="20">
        <f>IFERROR(__xludf.DUMMYFUNCTION("""COMPUTED_VALUE"""),37.0)</f>
        <v>37</v>
      </c>
      <c r="G264" s="19">
        <f>IFERROR(__xludf.DUMMYFUNCTION("""COMPUTED_VALUE"""),121.0)</f>
        <v>121</v>
      </c>
      <c r="H264" s="19">
        <f>IFERROR(__xludf.DUMMYFUNCTION("""COMPUTED_VALUE"""),59.0)</f>
        <v>59</v>
      </c>
      <c r="I264" s="19">
        <f>IFERROR(__xludf.DUMMYFUNCTION("""COMPUTED_VALUE"""),22.0)</f>
        <v>22</v>
      </c>
      <c r="J264" s="21" t="str">
        <f t="shared" ref="J264:J270" si="67">IF(D264="","","N"&amp;TEXT(D264,"000")&amp;"."&amp;TEXT(E264,"00")&amp;"."&amp;TEXT(F264,"00.000")&amp;" W"&amp;TEXT(G264,"000")&amp;"."&amp;TEXT(H264,"00")&amp;"."&amp;TEXT(I264,"00.000"))</f>
        <v>N048.51.37.000 W121.59.22.000</v>
      </c>
      <c r="K264" s="21" t="str">
        <f t="shared" ref="K264:K270" si="68">IF(D264="","",TEXT((((F264/60)+E264)/60)+D264,"0.000000000")&amp;" "&amp;TEXT((((I264/60)+H264)/60)+G264,"0.000000000"))</f>
        <v>48.860277778 121.989444444</v>
      </c>
      <c r="L264" s="22" t="str">
        <f t="shared" ref="L264:L270" si="69">IF(OR(D264="",D265=""),"","                          "&amp;J264&amp;" "&amp;J265&amp;" SECTOR-"&amp;A264&amp;" ; NODE: PG "&amp;B264&amp;" #"&amp;C264)</f>
        <v>                          N048.51.37.000 W121.59.22.000 N048.51.00.000 W121.02.25.000 SECTOR-12 ; NODE: PG 3 #22</v>
      </c>
      <c r="M264" s="23" t="str">
        <f t="shared" ref="M264:M270" si="70">IF(or(D264="",D265=""),"","LINE -"&amp;TEXT((((I264/60)+H264)/60)+G264,"0.000000000")&amp;","&amp;TEXT((((F264/60)+E264)/60)+D264,"0.000000000")&amp;" -"&amp;TEXT((((I265/60)+H265)/60)+G265,"0.000000000")&amp;","&amp;TEXT((((F265/60)+E265)/60)+D265,"0.000000000")&amp;CHAR(13))</f>
        <v>LINE -121.989444444,48.860277778 -121.040277778,48.850000000
</v>
      </c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</row>
    <row r="265" ht="15.75" customHeight="1">
      <c r="A265" s="5" t="s">
        <v>17</v>
      </c>
      <c r="B265" s="5" t="s">
        <v>9</v>
      </c>
      <c r="C265" s="5" t="s">
        <v>14</v>
      </c>
      <c r="D265" s="19">
        <f>IFERROR(__xludf.DUMMYFUNCTION("IF(ISBLANK(C265),"""",QUERY(CoordinateDefinitions,""select C,D,E,F,G,H where A=""&amp;B265&amp;"" and B='""&amp;C265&amp;""'""))"),48.0)</f>
        <v>48</v>
      </c>
      <c r="E265" s="20">
        <f>IFERROR(__xludf.DUMMYFUNCTION("""COMPUTED_VALUE"""),51.0)</f>
        <v>51</v>
      </c>
      <c r="F265" s="20">
        <f>IFERROR(__xludf.DUMMYFUNCTION("""COMPUTED_VALUE"""),0.0)</f>
        <v>0</v>
      </c>
      <c r="G265" s="19">
        <f>IFERROR(__xludf.DUMMYFUNCTION("""COMPUTED_VALUE"""),121.0)</f>
        <v>121</v>
      </c>
      <c r="H265" s="19">
        <f>IFERROR(__xludf.DUMMYFUNCTION("""COMPUTED_VALUE"""),2.0)</f>
        <v>2</v>
      </c>
      <c r="I265" s="19">
        <f>IFERROR(__xludf.DUMMYFUNCTION("""COMPUTED_VALUE"""),25.0)</f>
        <v>25</v>
      </c>
      <c r="J265" s="21" t="str">
        <f t="shared" si="67"/>
        <v>N048.51.00.000 W121.02.25.000</v>
      </c>
      <c r="K265" s="21" t="str">
        <f t="shared" si="68"/>
        <v>48.850000000 121.040277778</v>
      </c>
      <c r="L265" s="22" t="str">
        <f t="shared" si="69"/>
        <v>                          N048.51.00.000 W121.02.25.000 N048.49.51.000 W120.05.07.000 SECTOR-12 ; NODE: PG 4 #9</v>
      </c>
      <c r="M265" s="23" t="str">
        <f t="shared" si="70"/>
        <v>LINE -121.040277778,48.850000000 -120.085277778,48.830833333
</v>
      </c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</row>
    <row r="266" ht="15.75" customHeight="1">
      <c r="A266" s="5" t="s">
        <v>17</v>
      </c>
      <c r="B266" s="5" t="s">
        <v>9</v>
      </c>
      <c r="C266" s="5" t="s">
        <v>15</v>
      </c>
      <c r="D266" s="19">
        <f>IFERROR(__xludf.DUMMYFUNCTION("IF(ISBLANK(C266),"""",QUERY(CoordinateDefinitions,""select C,D,E,F,G,H where A=""&amp;B266&amp;"" and B='""&amp;C266&amp;""'""))"),48.0)</f>
        <v>48</v>
      </c>
      <c r="E266" s="20">
        <f>IFERROR(__xludf.DUMMYFUNCTION("""COMPUTED_VALUE"""),49.0)</f>
        <v>49</v>
      </c>
      <c r="F266" s="20">
        <f>IFERROR(__xludf.DUMMYFUNCTION("""COMPUTED_VALUE"""),51.0)</f>
        <v>51</v>
      </c>
      <c r="G266" s="19">
        <f>IFERROR(__xludf.DUMMYFUNCTION("""COMPUTED_VALUE"""),120.0)</f>
        <v>120</v>
      </c>
      <c r="H266" s="19">
        <f>IFERROR(__xludf.DUMMYFUNCTION("""COMPUTED_VALUE"""),5.0)</f>
        <v>5</v>
      </c>
      <c r="I266" s="19">
        <f>IFERROR(__xludf.DUMMYFUNCTION("""COMPUTED_VALUE"""),7.0)</f>
        <v>7</v>
      </c>
      <c r="J266" s="21" t="str">
        <f t="shared" si="67"/>
        <v>N048.49.51.000 W120.05.07.000</v>
      </c>
      <c r="K266" s="21" t="str">
        <f t="shared" si="68"/>
        <v>48.830833333 120.085277778</v>
      </c>
      <c r="L266" s="22" t="str">
        <f t="shared" si="69"/>
        <v>                          N048.49.51.000 W120.05.07.000 N048.16.30.000 W120.23.30.000 SECTOR-12 ; NODE: PG 4 #10</v>
      </c>
      <c r="M266" s="23" t="str">
        <f t="shared" si="70"/>
        <v>LINE -120.085277778,48.830833333 -120.391666667,48.275000000
</v>
      </c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</row>
    <row r="267" ht="15.75" customHeight="1">
      <c r="A267" s="5" t="s">
        <v>17</v>
      </c>
      <c r="B267" s="5" t="s">
        <v>9</v>
      </c>
      <c r="C267" s="5" t="s">
        <v>16</v>
      </c>
      <c r="D267" s="19">
        <f>IFERROR(__xludf.DUMMYFUNCTION("IF(ISBLANK(C267),"""",QUERY(CoordinateDefinitions,""select C,D,E,F,G,H where A=""&amp;B267&amp;"" and B='""&amp;C267&amp;""'""))"),48.0)</f>
        <v>48</v>
      </c>
      <c r="E267" s="20">
        <f>IFERROR(__xludf.DUMMYFUNCTION("""COMPUTED_VALUE"""),16.0)</f>
        <v>16</v>
      </c>
      <c r="F267" s="20">
        <f>IFERROR(__xludf.DUMMYFUNCTION("""COMPUTED_VALUE"""),30.0)</f>
        <v>30</v>
      </c>
      <c r="G267" s="19">
        <f>IFERROR(__xludf.DUMMYFUNCTION("""COMPUTED_VALUE"""),120.0)</f>
        <v>120</v>
      </c>
      <c r="H267" s="19">
        <f>IFERROR(__xludf.DUMMYFUNCTION("""COMPUTED_VALUE"""),23.0)</f>
        <v>23</v>
      </c>
      <c r="I267" s="19">
        <f>IFERROR(__xludf.DUMMYFUNCTION("""COMPUTED_VALUE"""),30.0)</f>
        <v>30</v>
      </c>
      <c r="J267" s="21" t="str">
        <f t="shared" si="67"/>
        <v>N048.16.30.000 W120.23.30.000</v>
      </c>
      <c r="K267" s="21" t="str">
        <f t="shared" si="68"/>
        <v>48.275000000 120.391666667</v>
      </c>
      <c r="L267" s="22" t="str">
        <f t="shared" si="69"/>
        <v>                          N048.16.30.000 W120.23.30.000 N048.06.30.000 W120.28.40.000 SECTOR-12 ; NODE: PG 4 #11</v>
      </c>
      <c r="M267" s="23" t="str">
        <f t="shared" si="70"/>
        <v>LINE -120.391666667,48.275000000 -120.477777778,48.108333333
</v>
      </c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</row>
    <row r="268" ht="15.75" customHeight="1">
      <c r="A268" s="5" t="s">
        <v>17</v>
      </c>
      <c r="B268" s="5" t="s">
        <v>9</v>
      </c>
      <c r="C268" s="5" t="s">
        <v>17</v>
      </c>
      <c r="D268" s="19">
        <f>IFERROR(__xludf.DUMMYFUNCTION("IF(ISBLANK(C268),"""",QUERY(CoordinateDefinitions,""select C,D,E,F,G,H where A=""&amp;B268&amp;"" and B='""&amp;C268&amp;""'""))"),48.0)</f>
        <v>48</v>
      </c>
      <c r="E268" s="20">
        <f>IFERROR(__xludf.DUMMYFUNCTION("""COMPUTED_VALUE"""),6.0)</f>
        <v>6</v>
      </c>
      <c r="F268" s="20">
        <f>IFERROR(__xludf.DUMMYFUNCTION("""COMPUTED_VALUE"""),30.0)</f>
        <v>30</v>
      </c>
      <c r="G268" s="19">
        <f>IFERROR(__xludf.DUMMYFUNCTION("""COMPUTED_VALUE"""),120.0)</f>
        <v>120</v>
      </c>
      <c r="H268" s="19">
        <f>IFERROR(__xludf.DUMMYFUNCTION("""COMPUTED_VALUE"""),28.0)</f>
        <v>28</v>
      </c>
      <c r="I268" s="19">
        <f>IFERROR(__xludf.DUMMYFUNCTION("""COMPUTED_VALUE"""),40.0)</f>
        <v>40</v>
      </c>
      <c r="J268" s="21" t="str">
        <f t="shared" si="67"/>
        <v>N048.06.30.000 W120.28.40.000</v>
      </c>
      <c r="K268" s="21" t="str">
        <f t="shared" si="68"/>
        <v>48.108333333 120.477777778</v>
      </c>
      <c r="L268" s="22" t="str">
        <f t="shared" si="69"/>
        <v>                          N048.06.30.000 W120.28.40.000 N048.11.50.000 W121.31.19.000 SECTOR-12 ; NODE: PG 4 #12</v>
      </c>
      <c r="M268" s="23" t="str">
        <f t="shared" si="70"/>
        <v>LINE -120.477777778,48.108333333 -121.521944444,48.197222222
</v>
      </c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</row>
    <row r="269" ht="15.75" customHeight="1">
      <c r="A269" s="5" t="s">
        <v>17</v>
      </c>
      <c r="B269" s="5" t="s">
        <v>9</v>
      </c>
      <c r="C269" s="5" t="s">
        <v>66</v>
      </c>
      <c r="D269" s="19">
        <f>IFERROR(__xludf.DUMMYFUNCTION("IF(ISBLANK(C269),"""",QUERY(CoordinateDefinitions,""select C,D,E,F,G,H where A=""&amp;B269&amp;"" and B='""&amp;C269&amp;""'""))"),48.0)</f>
        <v>48</v>
      </c>
      <c r="E269" s="20">
        <f>IFERROR(__xludf.DUMMYFUNCTION("""COMPUTED_VALUE"""),11.0)</f>
        <v>11</v>
      </c>
      <c r="F269" s="20">
        <f>IFERROR(__xludf.DUMMYFUNCTION("""COMPUTED_VALUE"""),50.0)</f>
        <v>50</v>
      </c>
      <c r="G269" s="19">
        <f>IFERROR(__xludf.DUMMYFUNCTION("""COMPUTED_VALUE"""),121.0)</f>
        <v>121</v>
      </c>
      <c r="H269" s="19">
        <f>IFERROR(__xludf.DUMMYFUNCTION("""COMPUTED_VALUE"""),31.0)</f>
        <v>31</v>
      </c>
      <c r="I269" s="19">
        <f>IFERROR(__xludf.DUMMYFUNCTION("""COMPUTED_VALUE"""),19.0)</f>
        <v>19</v>
      </c>
      <c r="J269" s="21" t="str">
        <f t="shared" si="67"/>
        <v>N048.11.50.000 W121.31.19.000</v>
      </c>
      <c r="K269" s="21" t="str">
        <f t="shared" si="68"/>
        <v>48.197222222 121.521944444</v>
      </c>
      <c r="L269" s="22" t="str">
        <f t="shared" si="69"/>
        <v>                          N048.11.50.000 W121.31.19.000 N048.51.00.000 W121.02.25.000 SECTOR-12 ; NODE: PG 4 #54</v>
      </c>
      <c r="M269" s="23" t="str">
        <f t="shared" si="70"/>
        <v>LINE -121.521944444,48.197222222 -121.040277778,48.850000000
</v>
      </c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</row>
    <row r="270" ht="15.75" customHeight="1">
      <c r="A270" s="5" t="s">
        <v>17</v>
      </c>
      <c r="B270" s="5" t="s">
        <v>9</v>
      </c>
      <c r="C270" s="5" t="s">
        <v>14</v>
      </c>
      <c r="D270" s="19">
        <f>IFERROR(__xludf.DUMMYFUNCTION("IF(ISBLANK(C270),"""",QUERY(CoordinateDefinitions,""select C,D,E,F,G,H where A=""&amp;B270&amp;"" and B='""&amp;C270&amp;""'""))"),48.0)</f>
        <v>48</v>
      </c>
      <c r="E270" s="20">
        <f>IFERROR(__xludf.DUMMYFUNCTION("""COMPUTED_VALUE"""),51.0)</f>
        <v>51</v>
      </c>
      <c r="F270" s="20">
        <f>IFERROR(__xludf.DUMMYFUNCTION("""COMPUTED_VALUE"""),0.0)</f>
        <v>0</v>
      </c>
      <c r="G270" s="19">
        <f>IFERROR(__xludf.DUMMYFUNCTION("""COMPUTED_VALUE"""),121.0)</f>
        <v>121</v>
      </c>
      <c r="H270" s="19">
        <f>IFERROR(__xludf.DUMMYFUNCTION("""COMPUTED_VALUE"""),2.0)</f>
        <v>2</v>
      </c>
      <c r="I270" s="19">
        <f>IFERROR(__xludf.DUMMYFUNCTION("""COMPUTED_VALUE"""),25.0)</f>
        <v>25</v>
      </c>
      <c r="J270" s="21" t="str">
        <f t="shared" si="67"/>
        <v>N048.51.00.000 W121.02.25.000</v>
      </c>
      <c r="K270" s="21" t="str">
        <f t="shared" si="68"/>
        <v>48.850000000 121.040277778</v>
      </c>
      <c r="L270" s="22" t="str">
        <f t="shared" si="69"/>
        <v/>
      </c>
      <c r="M270" s="23" t="str">
        <f t="shared" si="70"/>
        <v/>
      </c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</row>
    <row r="271" ht="15.75" customHeight="1">
      <c r="A271" s="5" t="s">
        <v>17</v>
      </c>
      <c r="B271" s="5" t="s">
        <v>9</v>
      </c>
      <c r="C271" s="24"/>
      <c r="D271" s="24"/>
      <c r="E271" s="24"/>
      <c r="F271" s="24"/>
      <c r="G271" s="24"/>
      <c r="H271" s="24"/>
      <c r="I271" s="24"/>
      <c r="J271" s="24"/>
      <c r="K271" s="26"/>
      <c r="L271" s="27"/>
      <c r="M271" s="28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</row>
    <row r="272" ht="15.75" customHeight="1">
      <c r="A272" s="5" t="s">
        <v>17</v>
      </c>
      <c r="B272" s="5" t="s">
        <v>9</v>
      </c>
      <c r="C272" s="5" t="s">
        <v>66</v>
      </c>
      <c r="D272" s="19">
        <f>IFERROR(__xludf.DUMMYFUNCTION("IF(ISBLANK(C272),"""",QUERY(CoordinateDefinitions,""select C,D,E,F,G,H where A=""&amp;B272&amp;"" and B='""&amp;C272&amp;""'""))"),48.0)</f>
        <v>48</v>
      </c>
      <c r="E272" s="20">
        <f>IFERROR(__xludf.DUMMYFUNCTION("""COMPUTED_VALUE"""),11.0)</f>
        <v>11</v>
      </c>
      <c r="F272" s="20">
        <f>IFERROR(__xludf.DUMMYFUNCTION("""COMPUTED_VALUE"""),50.0)</f>
        <v>50</v>
      </c>
      <c r="G272" s="19">
        <f>IFERROR(__xludf.DUMMYFUNCTION("""COMPUTED_VALUE"""),121.0)</f>
        <v>121</v>
      </c>
      <c r="H272" s="19">
        <f>IFERROR(__xludf.DUMMYFUNCTION("""COMPUTED_VALUE"""),31.0)</f>
        <v>31</v>
      </c>
      <c r="I272" s="19">
        <f>IFERROR(__xludf.DUMMYFUNCTION("""COMPUTED_VALUE"""),19.0)</f>
        <v>19</v>
      </c>
      <c r="J272" s="21" t="str">
        <f t="shared" ref="J272:J282" si="71">IF(D272="","","N"&amp;TEXT(D272,"000")&amp;"."&amp;TEXT(E272,"00")&amp;"."&amp;TEXT(F272,"00.000")&amp;" W"&amp;TEXT(G272,"000")&amp;"."&amp;TEXT(H272,"00")&amp;"."&amp;TEXT(I272,"00.000"))</f>
        <v>N048.11.50.000 W121.31.19.000</v>
      </c>
      <c r="K272" s="21" t="str">
        <f t="shared" ref="K272:K282" si="72">IF(D272="","",TEXT((((F272/60)+E272)/60)+D272,"0.000000000")&amp;" "&amp;TEXT((((I272/60)+H272)/60)+G272,"0.000000000"))</f>
        <v>48.197222222 121.521944444</v>
      </c>
      <c r="L272" s="22" t="str">
        <f t="shared" ref="L272:L282" si="73">IF(OR(D272="",D273=""),"","                          "&amp;J272&amp;" "&amp;J273&amp;" SECTOR-"&amp;A272&amp;" ; NODE: PG "&amp;B272&amp;" #"&amp;C272)</f>
        <v>                          N048.11.50.000 W121.31.19.000 N048.10.00.000 W121.58.00.000 SECTOR-12 ; NODE: PG 4 #54</v>
      </c>
      <c r="M272" s="23" t="str">
        <f t="shared" ref="M272:M282" si="74">IF(or(D272="",D273=""),"","LINE -"&amp;TEXT((((I272/60)+H272)/60)+G272,"0.000000000")&amp;","&amp;TEXT((((F272/60)+E272)/60)+D272,"0.000000000")&amp;" -"&amp;TEXT((((I273/60)+H273)/60)+G273,"0.000000000")&amp;","&amp;TEXT((((F273/60)+E273)/60)+D273,"0.000000000")&amp;CHAR(13))</f>
        <v>LINE -121.521944444,48.197222222 -121.966666667,48.166666667
</v>
      </c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</row>
    <row r="273" ht="15.75" customHeight="1">
      <c r="A273" s="5" t="s">
        <v>17</v>
      </c>
      <c r="B273" s="5" t="s">
        <v>10</v>
      </c>
      <c r="C273" s="5" t="s">
        <v>25</v>
      </c>
      <c r="D273" s="19">
        <f>IFERROR(__xludf.DUMMYFUNCTION("IF(ISBLANK(C273),"""",QUERY(CoordinateDefinitions,""select C,D,E,F,G,H where A=""&amp;B273&amp;"" and B='""&amp;C273&amp;""'""))"),48.0)</f>
        <v>48</v>
      </c>
      <c r="E273" s="20">
        <f>IFERROR(__xludf.DUMMYFUNCTION("""COMPUTED_VALUE"""),10.0)</f>
        <v>10</v>
      </c>
      <c r="F273" s="20">
        <f>IFERROR(__xludf.DUMMYFUNCTION("""COMPUTED_VALUE"""),0.0)</f>
        <v>0</v>
      </c>
      <c r="G273" s="19">
        <f>IFERROR(__xludf.DUMMYFUNCTION("""COMPUTED_VALUE"""),121.0)</f>
        <v>121</v>
      </c>
      <c r="H273" s="19">
        <f>IFERROR(__xludf.DUMMYFUNCTION("""COMPUTED_VALUE"""),58.0)</f>
        <v>58</v>
      </c>
      <c r="I273" s="19">
        <f>IFERROR(__xludf.DUMMYFUNCTION("""COMPUTED_VALUE"""),0.0)</f>
        <v>0</v>
      </c>
      <c r="J273" s="21" t="str">
        <f t="shared" si="71"/>
        <v>N048.10.00.000 W121.58.00.000</v>
      </c>
      <c r="K273" s="21" t="str">
        <f t="shared" si="72"/>
        <v>48.166666667 121.966666667</v>
      </c>
      <c r="L273" s="22" t="str">
        <f t="shared" si="73"/>
        <v>                          N048.10.00.000 W121.58.00.000 N048.00.00.000 W121.58.00.000 SECTOR-12 ; NODE: PG 5 #20</v>
      </c>
      <c r="M273" s="23" t="str">
        <f t="shared" si="74"/>
        <v>LINE -121.966666667,48.166666667 -121.966666667,48.000000000
</v>
      </c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</row>
    <row r="274" ht="15.75" customHeight="1">
      <c r="A274" s="5" t="s">
        <v>17</v>
      </c>
      <c r="B274" s="5" t="s">
        <v>10</v>
      </c>
      <c r="C274" s="5" t="s">
        <v>24</v>
      </c>
      <c r="D274" s="19">
        <f>IFERROR(__xludf.DUMMYFUNCTION("IF(ISBLANK(C274),"""",QUERY(CoordinateDefinitions,""select C,D,E,F,G,H where A=""&amp;B274&amp;"" and B='""&amp;C274&amp;""'""))"),48.0)</f>
        <v>48</v>
      </c>
      <c r="E274" s="20">
        <f>IFERROR(__xludf.DUMMYFUNCTION("""COMPUTED_VALUE"""),0.0)</f>
        <v>0</v>
      </c>
      <c r="F274" s="20">
        <f>IFERROR(__xludf.DUMMYFUNCTION("""COMPUTED_VALUE"""),0.0)</f>
        <v>0</v>
      </c>
      <c r="G274" s="19">
        <f>IFERROR(__xludf.DUMMYFUNCTION("""COMPUTED_VALUE"""),121.0)</f>
        <v>121</v>
      </c>
      <c r="H274" s="19">
        <f>IFERROR(__xludf.DUMMYFUNCTION("""COMPUTED_VALUE"""),58.0)</f>
        <v>58</v>
      </c>
      <c r="I274" s="19">
        <f>IFERROR(__xludf.DUMMYFUNCTION("""COMPUTED_VALUE"""),0.0)</f>
        <v>0</v>
      </c>
      <c r="J274" s="21" t="str">
        <f t="shared" si="71"/>
        <v>N048.00.00.000 W121.58.00.000</v>
      </c>
      <c r="K274" s="21" t="str">
        <f t="shared" si="72"/>
        <v>48.000000000 121.966666667</v>
      </c>
      <c r="L274" s="22" t="str">
        <f t="shared" si="73"/>
        <v>                          N048.00.00.000 W121.58.00.000 N047.37.00.000 W121.58.00.000 SECTOR-12 ; NODE: PG 5 #19</v>
      </c>
      <c r="M274" s="23" t="str">
        <f t="shared" si="74"/>
        <v>LINE -121.966666667,48.000000000 -121.966666667,47.616666667
</v>
      </c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</row>
    <row r="275" ht="15.75" customHeight="1">
      <c r="A275" s="5" t="s">
        <v>17</v>
      </c>
      <c r="B275" s="5" t="s">
        <v>10</v>
      </c>
      <c r="C275" s="5" t="s">
        <v>21</v>
      </c>
      <c r="D275" s="19">
        <f>IFERROR(__xludf.DUMMYFUNCTION("IF(ISBLANK(C275),"""",QUERY(CoordinateDefinitions,""select C,D,E,F,G,H where A=""&amp;B275&amp;"" and B='""&amp;C275&amp;""'""))"),47.0)</f>
        <v>47</v>
      </c>
      <c r="E275" s="20">
        <f>IFERROR(__xludf.DUMMYFUNCTION("""COMPUTED_VALUE"""),37.0)</f>
        <v>37</v>
      </c>
      <c r="F275" s="20">
        <f>IFERROR(__xludf.DUMMYFUNCTION("""COMPUTED_VALUE"""),0.0)</f>
        <v>0</v>
      </c>
      <c r="G275" s="19">
        <f>IFERROR(__xludf.DUMMYFUNCTION("""COMPUTED_VALUE"""),121.0)</f>
        <v>121</v>
      </c>
      <c r="H275" s="19">
        <f>IFERROR(__xludf.DUMMYFUNCTION("""COMPUTED_VALUE"""),58.0)</f>
        <v>58</v>
      </c>
      <c r="I275" s="19">
        <f>IFERROR(__xludf.DUMMYFUNCTION("""COMPUTED_VALUE"""),0.0)</f>
        <v>0</v>
      </c>
      <c r="J275" s="21" t="str">
        <f t="shared" si="71"/>
        <v>N047.37.00.000 W121.58.00.000</v>
      </c>
      <c r="K275" s="21" t="str">
        <f t="shared" si="72"/>
        <v>47.616666667 121.966666667</v>
      </c>
      <c r="L275" s="22" t="str">
        <f t="shared" si="73"/>
        <v>                          N047.37.00.000 W121.58.00.000 N047.37.01.000 W122.10.00.000 SECTOR-12 ; NODE: PG 5 #16</v>
      </c>
      <c r="M275" s="23" t="str">
        <f t="shared" si="74"/>
        <v>LINE -121.966666667,47.616666667 -122.166666667,47.616944444
</v>
      </c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</row>
    <row r="276" ht="15.75" customHeight="1">
      <c r="A276" s="5" t="s">
        <v>17</v>
      </c>
      <c r="B276" s="5" t="s">
        <v>10</v>
      </c>
      <c r="C276" s="5" t="s">
        <v>16</v>
      </c>
      <c r="D276" s="19">
        <f>IFERROR(__xludf.DUMMYFUNCTION("IF(ISBLANK(C276),"""",QUERY(CoordinateDefinitions,""select C,D,E,F,G,H where A=""&amp;B276&amp;"" and B='""&amp;C276&amp;""'""))"),47.0)</f>
        <v>47</v>
      </c>
      <c r="E276" s="20">
        <f>IFERROR(__xludf.DUMMYFUNCTION("""COMPUTED_VALUE"""),37.0)</f>
        <v>37</v>
      </c>
      <c r="F276" s="20">
        <f>IFERROR(__xludf.DUMMYFUNCTION("""COMPUTED_VALUE"""),1.0)</f>
        <v>1</v>
      </c>
      <c r="G276" s="19">
        <f>IFERROR(__xludf.DUMMYFUNCTION("""COMPUTED_VALUE"""),122.0)</f>
        <v>122</v>
      </c>
      <c r="H276" s="19">
        <f>IFERROR(__xludf.DUMMYFUNCTION("""COMPUTED_VALUE"""),10.0)</f>
        <v>10</v>
      </c>
      <c r="I276" s="19">
        <f>IFERROR(__xludf.DUMMYFUNCTION("""COMPUTED_VALUE"""),0.0)</f>
        <v>0</v>
      </c>
      <c r="J276" s="21" t="str">
        <f t="shared" si="71"/>
        <v>N047.37.01.000 W122.10.00.000</v>
      </c>
      <c r="K276" s="21" t="str">
        <f t="shared" si="72"/>
        <v>47.616944444 122.166666667</v>
      </c>
      <c r="L276" s="22" t="str">
        <f t="shared" si="73"/>
        <v>                          N047.37.01.000 W122.10.00.000 N047.37.00.000 W122.23.00.000 SECTOR-12 ; NODE: PG 5 #11</v>
      </c>
      <c r="M276" s="23" t="str">
        <f t="shared" si="74"/>
        <v>LINE -122.166666667,47.616944444 -122.383333333,47.616666667
</v>
      </c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</row>
    <row r="277" ht="15.75" customHeight="1">
      <c r="A277" s="5" t="s">
        <v>17</v>
      </c>
      <c r="B277" s="5" t="s">
        <v>10</v>
      </c>
      <c r="C277" s="5" t="s">
        <v>9</v>
      </c>
      <c r="D277" s="19">
        <f>IFERROR(__xludf.DUMMYFUNCTION("IF(ISBLANK(C277),"""",QUERY(CoordinateDefinitions,""select C,D,E,F,G,H where A=""&amp;B277&amp;"" and B='""&amp;C277&amp;""'""))"),47.0)</f>
        <v>47</v>
      </c>
      <c r="E277" s="20">
        <f>IFERROR(__xludf.DUMMYFUNCTION("""COMPUTED_VALUE"""),37.0)</f>
        <v>37</v>
      </c>
      <c r="F277" s="20">
        <f>IFERROR(__xludf.DUMMYFUNCTION("""COMPUTED_VALUE"""),0.0)</f>
        <v>0</v>
      </c>
      <c r="G277" s="19">
        <f>IFERROR(__xludf.DUMMYFUNCTION("""COMPUTED_VALUE"""),122.0)</f>
        <v>122</v>
      </c>
      <c r="H277" s="19">
        <f>IFERROR(__xludf.DUMMYFUNCTION("""COMPUTED_VALUE"""),23.0)</f>
        <v>23</v>
      </c>
      <c r="I277" s="19">
        <f>IFERROR(__xludf.DUMMYFUNCTION("""COMPUTED_VALUE"""),0.0)</f>
        <v>0</v>
      </c>
      <c r="J277" s="21" t="str">
        <f t="shared" si="71"/>
        <v>N047.37.00.000 W122.23.00.000</v>
      </c>
      <c r="K277" s="21" t="str">
        <f t="shared" si="72"/>
        <v>47.616666667 122.383333333</v>
      </c>
      <c r="L277" s="22" t="str">
        <f t="shared" si="73"/>
        <v>                          N047.37.00.000 W122.23.00.000 N047.51.00.000 W122.28.00.000 SECTOR-12 ; NODE: PG 5 #4</v>
      </c>
      <c r="M277" s="23" t="str">
        <f t="shared" si="74"/>
        <v>LINE -122.383333333,47.616666667 -122.466666667,47.850000000
</v>
      </c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</row>
    <row r="278" ht="15.75" customHeight="1">
      <c r="A278" s="5" t="s">
        <v>17</v>
      </c>
      <c r="B278" s="5" t="s">
        <v>10</v>
      </c>
      <c r="C278" s="5" t="s">
        <v>8</v>
      </c>
      <c r="D278" s="19">
        <f>IFERROR(__xludf.DUMMYFUNCTION("IF(ISBLANK(C278),"""",QUERY(CoordinateDefinitions,""select C,D,E,F,G,H where A=""&amp;B278&amp;"" and B='""&amp;C278&amp;""'""))"),47.0)</f>
        <v>47</v>
      </c>
      <c r="E278" s="20">
        <f>IFERROR(__xludf.DUMMYFUNCTION("""COMPUTED_VALUE"""),51.0)</f>
        <v>51</v>
      </c>
      <c r="F278" s="20">
        <f>IFERROR(__xludf.DUMMYFUNCTION("""COMPUTED_VALUE"""),0.0)</f>
        <v>0</v>
      </c>
      <c r="G278" s="19">
        <f>IFERROR(__xludf.DUMMYFUNCTION("""COMPUTED_VALUE"""),122.0)</f>
        <v>122</v>
      </c>
      <c r="H278" s="19">
        <f>IFERROR(__xludf.DUMMYFUNCTION("""COMPUTED_VALUE"""),28.0)</f>
        <v>28</v>
      </c>
      <c r="I278" s="19">
        <f>IFERROR(__xludf.DUMMYFUNCTION("""COMPUTED_VALUE"""),0.0)</f>
        <v>0</v>
      </c>
      <c r="J278" s="21" t="str">
        <f t="shared" si="71"/>
        <v>N047.51.00.000 W122.28.00.000</v>
      </c>
      <c r="K278" s="21" t="str">
        <f t="shared" si="72"/>
        <v>47.850000000 122.466666667</v>
      </c>
      <c r="L278" s="22" t="str">
        <f t="shared" si="73"/>
        <v>                          N047.51.00.000 W122.28.00.000 N048.00.00.000 W122.30.20.000 SECTOR-12 ; NODE: PG 5 #3</v>
      </c>
      <c r="M278" s="23" t="str">
        <f t="shared" si="74"/>
        <v>LINE -122.466666667,47.850000000 -122.505555556,48.000000000
</v>
      </c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</row>
    <row r="279" ht="15.75" customHeight="1">
      <c r="A279" s="5" t="s">
        <v>17</v>
      </c>
      <c r="B279" s="5" t="s">
        <v>10</v>
      </c>
      <c r="C279" s="5" t="s">
        <v>6</v>
      </c>
      <c r="D279" s="19">
        <f>IFERROR(__xludf.DUMMYFUNCTION("IF(ISBLANK(C279),"""",QUERY(CoordinateDefinitions,""select C,D,E,F,G,H where A=""&amp;B279&amp;"" and B='""&amp;C279&amp;""'""))"),48.0)</f>
        <v>48</v>
      </c>
      <c r="E279" s="20">
        <f>IFERROR(__xludf.DUMMYFUNCTION("""COMPUTED_VALUE"""),0.0)</f>
        <v>0</v>
      </c>
      <c r="F279" s="20">
        <f>IFERROR(__xludf.DUMMYFUNCTION("""COMPUTED_VALUE"""),0.0)</f>
        <v>0</v>
      </c>
      <c r="G279" s="19">
        <f>IFERROR(__xludf.DUMMYFUNCTION("""COMPUTED_VALUE"""),122.0)</f>
        <v>122</v>
      </c>
      <c r="H279" s="19">
        <f>IFERROR(__xludf.DUMMYFUNCTION("""COMPUTED_VALUE"""),30.0)</f>
        <v>30</v>
      </c>
      <c r="I279" s="19">
        <f>IFERROR(__xludf.DUMMYFUNCTION("""COMPUTED_VALUE"""),20.0)</f>
        <v>20</v>
      </c>
      <c r="J279" s="21" t="str">
        <f t="shared" si="71"/>
        <v>N048.00.00.000 W122.30.20.000</v>
      </c>
      <c r="K279" s="21" t="str">
        <f t="shared" si="72"/>
        <v>48.000000000 122.505555556</v>
      </c>
      <c r="L279" s="22" t="str">
        <f t="shared" si="73"/>
        <v>                          N048.00.00.000 W122.30.20.000 N047.53.10.000 W122.16.42.000 SECTOR-12 ; NODE: PG 5 #2</v>
      </c>
      <c r="M279" s="23" t="str">
        <f t="shared" si="74"/>
        <v>LINE -122.505555556,48.000000000 -122.278333333,47.886111111
</v>
      </c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</row>
    <row r="280" ht="15.75" customHeight="1">
      <c r="A280" s="5" t="s">
        <v>17</v>
      </c>
      <c r="B280" s="5" t="s">
        <v>10</v>
      </c>
      <c r="C280" s="5" t="s">
        <v>22</v>
      </c>
      <c r="D280" s="19">
        <f>IFERROR(__xludf.DUMMYFUNCTION("IF(ISBLANK(C280),"""",QUERY(CoordinateDefinitions,""select C,D,E,F,G,H where A=""&amp;B280&amp;"" and B='""&amp;C280&amp;""'""))"),47.0)</f>
        <v>47</v>
      </c>
      <c r="E280" s="20">
        <f>IFERROR(__xludf.DUMMYFUNCTION("""COMPUTED_VALUE"""),53.0)</f>
        <v>53</v>
      </c>
      <c r="F280" s="20">
        <f>IFERROR(__xludf.DUMMYFUNCTION("""COMPUTED_VALUE"""),10.0)</f>
        <v>10</v>
      </c>
      <c r="G280" s="19">
        <f>IFERROR(__xludf.DUMMYFUNCTION("""COMPUTED_VALUE"""),122.0)</f>
        <v>122</v>
      </c>
      <c r="H280" s="19">
        <f>IFERROR(__xludf.DUMMYFUNCTION("""COMPUTED_VALUE"""),16.0)</f>
        <v>16</v>
      </c>
      <c r="I280" s="19">
        <f>IFERROR(__xludf.DUMMYFUNCTION("""COMPUTED_VALUE"""),42.0)</f>
        <v>42</v>
      </c>
      <c r="J280" s="21" t="str">
        <f t="shared" si="71"/>
        <v>N047.53.10.000 W122.16.42.000</v>
      </c>
      <c r="K280" s="21" t="str">
        <f t="shared" si="72"/>
        <v>47.886111111 122.278333333</v>
      </c>
      <c r="L280" s="22" t="str">
        <f t="shared" si="73"/>
        <v>                          N047.53.10.000 W122.16.42.000 N048.00.00.000 W122.05.00.000 SECTOR-12 ; NODE: PG 5 #17</v>
      </c>
      <c r="M280" s="23" t="str">
        <f t="shared" si="74"/>
        <v>LINE -122.278333333,47.886111111 -122.083333333,48.000000000
</v>
      </c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</row>
    <row r="281" ht="15.75" customHeight="1">
      <c r="A281" s="5" t="s">
        <v>17</v>
      </c>
      <c r="B281" s="5" t="s">
        <v>10</v>
      </c>
      <c r="C281" s="5" t="s">
        <v>23</v>
      </c>
      <c r="D281" s="19">
        <f>IFERROR(__xludf.DUMMYFUNCTION("IF(ISBLANK(C281),"""",QUERY(CoordinateDefinitions,""select C,D,E,F,G,H where A=""&amp;B281&amp;"" and B='""&amp;C281&amp;""'""))"),48.0)</f>
        <v>48</v>
      </c>
      <c r="E281" s="20">
        <f>IFERROR(__xludf.DUMMYFUNCTION("""COMPUTED_VALUE"""),0.0)</f>
        <v>0</v>
      </c>
      <c r="F281" s="20">
        <f>IFERROR(__xludf.DUMMYFUNCTION("""COMPUTED_VALUE"""),0.0)</f>
        <v>0</v>
      </c>
      <c r="G281" s="19">
        <f>IFERROR(__xludf.DUMMYFUNCTION("""COMPUTED_VALUE"""),122.0)</f>
        <v>122</v>
      </c>
      <c r="H281" s="19">
        <f>IFERROR(__xludf.DUMMYFUNCTION("""COMPUTED_VALUE"""),5.0)</f>
        <v>5</v>
      </c>
      <c r="I281" s="19">
        <f>IFERROR(__xludf.DUMMYFUNCTION("""COMPUTED_VALUE"""),0.0)</f>
        <v>0</v>
      </c>
      <c r="J281" s="21" t="str">
        <f t="shared" si="71"/>
        <v>N048.00.00.000 W122.05.00.000</v>
      </c>
      <c r="K281" s="21" t="str">
        <f t="shared" si="72"/>
        <v>48.000000000 122.083333333</v>
      </c>
      <c r="L281" s="22" t="str">
        <f t="shared" si="73"/>
        <v>                          N048.00.00.000 W122.05.00.000 N048.00.00.000 W121.58.00.000 SECTOR-12 ; NODE: PG 5 #18</v>
      </c>
      <c r="M281" s="23" t="str">
        <f t="shared" si="74"/>
        <v>LINE -122.083333333,48.000000000 -121.966666667,48.000000000
</v>
      </c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</row>
    <row r="282" ht="15.75" customHeight="1">
      <c r="A282" s="5" t="s">
        <v>17</v>
      </c>
      <c r="B282" s="5" t="s">
        <v>10</v>
      </c>
      <c r="C282" s="5" t="s">
        <v>24</v>
      </c>
      <c r="D282" s="19">
        <f>IFERROR(__xludf.DUMMYFUNCTION("IF(ISBLANK(C282),"""",QUERY(CoordinateDefinitions,""select C,D,E,F,G,H where A=""&amp;B282&amp;"" and B='""&amp;C282&amp;""'""))"),48.0)</f>
        <v>48</v>
      </c>
      <c r="E282" s="20">
        <f>IFERROR(__xludf.DUMMYFUNCTION("""COMPUTED_VALUE"""),0.0)</f>
        <v>0</v>
      </c>
      <c r="F282" s="20">
        <f>IFERROR(__xludf.DUMMYFUNCTION("""COMPUTED_VALUE"""),0.0)</f>
        <v>0</v>
      </c>
      <c r="G282" s="19">
        <f>IFERROR(__xludf.DUMMYFUNCTION("""COMPUTED_VALUE"""),121.0)</f>
        <v>121</v>
      </c>
      <c r="H282" s="19">
        <f>IFERROR(__xludf.DUMMYFUNCTION("""COMPUTED_VALUE"""),58.0)</f>
        <v>58</v>
      </c>
      <c r="I282" s="19">
        <f>IFERROR(__xludf.DUMMYFUNCTION("""COMPUTED_VALUE"""),0.0)</f>
        <v>0</v>
      </c>
      <c r="J282" s="21" t="str">
        <f t="shared" si="71"/>
        <v>N048.00.00.000 W121.58.00.000</v>
      </c>
      <c r="K282" s="21" t="str">
        <f t="shared" si="72"/>
        <v>48.000000000 121.966666667</v>
      </c>
      <c r="L282" s="22" t="str">
        <f t="shared" si="73"/>
        <v/>
      </c>
      <c r="M282" s="23" t="str">
        <f t="shared" si="74"/>
        <v/>
      </c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</row>
    <row r="283" ht="15.75" customHeight="1">
      <c r="A283" s="5" t="s">
        <v>17</v>
      </c>
      <c r="B283" s="5" t="s">
        <v>10</v>
      </c>
      <c r="C283" s="24"/>
      <c r="D283" s="24"/>
      <c r="E283" s="24"/>
      <c r="F283" s="24"/>
      <c r="G283" s="24"/>
      <c r="H283" s="24"/>
      <c r="I283" s="24"/>
      <c r="J283" s="24"/>
      <c r="K283" s="26"/>
      <c r="L283" s="27"/>
      <c r="M283" s="28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</row>
    <row r="284" ht="15.75" customHeight="1">
      <c r="A284" s="5" t="s">
        <v>17</v>
      </c>
      <c r="B284" s="5" t="s">
        <v>10</v>
      </c>
      <c r="C284" s="5" t="s">
        <v>23</v>
      </c>
      <c r="D284" s="19">
        <f>IFERROR(__xludf.DUMMYFUNCTION("IF(ISBLANK(C284),"""",QUERY(CoordinateDefinitions,""select C,D,E,F,G,H where A=""&amp;B284&amp;"" and B='""&amp;C284&amp;""'""))"),48.0)</f>
        <v>48</v>
      </c>
      <c r="E284" s="20">
        <f>IFERROR(__xludf.DUMMYFUNCTION("""COMPUTED_VALUE"""),0.0)</f>
        <v>0</v>
      </c>
      <c r="F284" s="20">
        <f>IFERROR(__xludf.DUMMYFUNCTION("""COMPUTED_VALUE"""),0.0)</f>
        <v>0</v>
      </c>
      <c r="G284" s="19">
        <f>IFERROR(__xludf.DUMMYFUNCTION("""COMPUTED_VALUE"""),122.0)</f>
        <v>122</v>
      </c>
      <c r="H284" s="19">
        <f>IFERROR(__xludf.DUMMYFUNCTION("""COMPUTED_VALUE"""),5.0)</f>
        <v>5</v>
      </c>
      <c r="I284" s="19">
        <f>IFERROR(__xludf.DUMMYFUNCTION("""COMPUTED_VALUE"""),0.0)</f>
        <v>0</v>
      </c>
      <c r="J284" s="21" t="str">
        <f t="shared" ref="J284:J300" si="75">IF(D284="","","N"&amp;TEXT(D284,"000")&amp;"."&amp;TEXT(E284,"00")&amp;"."&amp;TEXT(F284,"00.000")&amp;" W"&amp;TEXT(G284,"000")&amp;"."&amp;TEXT(H284,"00")&amp;"."&amp;TEXT(I284,"00.000"))</f>
        <v>N048.00.00.000 W122.05.00.000</v>
      </c>
      <c r="K284" s="21" t="str">
        <f t="shared" ref="K284:K300" si="76">IF(D284="","",TEXT((((F284/60)+E284)/60)+D284,"0.000000000")&amp;" "&amp;TEXT((((I284/60)+H284)/60)+G284,"0.000000000"))</f>
        <v>48.000000000 122.083333333</v>
      </c>
      <c r="L284" s="22" t="str">
        <f t="shared" ref="L284:L287" si="77">IF(OR(D284="",D285=""),"","                          "&amp;J284&amp;" "&amp;J285&amp;" SECTOR-"&amp;A284&amp;" ; NODE: PG "&amp;B284&amp;" #"&amp;C284)</f>
        <v>                          N048.00.00.000 W122.05.00.000 N048.00.00.000 W122.30.20.000 SECTOR-12 ; NODE: PG 5 #18</v>
      </c>
      <c r="M284" s="23" t="str">
        <f t="shared" ref="M284:M307" si="78">IF(or(D284="",D285=""),"","LINE -"&amp;TEXT((((I284/60)+H284)/60)+G284,"0.000000000")&amp;","&amp;TEXT((((F284/60)+E284)/60)+D284,"0.000000000")&amp;" -"&amp;TEXT((((I285/60)+H285)/60)+G285,"0.000000000")&amp;","&amp;TEXT((((F285/60)+E285)/60)+D285,"0.000000000")&amp;CHAR(13))</f>
        <v>LINE -122.083333333,48.000000000 -122.505555556,48.000000000
</v>
      </c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</row>
    <row r="285" ht="15.75" customHeight="1">
      <c r="A285" s="5" t="s">
        <v>17</v>
      </c>
      <c r="B285" s="5" t="s">
        <v>10</v>
      </c>
      <c r="C285" s="5" t="s">
        <v>6</v>
      </c>
      <c r="D285" s="19">
        <f>IFERROR(__xludf.DUMMYFUNCTION("IF(ISBLANK(C285),"""",QUERY(CoordinateDefinitions,""select C,D,E,F,G,H where A=""&amp;B285&amp;"" and B='""&amp;C285&amp;""'""))"),48.0)</f>
        <v>48</v>
      </c>
      <c r="E285" s="20">
        <f>IFERROR(__xludf.DUMMYFUNCTION("""COMPUTED_VALUE"""),0.0)</f>
        <v>0</v>
      </c>
      <c r="F285" s="20">
        <f>IFERROR(__xludf.DUMMYFUNCTION("""COMPUTED_VALUE"""),0.0)</f>
        <v>0</v>
      </c>
      <c r="G285" s="19">
        <f>IFERROR(__xludf.DUMMYFUNCTION("""COMPUTED_VALUE"""),122.0)</f>
        <v>122</v>
      </c>
      <c r="H285" s="19">
        <f>IFERROR(__xludf.DUMMYFUNCTION("""COMPUTED_VALUE"""),30.0)</f>
        <v>30</v>
      </c>
      <c r="I285" s="19">
        <f>IFERROR(__xludf.DUMMYFUNCTION("""COMPUTED_VALUE"""),20.0)</f>
        <v>20</v>
      </c>
      <c r="J285" s="21" t="str">
        <f t="shared" si="75"/>
        <v>N048.00.00.000 W122.30.20.000</v>
      </c>
      <c r="K285" s="21" t="str">
        <f t="shared" si="76"/>
        <v>48.000000000 122.505555556</v>
      </c>
      <c r="L285" s="22" t="str">
        <f t="shared" si="77"/>
        <v>                          N048.00.00.000 W122.30.20.000 N048.06.00.000 W122.32.00.000 SECTOR-12 ; NODE: PG 5 #2</v>
      </c>
      <c r="M285" s="23" t="str">
        <f t="shared" si="78"/>
        <v>LINE -122.505555556,48.000000000 -122.533333333,48.100000000
</v>
      </c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</row>
    <row r="286" ht="15.75" customHeight="1">
      <c r="A286" s="5" t="s">
        <v>17</v>
      </c>
      <c r="B286" s="5" t="s">
        <v>10</v>
      </c>
      <c r="C286" s="5" t="s">
        <v>5</v>
      </c>
      <c r="D286" s="19">
        <f>IFERROR(__xludf.DUMMYFUNCTION("IF(ISBLANK(C286),"""",QUERY(CoordinateDefinitions,""select C,D,E,F,G,H where A=""&amp;B286&amp;"" and B='""&amp;C286&amp;""'""))"),48.0)</f>
        <v>48</v>
      </c>
      <c r="E286" s="20">
        <f>IFERROR(__xludf.DUMMYFUNCTION("""COMPUTED_VALUE"""),6.0)</f>
        <v>6</v>
      </c>
      <c r="F286" s="20">
        <f>IFERROR(__xludf.DUMMYFUNCTION("""COMPUTED_VALUE"""),0.0)</f>
        <v>0</v>
      </c>
      <c r="G286" s="19">
        <f>IFERROR(__xludf.DUMMYFUNCTION("""COMPUTED_VALUE"""),122.0)</f>
        <v>122</v>
      </c>
      <c r="H286" s="19">
        <f>IFERROR(__xludf.DUMMYFUNCTION("""COMPUTED_VALUE"""),32.0)</f>
        <v>32</v>
      </c>
      <c r="I286" s="19">
        <f>IFERROR(__xludf.DUMMYFUNCTION("""COMPUTED_VALUE"""),0.0)</f>
        <v>0</v>
      </c>
      <c r="J286" s="21" t="str">
        <f t="shared" si="75"/>
        <v>N048.06.00.000 W122.32.00.000</v>
      </c>
      <c r="K286" s="21" t="str">
        <f t="shared" si="76"/>
        <v>48.100000000 122.533333333</v>
      </c>
      <c r="L286" s="22" t="str">
        <f t="shared" si="77"/>
        <v>                          N048.06.00.000 W122.32.00.000 N048.21.07.000 W122.40.29.000 SECTOR-12 ; NODE: PG 5 #1</v>
      </c>
      <c r="M286" s="23" t="str">
        <f t="shared" si="78"/>
        <v>LINE -122.533333333,48.100000000 -122.674722222,48.351944444
</v>
      </c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</row>
    <row r="287" ht="15.75" customHeight="1">
      <c r="A287" s="5" t="s">
        <v>17</v>
      </c>
      <c r="B287" s="5" t="s">
        <v>9</v>
      </c>
      <c r="C287" s="5" t="s">
        <v>69</v>
      </c>
      <c r="D287" s="19">
        <f>IFERROR(__xludf.DUMMYFUNCTION("IF(ISBLANK(C287),"""",QUERY(CoordinateDefinitions,""select C,D,E,F,G,H where A=""&amp;B287&amp;"" and B='""&amp;C287&amp;""'""))"),48.0)</f>
        <v>48</v>
      </c>
      <c r="E287" s="20">
        <f>IFERROR(__xludf.DUMMYFUNCTION("""COMPUTED_VALUE"""),21.0)</f>
        <v>21</v>
      </c>
      <c r="F287" s="20">
        <f>IFERROR(__xludf.DUMMYFUNCTION("""COMPUTED_VALUE"""),7.0)</f>
        <v>7</v>
      </c>
      <c r="G287" s="19">
        <f>IFERROR(__xludf.DUMMYFUNCTION("""COMPUTED_VALUE"""),122.0)</f>
        <v>122</v>
      </c>
      <c r="H287" s="19">
        <f>IFERROR(__xludf.DUMMYFUNCTION("""COMPUTED_VALUE"""),40.0)</f>
        <v>40</v>
      </c>
      <c r="I287" s="19">
        <f>IFERROR(__xludf.DUMMYFUNCTION("""COMPUTED_VALUE"""),29.0)</f>
        <v>29</v>
      </c>
      <c r="J287" s="21" t="str">
        <f t="shared" si="75"/>
        <v>N048.21.07.000 W122.40.29.000</v>
      </c>
      <c r="K287" s="21" t="str">
        <f t="shared" si="76"/>
        <v>48.351944444 122.674722222</v>
      </c>
      <c r="L287" s="22" t="str">
        <f t="shared" si="77"/>
        <v>                          N048.21.07.000 W122.40.29.000 N048.33.00.000 W122.45.00.000 SECTOR-12 ; NODE: PG 4 #57</v>
      </c>
      <c r="M287" s="23" t="str">
        <f t="shared" si="78"/>
        <v>LINE -122.674722222,48.351944444 -122.750000000,48.550000000
</v>
      </c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</row>
    <row r="288" ht="15.75" customHeight="1">
      <c r="A288" s="5" t="s">
        <v>17</v>
      </c>
      <c r="B288" s="5" t="s">
        <v>9</v>
      </c>
      <c r="C288" s="5" t="s">
        <v>68</v>
      </c>
      <c r="D288" s="19">
        <f>IFERROR(__xludf.DUMMYFUNCTION("IF(ISBLANK(C288),"""",QUERY(CoordinateDefinitions,""select C,D,E,F,G,H where A=""&amp;B288&amp;"" and B='""&amp;C288&amp;""'""))"),48.0)</f>
        <v>48</v>
      </c>
      <c r="E288" s="20">
        <f>IFERROR(__xludf.DUMMYFUNCTION("""COMPUTED_VALUE"""),33.0)</f>
        <v>33</v>
      </c>
      <c r="F288" s="20">
        <f>IFERROR(__xludf.DUMMYFUNCTION("""COMPUTED_VALUE"""),0.0)</f>
        <v>0</v>
      </c>
      <c r="G288" s="19">
        <f>IFERROR(__xludf.DUMMYFUNCTION("""COMPUTED_VALUE"""),122.0)</f>
        <v>122</v>
      </c>
      <c r="H288" s="19">
        <f>IFERROR(__xludf.DUMMYFUNCTION("""COMPUTED_VALUE"""),45.0)</f>
        <v>45</v>
      </c>
      <c r="I288" s="19">
        <f>IFERROR(__xludf.DUMMYFUNCTION("""COMPUTED_VALUE"""),0.0)</f>
        <v>0</v>
      </c>
      <c r="J288" s="21" t="str">
        <f t="shared" si="75"/>
        <v>N048.33.00.000 W122.45.00.000</v>
      </c>
      <c r="K288" s="21" t="str">
        <f t="shared" si="76"/>
        <v>48.550000000 122.750000000</v>
      </c>
      <c r="L288" s="22" t="str">
        <f t="shared" ref="L288:L289" si="79">IF(OR(D288="",D290=""),"","                          "&amp;J288&amp;" "&amp;J290&amp;" SECTOR-"&amp;A288&amp;" ; NODE: PG "&amp;B288&amp;" #"&amp;C288)</f>
        <v/>
      </c>
      <c r="M288" s="23" t="str">
        <f t="shared" si="78"/>
        <v>LINE -122.750000000,48.550000000 -122.750000000,48.641666667
</v>
      </c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</row>
    <row r="289" ht="15.75" customHeight="1">
      <c r="A289" s="5" t="s">
        <v>17</v>
      </c>
      <c r="B289" s="5" t="s">
        <v>8</v>
      </c>
      <c r="C289" s="5" t="s">
        <v>48</v>
      </c>
      <c r="D289" s="19">
        <f>IFERROR(__xludf.DUMMYFUNCTION("IF(ISBLANK(C289),"""",QUERY(CoordinateDefinitions,""select C,D,E,F,G,H where A=""&amp;B289&amp;"" and B='""&amp;C289&amp;""'""))"),48.0)</f>
        <v>48</v>
      </c>
      <c r="E289" s="20">
        <f>IFERROR(__xludf.DUMMYFUNCTION("""COMPUTED_VALUE"""),38.0)</f>
        <v>38</v>
      </c>
      <c r="F289" s="20">
        <f>IFERROR(__xludf.DUMMYFUNCTION("""COMPUTED_VALUE"""),30.0)</f>
        <v>30</v>
      </c>
      <c r="G289" s="19">
        <f>IFERROR(__xludf.DUMMYFUNCTION("""COMPUTED_VALUE"""),122.0)</f>
        <v>122</v>
      </c>
      <c r="H289" s="19">
        <f>IFERROR(__xludf.DUMMYFUNCTION("""COMPUTED_VALUE"""),45.0)</f>
        <v>45</v>
      </c>
      <c r="I289" s="19">
        <f>IFERROR(__xludf.DUMMYFUNCTION("""COMPUTED_VALUE"""),0.0)</f>
        <v>0</v>
      </c>
      <c r="J289" s="21" t="str">
        <f t="shared" si="75"/>
        <v>N048.38.30.000 W122.45.00.000</v>
      </c>
      <c r="K289" s="21" t="str">
        <f t="shared" si="76"/>
        <v>48.641666667 122.750000000</v>
      </c>
      <c r="L289" s="22" t="str">
        <f t="shared" si="79"/>
        <v>                          N048.38.30.000 W122.45.00.000 N045.48.35.000 W126.50.49.000 SECTOR-12 ; NODE: PG 3 #EQ2</v>
      </c>
      <c r="M289" s="23" t="str">
        <f t="shared" si="78"/>
        <v/>
      </c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</row>
    <row r="290" ht="15.75" customHeight="1">
      <c r="A290" s="29"/>
      <c r="B290" s="29"/>
      <c r="C290" s="29"/>
      <c r="D290" s="21" t="str">
        <f>IFERROR(__xludf.DUMMYFUNCTION("IF(ISBLANK(C290),"""",QUERY(CoordinateDefinitions,""select C,D,E,F,G,H where A=""&amp;B290&amp;"" and B='""&amp;C290&amp;""'""))"),"")</f>
        <v/>
      </c>
      <c r="E290" s="30"/>
      <c r="F290" s="30"/>
      <c r="G290" s="21"/>
      <c r="H290" s="21"/>
      <c r="I290" s="21"/>
      <c r="J290" s="21" t="str">
        <f t="shared" si="75"/>
        <v/>
      </c>
      <c r="K290" s="21" t="str">
        <f t="shared" si="76"/>
        <v/>
      </c>
      <c r="L290" s="22" t="str">
        <f t="shared" ref="L290:L299" si="80">IF(OR(D290="",D291=""),"","                          "&amp;J290&amp;" "&amp;J291&amp;" SECTOR-"&amp;A290&amp;" ; NODE: PG "&amp;B290&amp;" #"&amp;C290)</f>
        <v/>
      </c>
      <c r="M290" s="23" t="str">
        <f t="shared" si="78"/>
        <v/>
      </c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</row>
    <row r="291" ht="15.75" customHeight="1">
      <c r="A291" s="5" t="s">
        <v>90</v>
      </c>
      <c r="B291" s="5" t="s">
        <v>11</v>
      </c>
      <c r="C291" s="31" t="s">
        <v>5</v>
      </c>
      <c r="D291" s="19">
        <f>IFERROR(__xludf.DUMMYFUNCTION("IF(ISBLANK(C291),"""",QUERY(CoordinateDefinitions,""select C,D,E,F,G,H where A=""&amp;B291&amp;"" and B='""&amp;C291&amp;""'""))"),45.0)</f>
        <v>45</v>
      </c>
      <c r="E291" s="20">
        <f>IFERROR(__xludf.DUMMYFUNCTION("""COMPUTED_VALUE"""),48.0)</f>
        <v>48</v>
      </c>
      <c r="F291" s="20">
        <f>IFERROR(__xludf.DUMMYFUNCTION("""COMPUTED_VALUE"""),35.0)</f>
        <v>35</v>
      </c>
      <c r="G291" s="19">
        <f>IFERROR(__xludf.DUMMYFUNCTION("""COMPUTED_VALUE"""),126.0)</f>
        <v>126</v>
      </c>
      <c r="H291" s="19">
        <f>IFERROR(__xludf.DUMMYFUNCTION("""COMPUTED_VALUE"""),50.0)</f>
        <v>50</v>
      </c>
      <c r="I291" s="19">
        <f>IFERROR(__xludf.DUMMYFUNCTION("""COMPUTED_VALUE"""),49.0)</f>
        <v>49</v>
      </c>
      <c r="J291" s="21" t="str">
        <f t="shared" si="75"/>
        <v>N045.48.35.000 W126.50.49.000</v>
      </c>
      <c r="K291" s="21" t="str">
        <f t="shared" si="76"/>
        <v>45.809722222 126.846944444</v>
      </c>
      <c r="L291" s="22" t="str">
        <f t="shared" si="80"/>
        <v>                          N045.48.35.000 W126.50.49.000 N046.06.00.000 W126.15.00.000 SECTOR-04 ; NODE: PG 6 #1</v>
      </c>
      <c r="M291" s="23" t="str">
        <f t="shared" si="78"/>
        <v>LINE -126.846944444,45.809722222 -126.250000000,46.100000000
</v>
      </c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</row>
    <row r="292" ht="15.75" customHeight="1">
      <c r="A292" s="5" t="s">
        <v>90</v>
      </c>
      <c r="B292" s="5" t="s">
        <v>11</v>
      </c>
      <c r="C292" s="31" t="s">
        <v>6</v>
      </c>
      <c r="D292" s="19">
        <f>IFERROR(__xludf.DUMMYFUNCTION("IF(ISBLANK(C292),"""",QUERY(CoordinateDefinitions,""select C,D,E,F,G,H where A=""&amp;B292&amp;"" and B='""&amp;C292&amp;""'""))"),46.0)</f>
        <v>46</v>
      </c>
      <c r="E292" s="20">
        <f>IFERROR(__xludf.DUMMYFUNCTION("""COMPUTED_VALUE"""),6.0)</f>
        <v>6</v>
      </c>
      <c r="F292" s="20">
        <f>IFERROR(__xludf.DUMMYFUNCTION("""COMPUTED_VALUE"""),0.0)</f>
        <v>0</v>
      </c>
      <c r="G292" s="19">
        <f>IFERROR(__xludf.DUMMYFUNCTION("""COMPUTED_VALUE"""),126.0)</f>
        <v>126</v>
      </c>
      <c r="H292" s="19">
        <f>IFERROR(__xludf.DUMMYFUNCTION("""COMPUTED_VALUE"""),15.0)</f>
        <v>15</v>
      </c>
      <c r="I292" s="19">
        <f>IFERROR(__xludf.DUMMYFUNCTION("""COMPUTED_VALUE"""),0.0)</f>
        <v>0</v>
      </c>
      <c r="J292" s="21" t="str">
        <f t="shared" si="75"/>
        <v>N046.06.00.000 W126.15.00.000</v>
      </c>
      <c r="K292" s="21" t="str">
        <f t="shared" si="76"/>
        <v>46.100000000 126.250000000</v>
      </c>
      <c r="L292" s="22" t="str">
        <f t="shared" si="80"/>
        <v>                          N046.06.00.000 W126.15.00.000 N046.20.25.000 W125.43.37.000 SECTOR-04 ; NODE: PG 6 #2</v>
      </c>
      <c r="M292" s="23" t="str">
        <f t="shared" si="78"/>
        <v>LINE -126.250000000,46.100000000 -125.726944444,46.340277778
</v>
      </c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</row>
    <row r="293" ht="15.75" customHeight="1">
      <c r="A293" s="5" t="s">
        <v>90</v>
      </c>
      <c r="B293" s="5" t="s">
        <v>11</v>
      </c>
      <c r="C293" s="31" t="s">
        <v>8</v>
      </c>
      <c r="D293" s="19">
        <f>IFERROR(__xludf.DUMMYFUNCTION("IF(ISBLANK(C293),"""",QUERY(CoordinateDefinitions,""select C,D,E,F,G,H where A=""&amp;B293&amp;"" and B='""&amp;C293&amp;""'""))"),46.0)</f>
        <v>46</v>
      </c>
      <c r="E293" s="20">
        <f>IFERROR(__xludf.DUMMYFUNCTION("""COMPUTED_VALUE"""),20.0)</f>
        <v>20</v>
      </c>
      <c r="F293" s="20">
        <f>IFERROR(__xludf.DUMMYFUNCTION("""COMPUTED_VALUE"""),25.0)</f>
        <v>25</v>
      </c>
      <c r="G293" s="19">
        <f>IFERROR(__xludf.DUMMYFUNCTION("""COMPUTED_VALUE"""),125.0)</f>
        <v>125</v>
      </c>
      <c r="H293" s="19">
        <f>IFERROR(__xludf.DUMMYFUNCTION("""COMPUTED_VALUE"""),43.0)</f>
        <v>43</v>
      </c>
      <c r="I293" s="19">
        <f>IFERROR(__xludf.DUMMYFUNCTION("""COMPUTED_VALUE"""),37.0)</f>
        <v>37</v>
      </c>
      <c r="J293" s="21" t="str">
        <f t="shared" si="75"/>
        <v>N046.20.25.000 W125.43.37.000</v>
      </c>
      <c r="K293" s="21" t="str">
        <f t="shared" si="76"/>
        <v>46.340277778 125.726944444</v>
      </c>
      <c r="L293" s="22" t="str">
        <f t="shared" si="80"/>
        <v>                          N046.20.25.000 W125.43.37.000 N046.20.00.000 W124.46.00.000 SECTOR-04 ; NODE: PG 6 #3</v>
      </c>
      <c r="M293" s="23" t="str">
        <f t="shared" si="78"/>
        <v>LINE -125.726944444,46.340277778 -124.766666667,46.333333333
</v>
      </c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</row>
    <row r="294" ht="15.75" customHeight="1">
      <c r="A294" s="5" t="s">
        <v>90</v>
      </c>
      <c r="B294" s="5" t="s">
        <v>11</v>
      </c>
      <c r="C294" s="31" t="s">
        <v>9</v>
      </c>
      <c r="D294" s="19">
        <f>IFERROR(__xludf.DUMMYFUNCTION("IF(ISBLANK(C294),"""",QUERY(CoordinateDefinitions,""select C,D,E,F,G,H where A=""&amp;B294&amp;"" and B='""&amp;C294&amp;""'""))"),46.0)</f>
        <v>46</v>
      </c>
      <c r="E294" s="20">
        <f>IFERROR(__xludf.DUMMYFUNCTION("""COMPUTED_VALUE"""),20.0)</f>
        <v>20</v>
      </c>
      <c r="F294" s="20">
        <f>IFERROR(__xludf.DUMMYFUNCTION("""COMPUTED_VALUE"""),0.0)</f>
        <v>0</v>
      </c>
      <c r="G294" s="19">
        <f>IFERROR(__xludf.DUMMYFUNCTION("""COMPUTED_VALUE"""),124.0)</f>
        <v>124</v>
      </c>
      <c r="H294" s="19">
        <f>IFERROR(__xludf.DUMMYFUNCTION("""COMPUTED_VALUE"""),46.0)</f>
        <v>46</v>
      </c>
      <c r="I294" s="19">
        <f>IFERROR(__xludf.DUMMYFUNCTION("""COMPUTED_VALUE"""),0.0)</f>
        <v>0</v>
      </c>
      <c r="J294" s="21" t="str">
        <f t="shared" si="75"/>
        <v>N046.20.00.000 W124.46.00.000</v>
      </c>
      <c r="K294" s="21" t="str">
        <f t="shared" si="76"/>
        <v>46.333333333 124.766666667</v>
      </c>
      <c r="L294" s="22" t="str">
        <f t="shared" si="80"/>
        <v>                          N046.20.00.000 W124.46.00.000 N046.20.00.000 W123.50.00.000 SECTOR-04 ; NODE: PG 6 #4</v>
      </c>
      <c r="M294" s="23" t="str">
        <f t="shared" si="78"/>
        <v>LINE -124.766666667,46.333333333 -123.833333333,46.333333333
</v>
      </c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</row>
    <row r="295" ht="15.75" customHeight="1">
      <c r="A295" s="5" t="s">
        <v>90</v>
      </c>
      <c r="B295" s="5" t="s">
        <v>11</v>
      </c>
      <c r="C295" s="31" t="s">
        <v>10</v>
      </c>
      <c r="D295" s="19">
        <f>IFERROR(__xludf.DUMMYFUNCTION("IF(ISBLANK(C295),"""",QUERY(CoordinateDefinitions,""select C,D,E,F,G,H where A=""&amp;B295&amp;"" and B='""&amp;C295&amp;""'""))"),46.0)</f>
        <v>46</v>
      </c>
      <c r="E295" s="20">
        <f>IFERROR(__xludf.DUMMYFUNCTION("""COMPUTED_VALUE"""),20.0)</f>
        <v>20</v>
      </c>
      <c r="F295" s="20">
        <f>IFERROR(__xludf.DUMMYFUNCTION("""COMPUTED_VALUE"""),0.0)</f>
        <v>0</v>
      </c>
      <c r="G295" s="19">
        <f>IFERROR(__xludf.DUMMYFUNCTION("""COMPUTED_VALUE"""),123.0)</f>
        <v>123</v>
      </c>
      <c r="H295" s="19">
        <f>IFERROR(__xludf.DUMMYFUNCTION("""COMPUTED_VALUE"""),50.0)</f>
        <v>50</v>
      </c>
      <c r="I295" s="19">
        <f>IFERROR(__xludf.DUMMYFUNCTION("""COMPUTED_VALUE"""),0.0)</f>
        <v>0</v>
      </c>
      <c r="J295" s="21" t="str">
        <f t="shared" si="75"/>
        <v>N046.20.00.000 W123.50.00.000</v>
      </c>
      <c r="K295" s="21" t="str">
        <f t="shared" si="76"/>
        <v>46.333333333 123.833333333</v>
      </c>
      <c r="L295" s="22" t="str">
        <f t="shared" si="80"/>
        <v>                          N046.20.00.000 W123.50.00.000 N046.50.00.000 W123.14.00.000 SECTOR-04 ; NODE: PG 6 #5</v>
      </c>
      <c r="M295" s="23" t="str">
        <f t="shared" si="78"/>
        <v>LINE -123.833333333,46.333333333 -123.233333333,46.833333333
</v>
      </c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</row>
    <row r="296" ht="15.75" customHeight="1">
      <c r="A296" s="5" t="s">
        <v>90</v>
      </c>
      <c r="B296" s="5" t="s">
        <v>11</v>
      </c>
      <c r="C296" s="31" t="s">
        <v>11</v>
      </c>
      <c r="D296" s="19">
        <f>IFERROR(__xludf.DUMMYFUNCTION("IF(ISBLANK(C296),"""",QUERY(CoordinateDefinitions,""select C,D,E,F,G,H where A=""&amp;B296&amp;"" and B='""&amp;C296&amp;""'""))"),46.0)</f>
        <v>46</v>
      </c>
      <c r="E296" s="20">
        <f>IFERROR(__xludf.DUMMYFUNCTION("""COMPUTED_VALUE"""),50.0)</f>
        <v>50</v>
      </c>
      <c r="F296" s="20">
        <f>IFERROR(__xludf.DUMMYFUNCTION("""COMPUTED_VALUE"""),0.0)</f>
        <v>0</v>
      </c>
      <c r="G296" s="19">
        <f>IFERROR(__xludf.DUMMYFUNCTION("""COMPUTED_VALUE"""),123.0)</f>
        <v>123</v>
      </c>
      <c r="H296" s="19">
        <f>IFERROR(__xludf.DUMMYFUNCTION("""COMPUTED_VALUE"""),14.0)</f>
        <v>14</v>
      </c>
      <c r="I296" s="19">
        <f>IFERROR(__xludf.DUMMYFUNCTION("""COMPUTED_VALUE"""),0.0)</f>
        <v>0</v>
      </c>
      <c r="J296" s="21" t="str">
        <f t="shared" si="75"/>
        <v>N046.50.00.000 W123.14.00.000</v>
      </c>
      <c r="K296" s="21" t="str">
        <f t="shared" si="76"/>
        <v>46.833333333 123.233333333</v>
      </c>
      <c r="L296" s="22" t="str">
        <f t="shared" si="80"/>
        <v>                          N046.50.00.000 W123.14.00.000 N046.42.30.000 W122.31.30.000 SECTOR-04 ; NODE: PG 6 #6</v>
      </c>
      <c r="M296" s="23" t="str">
        <f t="shared" si="78"/>
        <v>LINE -123.233333333,46.833333333 -122.525000000,46.708333333
</v>
      </c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</row>
    <row r="297" ht="15.75" customHeight="1">
      <c r="A297" s="5" t="s">
        <v>90</v>
      </c>
      <c r="B297" s="5" t="s">
        <v>11</v>
      </c>
      <c r="C297" s="31" t="s">
        <v>12</v>
      </c>
      <c r="D297" s="19">
        <f>IFERROR(__xludf.DUMMYFUNCTION("IF(ISBLANK(C297),"""",QUERY(CoordinateDefinitions,""select C,D,E,F,G,H where A=""&amp;B297&amp;"" and B='""&amp;C297&amp;""'""))"),46.0)</f>
        <v>46</v>
      </c>
      <c r="E297" s="20">
        <f>IFERROR(__xludf.DUMMYFUNCTION("""COMPUTED_VALUE"""),42.0)</f>
        <v>42</v>
      </c>
      <c r="F297" s="20">
        <f>IFERROR(__xludf.DUMMYFUNCTION("""COMPUTED_VALUE"""),30.0)</f>
        <v>30</v>
      </c>
      <c r="G297" s="19">
        <f>IFERROR(__xludf.DUMMYFUNCTION("""COMPUTED_VALUE"""),122.0)</f>
        <v>122</v>
      </c>
      <c r="H297" s="19">
        <f>IFERROR(__xludf.DUMMYFUNCTION("""COMPUTED_VALUE"""),31.0)</f>
        <v>31</v>
      </c>
      <c r="I297" s="19">
        <f>IFERROR(__xludf.DUMMYFUNCTION("""COMPUTED_VALUE"""),30.0)</f>
        <v>30</v>
      </c>
      <c r="J297" s="21" t="str">
        <f t="shared" si="75"/>
        <v>N046.42.30.000 W122.31.30.000</v>
      </c>
      <c r="K297" s="21" t="str">
        <f t="shared" si="76"/>
        <v>46.708333333 122.525000000</v>
      </c>
      <c r="L297" s="22" t="str">
        <f t="shared" si="80"/>
        <v>                          N046.42.30.000 W122.31.30.000 N046.20.00.000 W122.35.00.000 SECTOR-04 ; NODE: PG 6 #7</v>
      </c>
      <c r="M297" s="23" t="str">
        <f t="shared" si="78"/>
        <v>LINE -122.525000000,46.708333333 -122.583333333,46.333333333
</v>
      </c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</row>
    <row r="298" ht="15.75" customHeight="1">
      <c r="A298" s="5" t="s">
        <v>90</v>
      </c>
      <c r="B298" s="5" t="s">
        <v>11</v>
      </c>
      <c r="C298" s="31" t="s">
        <v>13</v>
      </c>
      <c r="D298" s="19">
        <f>IFERROR(__xludf.DUMMYFUNCTION("IF(ISBLANK(C298),"""",QUERY(CoordinateDefinitions,""select C,D,E,F,G,H where A=""&amp;B298&amp;"" and B='""&amp;C298&amp;""'""))"),46.0)</f>
        <v>46</v>
      </c>
      <c r="E298" s="20">
        <f>IFERROR(__xludf.DUMMYFUNCTION("""COMPUTED_VALUE"""),20.0)</f>
        <v>20</v>
      </c>
      <c r="F298" s="20">
        <f>IFERROR(__xludf.DUMMYFUNCTION("""COMPUTED_VALUE"""),0.0)</f>
        <v>0</v>
      </c>
      <c r="G298" s="19">
        <f>IFERROR(__xludf.DUMMYFUNCTION("""COMPUTED_VALUE"""),122.0)</f>
        <v>122</v>
      </c>
      <c r="H298" s="19">
        <f>IFERROR(__xludf.DUMMYFUNCTION("""COMPUTED_VALUE"""),35.0)</f>
        <v>35</v>
      </c>
      <c r="I298" s="19">
        <f>IFERROR(__xludf.DUMMYFUNCTION("""COMPUTED_VALUE"""),0.0)</f>
        <v>0</v>
      </c>
      <c r="J298" s="21" t="str">
        <f t="shared" si="75"/>
        <v>N046.20.00.000 W122.35.00.000</v>
      </c>
      <c r="K298" s="21" t="str">
        <f t="shared" si="76"/>
        <v>46.333333333 122.583333333</v>
      </c>
      <c r="L298" s="22" t="str">
        <f t="shared" si="80"/>
        <v>                          N046.20.00.000 W122.35.00.000 N046.05.42.000 W122.32.17.000 SECTOR-04 ; NODE: PG 6 #8</v>
      </c>
      <c r="M298" s="23" t="str">
        <f t="shared" si="78"/>
        <v>LINE -122.583333333,46.333333333 -122.538055556,46.095000000
</v>
      </c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</row>
    <row r="299" ht="15.75" customHeight="1">
      <c r="A299" s="5" t="s">
        <v>90</v>
      </c>
      <c r="B299" s="5" t="s">
        <v>11</v>
      </c>
      <c r="C299" s="31" t="s">
        <v>14</v>
      </c>
      <c r="D299" s="19">
        <f>IFERROR(__xludf.DUMMYFUNCTION("IF(ISBLANK(C299),"""",QUERY(CoordinateDefinitions,""select C,D,E,F,G,H where A=""&amp;B299&amp;"" and B='""&amp;C299&amp;""'""))"),46.0)</f>
        <v>46</v>
      </c>
      <c r="E299" s="20">
        <f>IFERROR(__xludf.DUMMYFUNCTION("""COMPUTED_VALUE"""),5.0)</f>
        <v>5</v>
      </c>
      <c r="F299" s="20">
        <f>IFERROR(__xludf.DUMMYFUNCTION("""COMPUTED_VALUE"""),42.0)</f>
        <v>42</v>
      </c>
      <c r="G299" s="19">
        <f>IFERROR(__xludf.DUMMYFUNCTION("""COMPUTED_VALUE"""),122.0)</f>
        <v>122</v>
      </c>
      <c r="H299" s="19">
        <f>IFERROR(__xludf.DUMMYFUNCTION("""COMPUTED_VALUE"""),32.0)</f>
        <v>32</v>
      </c>
      <c r="I299" s="19">
        <f>IFERROR(__xludf.DUMMYFUNCTION("""COMPUTED_VALUE"""),17.0)</f>
        <v>17</v>
      </c>
      <c r="J299" s="21" t="str">
        <f t="shared" si="75"/>
        <v>N046.05.42.000 W122.32.17.000</v>
      </c>
      <c r="K299" s="21" t="str">
        <f t="shared" si="76"/>
        <v>46.095000000 122.538055556</v>
      </c>
      <c r="L299" s="22" t="str">
        <f t="shared" si="80"/>
        <v>                          N046.05.42.000 W122.32.17.000 N046.00.00.000 W122.30.00.000 SECTOR-04 ; NODE: PG 6 #9</v>
      </c>
      <c r="M299" s="23" t="str">
        <f t="shared" si="78"/>
        <v>LINE -122.538055556,46.095000000 -122.500000000,46.000000000
</v>
      </c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</row>
    <row r="300" ht="15.75" customHeight="1">
      <c r="A300" s="5" t="s">
        <v>90</v>
      </c>
      <c r="B300" s="5" t="s">
        <v>11</v>
      </c>
      <c r="C300" s="31" t="s">
        <v>15</v>
      </c>
      <c r="D300" s="19">
        <f>IFERROR(__xludf.DUMMYFUNCTION("IF(ISBLANK(C300),"""",QUERY(CoordinateDefinitions,""select C,D,E,F,G,H where A=""&amp;B300&amp;"" and B='""&amp;C300&amp;""'""))"),46.0)</f>
        <v>46</v>
      </c>
      <c r="E300" s="20">
        <f>IFERROR(__xludf.DUMMYFUNCTION("""COMPUTED_VALUE"""),0.0)</f>
        <v>0</v>
      </c>
      <c r="F300" s="20">
        <f>IFERROR(__xludf.DUMMYFUNCTION("""COMPUTED_VALUE"""),0.0)</f>
        <v>0</v>
      </c>
      <c r="G300" s="19">
        <f>IFERROR(__xludf.DUMMYFUNCTION("""COMPUTED_VALUE"""),122.0)</f>
        <v>122</v>
      </c>
      <c r="H300" s="19">
        <f>IFERROR(__xludf.DUMMYFUNCTION("""COMPUTED_VALUE"""),30.0)</f>
        <v>30</v>
      </c>
      <c r="I300" s="19">
        <f>IFERROR(__xludf.DUMMYFUNCTION("""COMPUTED_VALUE"""),0.0)</f>
        <v>0</v>
      </c>
      <c r="J300" s="21" t="str">
        <f t="shared" si="75"/>
        <v>N046.00.00.000 W122.30.00.000</v>
      </c>
      <c r="K300" s="21" t="str">
        <f t="shared" si="76"/>
        <v>46.000000000 122.500000000</v>
      </c>
      <c r="L300" s="22" t="str">
        <f>IF(OR(D300="",D302=""),"","                          "&amp;J300&amp;" "&amp;J302&amp;" SECTOR-"&amp;A300&amp;" ; NODE: PG "&amp;B300&amp;" #"&amp;C300)</f>
        <v>                          N046.00.00.000 W122.30.00.000 N045.56.00.000 W122.25.00.000 SECTOR-04 ; NODE: PG 6 #10</v>
      </c>
      <c r="M300" s="23" t="str">
        <f t="shared" si="78"/>
        <v>LINE -122.500000000,46.000000000 -122.400000000,46.000000000
</v>
      </c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</row>
    <row r="301" ht="15.75" customHeight="1">
      <c r="A301" s="5" t="s">
        <v>90</v>
      </c>
      <c r="B301" s="5" t="s">
        <v>11</v>
      </c>
      <c r="C301" s="5" t="s">
        <v>73</v>
      </c>
      <c r="D301" s="19">
        <f>IFERROR(__xludf.DUMMYFUNCTION("IF(ISBLANK(C301),"""",QUERY(CoordinateDefinitions,""select C,D,E,F,G,H where A=""&amp;B301&amp;"" and B='""&amp;C301&amp;""'""))"),46.0)</f>
        <v>46</v>
      </c>
      <c r="E301" s="20">
        <f>IFERROR(__xludf.DUMMYFUNCTION("""COMPUTED_VALUE"""),0.0)</f>
        <v>0</v>
      </c>
      <c r="F301" s="20">
        <f>IFERROR(__xludf.DUMMYFUNCTION("""COMPUTED_VALUE"""),0.0)</f>
        <v>0</v>
      </c>
      <c r="G301" s="19">
        <f>IFERROR(__xludf.DUMMYFUNCTION("""COMPUTED_VALUE"""),122.0)</f>
        <v>122</v>
      </c>
      <c r="H301" s="19">
        <f>IFERROR(__xludf.DUMMYFUNCTION("""COMPUTED_VALUE"""),24.0)</f>
        <v>24</v>
      </c>
      <c r="I301" s="19">
        <f>IFERROR(__xludf.DUMMYFUNCTION("""COMPUTED_VALUE"""),0.0)</f>
        <v>0</v>
      </c>
      <c r="J301" s="21"/>
      <c r="K301" s="21"/>
      <c r="L301" s="22"/>
      <c r="M301" s="23" t="str">
        <f t="shared" si="78"/>
        <v>LINE -122.400000000,46.000000000 -122.416666667,45.933333333
</v>
      </c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</row>
    <row r="302" ht="15.75" customHeight="1">
      <c r="A302" s="5" t="s">
        <v>90</v>
      </c>
      <c r="B302" s="5" t="s">
        <v>12</v>
      </c>
      <c r="C302" s="5" t="s">
        <v>8</v>
      </c>
      <c r="D302" s="19">
        <f>IFERROR(__xludf.DUMMYFUNCTION("IF(ISBLANK(C302),"""",QUERY(CoordinateDefinitions,""select C,D,E,F,G,H where A=""&amp;B302&amp;"" and B='""&amp;C302&amp;""'""))"),45.0)</f>
        <v>45</v>
      </c>
      <c r="E302" s="20">
        <f>IFERROR(__xludf.DUMMYFUNCTION("""COMPUTED_VALUE"""),56.0)</f>
        <v>56</v>
      </c>
      <c r="F302" s="20">
        <f>IFERROR(__xludf.DUMMYFUNCTION("""COMPUTED_VALUE"""),0.0)</f>
        <v>0</v>
      </c>
      <c r="G302" s="19">
        <f>IFERROR(__xludf.DUMMYFUNCTION("""COMPUTED_VALUE"""),122.0)</f>
        <v>122</v>
      </c>
      <c r="H302" s="19">
        <f>IFERROR(__xludf.DUMMYFUNCTION("""COMPUTED_VALUE"""),25.0)</f>
        <v>25</v>
      </c>
      <c r="I302" s="19">
        <f>IFERROR(__xludf.DUMMYFUNCTION("""COMPUTED_VALUE"""),0.0)</f>
        <v>0</v>
      </c>
      <c r="J302" s="21" t="str">
        <f t="shared" ref="J302:J307" si="81">IF(D302="","","N"&amp;TEXT(D302,"000")&amp;"."&amp;TEXT(E302,"00")&amp;"."&amp;TEXT(F302,"00.000")&amp;" W"&amp;TEXT(G302,"000")&amp;"."&amp;TEXT(H302,"00")&amp;"."&amp;TEXT(I302,"00.000"))</f>
        <v>N045.56.00.000 W122.25.00.000</v>
      </c>
      <c r="K302" s="21" t="str">
        <f t="shared" ref="K302:K307" si="82">IF(D302="","",TEXT((((F302/60)+E302)/60)+D302,"0.000000000")&amp;" "&amp;TEXT((((I302/60)+H302)/60)+G302,"0.000000000"))</f>
        <v>45.933333333 122.416666667</v>
      </c>
      <c r="L302" s="22" t="str">
        <f t="shared" ref="L302:L307" si="83">IF(OR(D302="",D303=""),"","                          "&amp;J302&amp;" "&amp;J303&amp;" SECTOR-"&amp;A302&amp;" ; NODE: PG "&amp;B302&amp;" #"&amp;C302)</f>
        <v>                          N045.56.00.000 W122.25.00.000 N045.47.00.000 W122.45.00.000 SECTOR-04 ; NODE: PG 7 #3</v>
      </c>
      <c r="M302" s="23" t="str">
        <f t="shared" si="78"/>
        <v>LINE -122.416666667,45.933333333 -122.750000000,45.783333333
</v>
      </c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</row>
    <row r="303" ht="15.75" customHeight="1">
      <c r="A303" s="5" t="s">
        <v>90</v>
      </c>
      <c r="B303" s="5" t="s">
        <v>12</v>
      </c>
      <c r="C303" s="5" t="s">
        <v>6</v>
      </c>
      <c r="D303" s="19">
        <f>IFERROR(__xludf.DUMMYFUNCTION("IF(ISBLANK(C303),"""",QUERY(CoordinateDefinitions,""select C,D,E,F,G,H where A=""&amp;B303&amp;"" and B='""&amp;C303&amp;""'""))"),45.0)</f>
        <v>45</v>
      </c>
      <c r="E303" s="20">
        <f>IFERROR(__xludf.DUMMYFUNCTION("""COMPUTED_VALUE"""),47.0)</f>
        <v>47</v>
      </c>
      <c r="F303" s="20">
        <f>IFERROR(__xludf.DUMMYFUNCTION("""COMPUTED_VALUE"""),0.0)</f>
        <v>0</v>
      </c>
      <c r="G303" s="19">
        <f>IFERROR(__xludf.DUMMYFUNCTION("""COMPUTED_VALUE"""),122.0)</f>
        <v>122</v>
      </c>
      <c r="H303" s="19">
        <f>IFERROR(__xludf.DUMMYFUNCTION("""COMPUTED_VALUE"""),45.0)</f>
        <v>45</v>
      </c>
      <c r="I303" s="19">
        <f>IFERROR(__xludf.DUMMYFUNCTION("""COMPUTED_VALUE"""),0.0)</f>
        <v>0</v>
      </c>
      <c r="J303" s="21" t="str">
        <f t="shared" si="81"/>
        <v>N045.47.00.000 W122.45.00.000</v>
      </c>
      <c r="K303" s="21" t="str">
        <f t="shared" si="82"/>
        <v>45.783333333 122.750000000</v>
      </c>
      <c r="L303" s="22" t="str">
        <f t="shared" si="83"/>
        <v>                          N045.47.00.000 W122.45.00.000 N045.47.00.000 W122.58.24.000 SECTOR-04 ; NODE: PG 7 #2</v>
      </c>
      <c r="M303" s="23" t="str">
        <f t="shared" si="78"/>
        <v>LINE -122.750000000,45.783333333 -122.973333333,45.783333333
</v>
      </c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</row>
    <row r="304" ht="15.75" customHeight="1">
      <c r="A304" s="5" t="s">
        <v>90</v>
      </c>
      <c r="B304" s="5" t="s">
        <v>12</v>
      </c>
      <c r="C304" s="5" t="s">
        <v>5</v>
      </c>
      <c r="D304" s="19">
        <f>IFERROR(__xludf.DUMMYFUNCTION("IF(ISBLANK(C304),"""",QUERY(CoordinateDefinitions,""select C,D,E,F,G,H where A=""&amp;B304&amp;"" and B='""&amp;C304&amp;""'""))"),45.0)</f>
        <v>45</v>
      </c>
      <c r="E304" s="20">
        <f>IFERROR(__xludf.DUMMYFUNCTION("""COMPUTED_VALUE"""),47.0)</f>
        <v>47</v>
      </c>
      <c r="F304" s="20">
        <f>IFERROR(__xludf.DUMMYFUNCTION("""COMPUTED_VALUE"""),0.0)</f>
        <v>0</v>
      </c>
      <c r="G304" s="19">
        <f>IFERROR(__xludf.DUMMYFUNCTION("""COMPUTED_VALUE"""),122.0)</f>
        <v>122</v>
      </c>
      <c r="H304" s="19">
        <f>IFERROR(__xludf.DUMMYFUNCTION("""COMPUTED_VALUE"""),58.0)</f>
        <v>58</v>
      </c>
      <c r="I304" s="19">
        <f>IFERROR(__xludf.DUMMYFUNCTION("""COMPUTED_VALUE"""),24.0)</f>
        <v>24</v>
      </c>
      <c r="J304" s="21" t="str">
        <f t="shared" si="81"/>
        <v>N045.47.00.000 W122.58.24.000</v>
      </c>
      <c r="K304" s="21" t="str">
        <f t="shared" si="82"/>
        <v>45.783333333 122.973333333</v>
      </c>
      <c r="L304" s="22" t="str">
        <f t="shared" si="83"/>
        <v>                          N045.47.00.000 W122.58.24.000 N045.55.55.000 W123.11.48.000 SECTOR-04 ; NODE: PG 7 #1</v>
      </c>
      <c r="M304" s="23" t="str">
        <f t="shared" si="78"/>
        <v>LINE -122.973333333,45.783333333 -123.196666667,45.931944444
</v>
      </c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</row>
    <row r="305" ht="15.75" customHeight="1">
      <c r="A305" s="5" t="s">
        <v>90</v>
      </c>
      <c r="B305" s="5" t="s">
        <v>11</v>
      </c>
      <c r="C305" s="5" t="s">
        <v>40</v>
      </c>
      <c r="D305" s="19">
        <f>IFERROR(__xludf.DUMMYFUNCTION("IF(ISBLANK(C305),"""",QUERY(CoordinateDefinitions,""select C,D,E,F,G,H where A=""&amp;B305&amp;"" and B='""&amp;C305&amp;""'""))"),45.0)</f>
        <v>45</v>
      </c>
      <c r="E305" s="20">
        <f>IFERROR(__xludf.DUMMYFUNCTION("""COMPUTED_VALUE"""),55.0)</f>
        <v>55</v>
      </c>
      <c r="F305" s="20">
        <f>IFERROR(__xludf.DUMMYFUNCTION("""COMPUTED_VALUE"""),55.0)</f>
        <v>55</v>
      </c>
      <c r="G305" s="19">
        <f>IFERROR(__xludf.DUMMYFUNCTION("""COMPUTED_VALUE"""),123.0)</f>
        <v>123</v>
      </c>
      <c r="H305" s="19">
        <f>IFERROR(__xludf.DUMMYFUNCTION("""COMPUTED_VALUE"""),11.0)</f>
        <v>11</v>
      </c>
      <c r="I305" s="19">
        <f>IFERROR(__xludf.DUMMYFUNCTION("""COMPUTED_VALUE"""),48.0)</f>
        <v>48</v>
      </c>
      <c r="J305" s="21" t="str">
        <f t="shared" si="81"/>
        <v>N045.55.55.000 W123.11.48.000</v>
      </c>
      <c r="K305" s="21" t="str">
        <f t="shared" si="82"/>
        <v>45.931944444 123.196666667</v>
      </c>
      <c r="L305" s="22" t="str">
        <f t="shared" si="83"/>
        <v>                          N045.55.55.000 W123.11.48.000 N046.00.00.000 W123.18.31.000 SECTOR-04 ; NODE: PG 6 #35</v>
      </c>
      <c r="M305" s="23" t="str">
        <f t="shared" si="78"/>
        <v>LINE -123.196666667,45.931944444 -123.308611111,46.000000000
</v>
      </c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</row>
    <row r="306" ht="15.75" customHeight="1">
      <c r="A306" s="5" t="s">
        <v>90</v>
      </c>
      <c r="B306" s="5" t="s">
        <v>11</v>
      </c>
      <c r="C306" s="5" t="s">
        <v>41</v>
      </c>
      <c r="D306" s="19">
        <f>IFERROR(__xludf.DUMMYFUNCTION("IF(ISBLANK(C306),"""",QUERY(CoordinateDefinitions,""select C,D,E,F,G,H where A=""&amp;B306&amp;"" and B='""&amp;C306&amp;""'""))"),46.0)</f>
        <v>46</v>
      </c>
      <c r="E306" s="20">
        <f>IFERROR(__xludf.DUMMYFUNCTION("""COMPUTED_VALUE"""),0.0)</f>
        <v>0</v>
      </c>
      <c r="F306" s="20">
        <f>IFERROR(__xludf.DUMMYFUNCTION("""COMPUTED_VALUE"""),0.0)</f>
        <v>0</v>
      </c>
      <c r="G306" s="19">
        <f>IFERROR(__xludf.DUMMYFUNCTION("""COMPUTED_VALUE"""),123.0)</f>
        <v>123</v>
      </c>
      <c r="H306" s="19">
        <f>IFERROR(__xludf.DUMMYFUNCTION("""COMPUTED_VALUE"""),18.0)</f>
        <v>18</v>
      </c>
      <c r="I306" s="19">
        <f>IFERROR(__xludf.DUMMYFUNCTION("""COMPUTED_VALUE"""),31.0)</f>
        <v>31</v>
      </c>
      <c r="J306" s="21" t="str">
        <f t="shared" si="81"/>
        <v>N046.00.00.000 W123.18.31.000</v>
      </c>
      <c r="K306" s="21" t="str">
        <f t="shared" si="82"/>
        <v>46.000000000 123.308611111</v>
      </c>
      <c r="L306" s="22" t="str">
        <f t="shared" si="83"/>
        <v>                          N046.00.00.000 W123.18.31.000 N046.20.00.000 W123.50.00.000 SECTOR-04 ; NODE: PG 6 #36</v>
      </c>
      <c r="M306" s="23" t="str">
        <f t="shared" si="78"/>
        <v>LINE -123.308611111,46.000000000 -123.833333333,46.333333333
</v>
      </c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</row>
    <row r="307" ht="15.75" customHeight="1">
      <c r="A307" s="5" t="s">
        <v>90</v>
      </c>
      <c r="B307" s="5" t="s">
        <v>11</v>
      </c>
      <c r="C307" s="5" t="s">
        <v>10</v>
      </c>
      <c r="D307" s="19">
        <f>IFERROR(__xludf.DUMMYFUNCTION("IF(ISBLANK(C307),"""",QUERY(CoordinateDefinitions,""select C,D,E,F,G,H where A=""&amp;B307&amp;"" and B='""&amp;C307&amp;""'""))"),46.0)</f>
        <v>46</v>
      </c>
      <c r="E307" s="20">
        <f>IFERROR(__xludf.DUMMYFUNCTION("""COMPUTED_VALUE"""),20.0)</f>
        <v>20</v>
      </c>
      <c r="F307" s="20">
        <f>IFERROR(__xludf.DUMMYFUNCTION("""COMPUTED_VALUE"""),0.0)</f>
        <v>0</v>
      </c>
      <c r="G307" s="19">
        <f>IFERROR(__xludf.DUMMYFUNCTION("""COMPUTED_VALUE"""),123.0)</f>
        <v>123</v>
      </c>
      <c r="H307" s="19">
        <f>IFERROR(__xludf.DUMMYFUNCTION("""COMPUTED_VALUE"""),50.0)</f>
        <v>50</v>
      </c>
      <c r="I307" s="19">
        <f>IFERROR(__xludf.DUMMYFUNCTION("""COMPUTED_VALUE"""),0.0)</f>
        <v>0</v>
      </c>
      <c r="J307" s="21" t="str">
        <f t="shared" si="81"/>
        <v>N046.20.00.000 W123.50.00.000</v>
      </c>
      <c r="K307" s="21" t="str">
        <f t="shared" si="82"/>
        <v>46.333333333 123.833333333</v>
      </c>
      <c r="L307" s="22" t="str">
        <f t="shared" si="83"/>
        <v/>
      </c>
      <c r="M307" s="23" t="str">
        <f t="shared" si="78"/>
        <v/>
      </c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</row>
    <row r="308" ht="15.75" customHeight="1">
      <c r="A308" s="5" t="s">
        <v>90</v>
      </c>
      <c r="B308" s="5" t="s">
        <v>11</v>
      </c>
      <c r="C308" s="24"/>
      <c r="D308" s="24"/>
      <c r="E308" s="24"/>
      <c r="F308" s="24"/>
      <c r="G308" s="24"/>
      <c r="H308" s="24"/>
      <c r="I308" s="24"/>
      <c r="J308" s="24"/>
      <c r="K308" s="26"/>
      <c r="L308" s="27"/>
      <c r="M308" s="28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</row>
    <row r="309" ht="15.75" customHeight="1">
      <c r="A309" s="5" t="s">
        <v>90</v>
      </c>
      <c r="B309" s="5" t="s">
        <v>12</v>
      </c>
      <c r="C309" s="5" t="s">
        <v>6</v>
      </c>
      <c r="D309" s="19">
        <f>IFERROR(__xludf.DUMMYFUNCTION("IF(ISBLANK(C309),"""",QUERY(CoordinateDefinitions,""select C,D,E,F,G,H where A=""&amp;B309&amp;"" and B='""&amp;C309&amp;""'""))"),45.0)</f>
        <v>45</v>
      </c>
      <c r="E309" s="20">
        <f>IFERROR(__xludf.DUMMYFUNCTION("""COMPUTED_VALUE"""),47.0)</f>
        <v>47</v>
      </c>
      <c r="F309" s="20">
        <f>IFERROR(__xludf.DUMMYFUNCTION("""COMPUTED_VALUE"""),0.0)</f>
        <v>0</v>
      </c>
      <c r="G309" s="19">
        <f>IFERROR(__xludf.DUMMYFUNCTION("""COMPUTED_VALUE"""),122.0)</f>
        <v>122</v>
      </c>
      <c r="H309" s="19">
        <f>IFERROR(__xludf.DUMMYFUNCTION("""COMPUTED_VALUE"""),45.0)</f>
        <v>45</v>
      </c>
      <c r="I309" s="19">
        <f>IFERROR(__xludf.DUMMYFUNCTION("""COMPUTED_VALUE"""),0.0)</f>
        <v>0</v>
      </c>
      <c r="J309" s="21" t="str">
        <f t="shared" ref="J309:J336" si="84">IF(D309="","","N"&amp;TEXT(D309,"000")&amp;"."&amp;TEXT(E309,"00")&amp;"."&amp;TEXT(F309,"00.000")&amp;" W"&amp;TEXT(G309,"000")&amp;"."&amp;TEXT(H309,"00")&amp;"."&amp;TEXT(I309,"00.000"))</f>
        <v>N045.47.00.000 W122.45.00.000</v>
      </c>
      <c r="K309" s="21" t="str">
        <f t="shared" ref="K309:K339" si="85">IF(D309="","",TEXT((((F309/60)+E309)/60)+D309,"0.000000000")&amp;" "&amp;TEXT((((I309/60)+H309)/60)+G309,"0.000000000"))</f>
        <v>45.783333333 122.750000000</v>
      </c>
      <c r="L309" s="22" t="str">
        <f t="shared" ref="L309:L339" si="86">IF(OR(D309="",D310=""),"","                          "&amp;J309&amp;" "&amp;J310&amp;" SECTOR-"&amp;A309&amp;" ; NODE: PG "&amp;B309&amp;" #"&amp;C309)</f>
        <v>                          N045.47.00.000 W122.45.00.000 N045.38.00.000 W122.45.00.000 SECTOR-04 ; NODE: PG 7 #2</v>
      </c>
      <c r="M309" s="23" t="str">
        <f t="shared" ref="M309:M339" si="87">IF(or(D309="",D310=""),"","LINE -"&amp;TEXT((((I309/60)+H309)/60)+G309,"0.000000000")&amp;","&amp;TEXT((((F309/60)+E309)/60)+D309,"0.000000000")&amp;" -"&amp;TEXT((((I310/60)+H310)/60)+G310,"0.000000000")&amp;","&amp;TEXT((((F310/60)+E310)/60)+D310,"0.000000000")&amp;CHAR(13))</f>
        <v>LINE -122.750000000,45.783333333 -122.750000000,45.633333333
</v>
      </c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</row>
    <row r="310" ht="15.75" customHeight="1">
      <c r="A310" s="5" t="s">
        <v>90</v>
      </c>
      <c r="B310" s="5" t="s">
        <v>12</v>
      </c>
      <c r="C310" s="5" t="s">
        <v>12</v>
      </c>
      <c r="D310" s="19">
        <f>IFERROR(__xludf.DUMMYFUNCTION("IF(ISBLANK(C310),"""",QUERY(CoordinateDefinitions,""select C,D,E,F,G,H where A=""&amp;B310&amp;"" and B='""&amp;C310&amp;""'""))"),45.0)</f>
        <v>45</v>
      </c>
      <c r="E310" s="20">
        <f>IFERROR(__xludf.DUMMYFUNCTION("""COMPUTED_VALUE"""),38.0)</f>
        <v>38</v>
      </c>
      <c r="F310" s="20">
        <f>IFERROR(__xludf.DUMMYFUNCTION("""COMPUTED_VALUE"""),0.0)</f>
        <v>0</v>
      </c>
      <c r="G310" s="19">
        <f>IFERROR(__xludf.DUMMYFUNCTION("""COMPUTED_VALUE"""),122.0)</f>
        <v>122</v>
      </c>
      <c r="H310" s="19">
        <f>IFERROR(__xludf.DUMMYFUNCTION("""COMPUTED_VALUE"""),45.0)</f>
        <v>45</v>
      </c>
      <c r="I310" s="19">
        <f>IFERROR(__xludf.DUMMYFUNCTION("""COMPUTED_VALUE"""),0.0)</f>
        <v>0</v>
      </c>
      <c r="J310" s="21" t="str">
        <f t="shared" si="84"/>
        <v>N045.38.00.000 W122.45.00.000</v>
      </c>
      <c r="K310" s="21" t="str">
        <f t="shared" si="85"/>
        <v>45.633333333 122.750000000</v>
      </c>
      <c r="L310" s="22" t="str">
        <f t="shared" si="86"/>
        <v>                          N045.38.00.000 W122.45.00.000 N045.38.00.000 W122.50.21.000 SECTOR-04 ; NODE: PG 7 #7</v>
      </c>
      <c r="M310" s="23" t="str">
        <f t="shared" si="87"/>
        <v>LINE -122.750000000,45.633333333 -122.839166667,45.633333333
</v>
      </c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</row>
    <row r="311" ht="15.75" customHeight="1">
      <c r="A311" s="5" t="s">
        <v>90</v>
      </c>
      <c r="B311" s="5" t="s">
        <v>12</v>
      </c>
      <c r="C311" s="5" t="s">
        <v>11</v>
      </c>
      <c r="D311" s="19">
        <f>IFERROR(__xludf.DUMMYFUNCTION("IF(ISBLANK(C311),"""",QUERY(CoordinateDefinitions,""select C,D,E,F,G,H where A=""&amp;B311&amp;"" and B='""&amp;C311&amp;""'""))"),45.0)</f>
        <v>45</v>
      </c>
      <c r="E311" s="20">
        <f>IFERROR(__xludf.DUMMYFUNCTION("""COMPUTED_VALUE"""),38.0)</f>
        <v>38</v>
      </c>
      <c r="F311" s="20">
        <f>IFERROR(__xludf.DUMMYFUNCTION("""COMPUTED_VALUE"""),0.0)</f>
        <v>0</v>
      </c>
      <c r="G311" s="19">
        <f>IFERROR(__xludf.DUMMYFUNCTION("""COMPUTED_VALUE"""),122.0)</f>
        <v>122</v>
      </c>
      <c r="H311" s="19">
        <f>IFERROR(__xludf.DUMMYFUNCTION("""COMPUTED_VALUE"""),50.0)</f>
        <v>50</v>
      </c>
      <c r="I311" s="19">
        <f>IFERROR(__xludf.DUMMYFUNCTION("""COMPUTED_VALUE"""),21.0)</f>
        <v>21</v>
      </c>
      <c r="J311" s="21" t="str">
        <f t="shared" si="84"/>
        <v>N045.38.00.000 W122.50.21.000</v>
      </c>
      <c r="K311" s="21" t="str">
        <f t="shared" si="85"/>
        <v>45.633333333 122.839166667</v>
      </c>
      <c r="L311" s="22" t="str">
        <f t="shared" si="86"/>
        <v>                          N045.38.00.000 W122.50.21.000 N045.38.00.000 W122.54.57.000 SECTOR-04 ; NODE: PG 7 #6</v>
      </c>
      <c r="M311" s="23" t="str">
        <f t="shared" si="87"/>
        <v>LINE -122.839166667,45.633333333 -122.915833333,45.633333333
</v>
      </c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</row>
    <row r="312" ht="15.75" customHeight="1">
      <c r="A312" s="5" t="s">
        <v>90</v>
      </c>
      <c r="B312" s="5" t="s">
        <v>12</v>
      </c>
      <c r="C312" s="5" t="s">
        <v>10</v>
      </c>
      <c r="D312" s="19">
        <f>IFERROR(__xludf.DUMMYFUNCTION("IF(ISBLANK(C312),"""",QUERY(CoordinateDefinitions,""select C,D,E,F,G,H where A=""&amp;B312&amp;"" and B='""&amp;C312&amp;""'""))"),45.0)</f>
        <v>45</v>
      </c>
      <c r="E312" s="20">
        <f>IFERROR(__xludf.DUMMYFUNCTION("""COMPUTED_VALUE"""),38.0)</f>
        <v>38</v>
      </c>
      <c r="F312" s="20">
        <f>IFERROR(__xludf.DUMMYFUNCTION("""COMPUTED_VALUE"""),0.0)</f>
        <v>0</v>
      </c>
      <c r="G312" s="19">
        <f>IFERROR(__xludf.DUMMYFUNCTION("""COMPUTED_VALUE"""),122.0)</f>
        <v>122</v>
      </c>
      <c r="H312" s="19">
        <f>IFERROR(__xludf.DUMMYFUNCTION("""COMPUTED_VALUE"""),54.0)</f>
        <v>54</v>
      </c>
      <c r="I312" s="19">
        <f>IFERROR(__xludf.DUMMYFUNCTION("""COMPUTED_VALUE"""),57.0)</f>
        <v>57</v>
      </c>
      <c r="J312" s="21" t="str">
        <f t="shared" si="84"/>
        <v>N045.38.00.000 W122.54.57.000</v>
      </c>
      <c r="K312" s="21" t="str">
        <f t="shared" si="85"/>
        <v>45.633333333 122.915833333</v>
      </c>
      <c r="L312" s="22" t="str">
        <f t="shared" si="86"/>
        <v>                          N045.38.00.000 W122.54.57.000 N045.24.43.000 W123.16.51.000 SECTOR-04 ; NODE: PG 7 #5</v>
      </c>
      <c r="M312" s="23" t="str">
        <f t="shared" si="87"/>
        <v>LINE -122.915833333,45.633333333 -123.280833333,45.411944444
</v>
      </c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</row>
    <row r="313" ht="15.75" customHeight="1">
      <c r="A313" s="5" t="s">
        <v>90</v>
      </c>
      <c r="B313" s="5" t="s">
        <v>12</v>
      </c>
      <c r="C313" s="5" t="s">
        <v>9</v>
      </c>
      <c r="D313" s="19">
        <f>IFERROR(__xludf.DUMMYFUNCTION("IF(ISBLANK(C313),"""",QUERY(CoordinateDefinitions,""select C,D,E,F,G,H where A=""&amp;B313&amp;"" and B='""&amp;C313&amp;""'""))"),45.0)</f>
        <v>45</v>
      </c>
      <c r="E313" s="20">
        <f>IFERROR(__xludf.DUMMYFUNCTION("""COMPUTED_VALUE"""),24.0)</f>
        <v>24</v>
      </c>
      <c r="F313" s="20">
        <f>IFERROR(__xludf.DUMMYFUNCTION("""COMPUTED_VALUE"""),43.0)</f>
        <v>43</v>
      </c>
      <c r="G313" s="19">
        <f>IFERROR(__xludf.DUMMYFUNCTION("""COMPUTED_VALUE"""),123.0)</f>
        <v>123</v>
      </c>
      <c r="H313" s="19">
        <f>IFERROR(__xludf.DUMMYFUNCTION("""COMPUTED_VALUE"""),16.0)</f>
        <v>16</v>
      </c>
      <c r="I313" s="19">
        <f>IFERROR(__xludf.DUMMYFUNCTION("""COMPUTED_VALUE"""),51.0)</f>
        <v>51</v>
      </c>
      <c r="J313" s="21" t="str">
        <f t="shared" si="84"/>
        <v>N045.24.43.000 W123.16.51.000</v>
      </c>
      <c r="K313" s="21" t="str">
        <f t="shared" si="85"/>
        <v>45.411944444 123.280833333</v>
      </c>
      <c r="L313" s="22" t="str">
        <f t="shared" si="86"/>
        <v>                          N045.24.43.000 W123.16.51.000 N045.00.00.000 W124.00.00.000 SECTOR-04 ; NODE: PG 7 #4</v>
      </c>
      <c r="M313" s="23" t="str">
        <f t="shared" si="87"/>
        <v>LINE -123.280833333,45.411944444 -124.000000000,45.000000000
</v>
      </c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</row>
    <row r="314" ht="15.75" customHeight="1">
      <c r="A314" s="5" t="s">
        <v>90</v>
      </c>
      <c r="B314" s="5" t="s">
        <v>11</v>
      </c>
      <c r="C314" s="5" t="s">
        <v>39</v>
      </c>
      <c r="D314" s="19">
        <f>IFERROR(__xludf.DUMMYFUNCTION("IF(ISBLANK(C314),"""",QUERY(CoordinateDefinitions,""select C,D,E,F,G,H where A=""&amp;B314&amp;"" and B='""&amp;C314&amp;""'""))"),45.0)</f>
        <v>45</v>
      </c>
      <c r="E314" s="20">
        <f>IFERROR(__xludf.DUMMYFUNCTION("""COMPUTED_VALUE"""),0.0)</f>
        <v>0</v>
      </c>
      <c r="F314" s="20">
        <f>IFERROR(__xludf.DUMMYFUNCTION("""COMPUTED_VALUE"""),0.0)</f>
        <v>0</v>
      </c>
      <c r="G314" s="19">
        <f>IFERROR(__xludf.DUMMYFUNCTION("""COMPUTED_VALUE"""),124.0)</f>
        <v>124</v>
      </c>
      <c r="H314" s="19">
        <f>IFERROR(__xludf.DUMMYFUNCTION("""COMPUTED_VALUE"""),0.0)</f>
        <v>0</v>
      </c>
      <c r="I314" s="19">
        <f>IFERROR(__xludf.DUMMYFUNCTION("""COMPUTED_VALUE"""),0.0)</f>
        <v>0</v>
      </c>
      <c r="J314" s="21" t="str">
        <f t="shared" si="84"/>
        <v>N045.00.00.000 W124.00.00.000</v>
      </c>
      <c r="K314" s="21" t="str">
        <f t="shared" si="85"/>
        <v>45.000000000 124.000000000</v>
      </c>
      <c r="L314" s="22" t="str">
        <f t="shared" si="86"/>
        <v>                          N045.00.00.000 W124.00.00.000 N045.00.00.000 W126.30.00.000 SECTOR-04 ; NODE: PG 6 #34</v>
      </c>
      <c r="M314" s="23" t="str">
        <f t="shared" si="87"/>
        <v>LINE -124.000000000,45.000000000 -126.500000000,45.000000000
</v>
      </c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</row>
    <row r="315" ht="15.75" customHeight="1">
      <c r="A315" s="5" t="s">
        <v>90</v>
      </c>
      <c r="B315" s="5" t="s">
        <v>11</v>
      </c>
      <c r="C315" s="5" t="s">
        <v>38</v>
      </c>
      <c r="D315" s="19">
        <f>IFERROR(__xludf.DUMMYFUNCTION("IF(ISBLANK(C315),"""",QUERY(CoordinateDefinitions,""select C,D,E,F,G,H where A=""&amp;B315&amp;"" and B='""&amp;C315&amp;""'""))"),45.0)</f>
        <v>45</v>
      </c>
      <c r="E315" s="20">
        <f>IFERROR(__xludf.DUMMYFUNCTION("""COMPUTED_VALUE"""),0.0)</f>
        <v>0</v>
      </c>
      <c r="F315" s="20">
        <f>IFERROR(__xludf.DUMMYFUNCTION("""COMPUTED_VALUE"""),0.0)</f>
        <v>0</v>
      </c>
      <c r="G315" s="19">
        <f>IFERROR(__xludf.DUMMYFUNCTION("""COMPUTED_VALUE"""),126.0)</f>
        <v>126</v>
      </c>
      <c r="H315" s="19">
        <f>IFERROR(__xludf.DUMMYFUNCTION("""COMPUTED_VALUE"""),30.0)</f>
        <v>30</v>
      </c>
      <c r="I315" s="19">
        <f>IFERROR(__xludf.DUMMYFUNCTION("""COMPUTED_VALUE"""),0.0)</f>
        <v>0</v>
      </c>
      <c r="J315" s="21" t="str">
        <f t="shared" si="84"/>
        <v>N045.00.00.000 W126.30.00.000</v>
      </c>
      <c r="K315" s="21" t="str">
        <f t="shared" si="85"/>
        <v>45.000000000 126.500000000</v>
      </c>
      <c r="L315" s="22" t="str">
        <f t="shared" si="86"/>
        <v>                          N045.00.00.000 W126.30.00.000 N045.48.35.000 W126.50.49.000 SECTOR-04 ; NODE: PG 6 #33</v>
      </c>
      <c r="M315" s="23" t="str">
        <f t="shared" si="87"/>
        <v>LINE -126.500000000,45.000000000 -126.846944444,45.809722222
</v>
      </c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</row>
    <row r="316" ht="15.75" customHeight="1">
      <c r="A316" s="5" t="s">
        <v>90</v>
      </c>
      <c r="B316" s="5" t="s">
        <v>11</v>
      </c>
      <c r="C316" s="5" t="s">
        <v>5</v>
      </c>
      <c r="D316" s="19">
        <f>IFERROR(__xludf.DUMMYFUNCTION("IF(ISBLANK(C316),"""",QUERY(CoordinateDefinitions,""select C,D,E,F,G,H where A=""&amp;B316&amp;"" and B='""&amp;C316&amp;""'""))"),45.0)</f>
        <v>45</v>
      </c>
      <c r="E316" s="20">
        <f>IFERROR(__xludf.DUMMYFUNCTION("""COMPUTED_VALUE"""),48.0)</f>
        <v>48</v>
      </c>
      <c r="F316" s="20">
        <f>IFERROR(__xludf.DUMMYFUNCTION("""COMPUTED_VALUE"""),35.0)</f>
        <v>35</v>
      </c>
      <c r="G316" s="19">
        <f>IFERROR(__xludf.DUMMYFUNCTION("""COMPUTED_VALUE"""),126.0)</f>
        <v>126</v>
      </c>
      <c r="H316" s="19">
        <f>IFERROR(__xludf.DUMMYFUNCTION("""COMPUTED_VALUE"""),50.0)</f>
        <v>50</v>
      </c>
      <c r="I316" s="19">
        <f>IFERROR(__xludf.DUMMYFUNCTION("""COMPUTED_VALUE"""),49.0)</f>
        <v>49</v>
      </c>
      <c r="J316" s="21" t="str">
        <f t="shared" si="84"/>
        <v>N045.48.35.000 W126.50.49.000</v>
      </c>
      <c r="K316" s="21" t="str">
        <f t="shared" si="85"/>
        <v>45.809722222 126.846944444</v>
      </c>
      <c r="L316" s="22" t="str">
        <f t="shared" si="86"/>
        <v/>
      </c>
      <c r="M316" s="23" t="str">
        <f t="shared" si="87"/>
        <v/>
      </c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</row>
    <row r="317" ht="15.75" customHeight="1">
      <c r="A317" s="29"/>
      <c r="B317" s="5"/>
      <c r="C317" s="5"/>
      <c r="D317" s="21" t="str">
        <f>IFERROR(__xludf.DUMMYFUNCTION("IF(ISBLANK(C317),"""",QUERY(CoordinateDefinitions,""select C,D,E,F,G,H where A=""&amp;B317&amp;"" and B='""&amp;C317&amp;""'""))"),"")</f>
        <v/>
      </c>
      <c r="E317" s="30"/>
      <c r="F317" s="30"/>
      <c r="G317" s="21"/>
      <c r="H317" s="21"/>
      <c r="I317" s="21"/>
      <c r="J317" s="21" t="str">
        <f t="shared" si="84"/>
        <v/>
      </c>
      <c r="K317" s="21" t="str">
        <f t="shared" si="85"/>
        <v/>
      </c>
      <c r="L317" s="22" t="str">
        <f t="shared" si="86"/>
        <v/>
      </c>
      <c r="M317" s="23" t="str">
        <f t="shared" si="87"/>
        <v/>
      </c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</row>
    <row r="318" ht="15.75" customHeight="1">
      <c r="A318" s="5" t="s">
        <v>91</v>
      </c>
      <c r="B318" s="5" t="s">
        <v>11</v>
      </c>
      <c r="C318" s="5" t="s">
        <v>28</v>
      </c>
      <c r="D318" s="19">
        <f>IFERROR(__xludf.DUMMYFUNCTION("IF(ISBLANK(C318),"""",QUERY(CoordinateDefinitions,""select C,D,E,F,G,H where A=""&amp;B318&amp;"" and B='""&amp;C318&amp;""'""))"),43.0)</f>
        <v>43</v>
      </c>
      <c r="E318" s="20">
        <f>IFERROR(__xludf.DUMMYFUNCTION("""COMPUTED_VALUE"""),47.0)</f>
        <v>47</v>
      </c>
      <c r="F318" s="20">
        <f>IFERROR(__xludf.DUMMYFUNCTION("""COMPUTED_VALUE"""),21.0)</f>
        <v>21</v>
      </c>
      <c r="G318" s="19">
        <f>IFERROR(__xludf.DUMMYFUNCTION("""COMPUTED_VALUE"""),121.0)</f>
        <v>121</v>
      </c>
      <c r="H318" s="19">
        <f>IFERROR(__xludf.DUMMYFUNCTION("""COMPUTED_VALUE"""),58.0)</f>
        <v>58</v>
      </c>
      <c r="I318" s="19">
        <f>IFERROR(__xludf.DUMMYFUNCTION("""COMPUTED_VALUE"""),59.0)</f>
        <v>59</v>
      </c>
      <c r="J318" s="21" t="str">
        <f t="shared" si="84"/>
        <v>N043.47.21.000 W121.58.59.000</v>
      </c>
      <c r="K318" s="21" t="str">
        <f t="shared" si="85"/>
        <v>43.789166667 121.983055556</v>
      </c>
      <c r="L318" s="22" t="str">
        <f t="shared" si="86"/>
        <v>                          N043.47.21.000 W121.58.59.000 N043.55.49.000 W122.35.11.000 SECTOR-06 ; NODE: PG 6 #23</v>
      </c>
      <c r="M318" s="23" t="str">
        <f t="shared" si="87"/>
        <v>LINE -121.983055556,43.789166667 -122.586388889,43.930277778
</v>
      </c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</row>
    <row r="319" ht="15.75" customHeight="1">
      <c r="A319" s="5" t="s">
        <v>91</v>
      </c>
      <c r="B319" s="5" t="s">
        <v>11</v>
      </c>
      <c r="C319" s="5" t="s">
        <v>29</v>
      </c>
      <c r="D319" s="19">
        <f>IFERROR(__xludf.DUMMYFUNCTION("IF(ISBLANK(C319),"""",QUERY(CoordinateDefinitions,""select C,D,E,F,G,H where A=""&amp;B319&amp;"" and B='""&amp;C319&amp;""'""))"),43.0)</f>
        <v>43</v>
      </c>
      <c r="E319" s="20">
        <f>IFERROR(__xludf.DUMMYFUNCTION("""COMPUTED_VALUE"""),55.0)</f>
        <v>55</v>
      </c>
      <c r="F319" s="20">
        <f>IFERROR(__xludf.DUMMYFUNCTION("""COMPUTED_VALUE"""),49.0)</f>
        <v>49</v>
      </c>
      <c r="G319" s="19">
        <f>IFERROR(__xludf.DUMMYFUNCTION("""COMPUTED_VALUE"""),122.0)</f>
        <v>122</v>
      </c>
      <c r="H319" s="19">
        <f>IFERROR(__xludf.DUMMYFUNCTION("""COMPUTED_VALUE"""),35.0)</f>
        <v>35</v>
      </c>
      <c r="I319" s="19">
        <f>IFERROR(__xludf.DUMMYFUNCTION("""COMPUTED_VALUE"""),11.0)</f>
        <v>11</v>
      </c>
      <c r="J319" s="21" t="str">
        <f t="shared" si="84"/>
        <v>N043.55.49.000 W122.35.11.000</v>
      </c>
      <c r="K319" s="21" t="str">
        <f t="shared" si="85"/>
        <v>43.930277778 122.586388889</v>
      </c>
      <c r="L319" s="22" t="str">
        <f t="shared" si="86"/>
        <v>                          N043.55.49.000 W122.35.11.000 N044.03.00.000 W122.59.00.000 SECTOR-06 ; NODE: PG 6 #24</v>
      </c>
      <c r="M319" s="23" t="str">
        <f t="shared" si="87"/>
        <v>LINE -122.586388889,43.930277778 -122.983333333,44.050000000
</v>
      </c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</row>
    <row r="320" ht="15.75" customHeight="1">
      <c r="A320" s="5" t="s">
        <v>91</v>
      </c>
      <c r="B320" s="5" t="s">
        <v>11</v>
      </c>
      <c r="C320" s="5" t="s">
        <v>30</v>
      </c>
      <c r="D320" s="19">
        <f>IFERROR(__xludf.DUMMYFUNCTION("IF(ISBLANK(C320),"""",QUERY(CoordinateDefinitions,""select C,D,E,F,G,H where A=""&amp;B320&amp;"" and B='""&amp;C320&amp;""'""))"),44.0)</f>
        <v>44</v>
      </c>
      <c r="E320" s="20">
        <f>IFERROR(__xludf.DUMMYFUNCTION("""COMPUTED_VALUE"""),3.0)</f>
        <v>3</v>
      </c>
      <c r="F320" s="20">
        <f>IFERROR(__xludf.DUMMYFUNCTION("""COMPUTED_VALUE"""),0.0)</f>
        <v>0</v>
      </c>
      <c r="G320" s="19">
        <f>IFERROR(__xludf.DUMMYFUNCTION("""COMPUTED_VALUE"""),122.0)</f>
        <v>122</v>
      </c>
      <c r="H320" s="19">
        <f>IFERROR(__xludf.DUMMYFUNCTION("""COMPUTED_VALUE"""),59.0)</f>
        <v>59</v>
      </c>
      <c r="I320" s="19">
        <f>IFERROR(__xludf.DUMMYFUNCTION("""COMPUTED_VALUE"""),0.0)</f>
        <v>0</v>
      </c>
      <c r="J320" s="21" t="str">
        <f t="shared" si="84"/>
        <v>N044.03.00.000 W122.59.00.000</v>
      </c>
      <c r="K320" s="21" t="str">
        <f t="shared" si="85"/>
        <v>44.050000000 122.983333333</v>
      </c>
      <c r="L320" s="22" t="str">
        <f t="shared" si="86"/>
        <v>                          N044.03.00.000 W122.59.00.000 N044.05.00.000 W123.17.00.000 SECTOR-06 ; NODE: PG 6 #25</v>
      </c>
      <c r="M320" s="23" t="str">
        <f t="shared" si="87"/>
        <v>LINE -122.983333333,44.050000000 -123.283333333,44.083333333
</v>
      </c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</row>
    <row r="321" ht="15.75" customHeight="1">
      <c r="A321" s="5" t="s">
        <v>91</v>
      </c>
      <c r="B321" s="5" t="s">
        <v>11</v>
      </c>
      <c r="C321" s="5" t="s">
        <v>31</v>
      </c>
      <c r="D321" s="19">
        <f>IFERROR(__xludf.DUMMYFUNCTION("IF(ISBLANK(C321),"""",QUERY(CoordinateDefinitions,""select C,D,E,F,G,H where A=""&amp;B321&amp;"" and B='""&amp;C321&amp;""'""))"),44.0)</f>
        <v>44</v>
      </c>
      <c r="E321" s="20">
        <f>IFERROR(__xludf.DUMMYFUNCTION("""COMPUTED_VALUE"""),5.0)</f>
        <v>5</v>
      </c>
      <c r="F321" s="20">
        <f>IFERROR(__xludf.DUMMYFUNCTION("""COMPUTED_VALUE"""),0.0)</f>
        <v>0</v>
      </c>
      <c r="G321" s="19">
        <f>IFERROR(__xludf.DUMMYFUNCTION("""COMPUTED_VALUE"""),123.0)</f>
        <v>123</v>
      </c>
      <c r="H321" s="19">
        <f>IFERROR(__xludf.DUMMYFUNCTION("""COMPUTED_VALUE"""),17.0)</f>
        <v>17</v>
      </c>
      <c r="I321" s="19">
        <f>IFERROR(__xludf.DUMMYFUNCTION("""COMPUTED_VALUE"""),0.0)</f>
        <v>0</v>
      </c>
      <c r="J321" s="21" t="str">
        <f t="shared" si="84"/>
        <v>N044.05.00.000 W123.17.00.000</v>
      </c>
      <c r="K321" s="21" t="str">
        <f t="shared" si="85"/>
        <v>44.083333333 123.283333333</v>
      </c>
      <c r="L321" s="22" t="str">
        <f t="shared" si="86"/>
        <v>                          N044.05.00.000 W123.17.00.000 N044.01.00.000 W123.34.00.000 SECTOR-06 ; NODE: PG 6 #26</v>
      </c>
      <c r="M321" s="23" t="str">
        <f t="shared" si="87"/>
        <v>LINE -123.283333333,44.083333333 -123.566666667,44.016666667
</v>
      </c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</row>
    <row r="322" ht="15.75" customHeight="1">
      <c r="A322" s="5" t="s">
        <v>91</v>
      </c>
      <c r="B322" s="5" t="s">
        <v>11</v>
      </c>
      <c r="C322" s="5" t="s">
        <v>32</v>
      </c>
      <c r="D322" s="19">
        <f>IFERROR(__xludf.DUMMYFUNCTION("IF(ISBLANK(C322),"""",QUERY(CoordinateDefinitions,""select C,D,E,F,G,H where A=""&amp;B322&amp;"" and B='""&amp;C322&amp;""'""))"),44.0)</f>
        <v>44</v>
      </c>
      <c r="E322" s="20">
        <f>IFERROR(__xludf.DUMMYFUNCTION("""COMPUTED_VALUE"""),1.0)</f>
        <v>1</v>
      </c>
      <c r="F322" s="20">
        <f>IFERROR(__xludf.DUMMYFUNCTION("""COMPUTED_VALUE"""),0.0)</f>
        <v>0</v>
      </c>
      <c r="G322" s="19">
        <f>IFERROR(__xludf.DUMMYFUNCTION("""COMPUTED_VALUE"""),123.0)</f>
        <v>123</v>
      </c>
      <c r="H322" s="19">
        <f>IFERROR(__xludf.DUMMYFUNCTION("""COMPUTED_VALUE"""),34.0)</f>
        <v>34</v>
      </c>
      <c r="I322" s="19">
        <f>IFERROR(__xludf.DUMMYFUNCTION("""COMPUTED_VALUE"""),0.0)</f>
        <v>0</v>
      </c>
      <c r="J322" s="21" t="str">
        <f t="shared" si="84"/>
        <v>N044.01.00.000 W123.34.00.000</v>
      </c>
      <c r="K322" s="21" t="str">
        <f t="shared" si="85"/>
        <v>44.016666667 123.566666667</v>
      </c>
      <c r="L322" s="22" t="str">
        <f t="shared" si="86"/>
        <v>                          N044.01.00.000 W123.34.00.000 N044.00.00.000 W123.38.00.000 SECTOR-06 ; NODE: PG 6 #27</v>
      </c>
      <c r="M322" s="23" t="str">
        <f t="shared" si="87"/>
        <v>LINE -123.566666667,44.016666667 -123.633333333,44.000000000
</v>
      </c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</row>
    <row r="323" ht="15.75" customHeight="1">
      <c r="A323" s="5" t="s">
        <v>91</v>
      </c>
      <c r="B323" s="5" t="s">
        <v>11</v>
      </c>
      <c r="C323" s="5" t="s">
        <v>33</v>
      </c>
      <c r="D323" s="19">
        <f>IFERROR(__xludf.DUMMYFUNCTION("IF(ISBLANK(C323),"""",QUERY(CoordinateDefinitions,""select C,D,E,F,G,H where A=""&amp;B323&amp;"" and B='""&amp;C323&amp;""'""))"),44.0)</f>
        <v>44</v>
      </c>
      <c r="E323" s="20">
        <f>IFERROR(__xludf.DUMMYFUNCTION("""COMPUTED_VALUE"""),0.0)</f>
        <v>0</v>
      </c>
      <c r="F323" s="20">
        <f>IFERROR(__xludf.DUMMYFUNCTION("""COMPUTED_VALUE"""),0.0)</f>
        <v>0</v>
      </c>
      <c r="G323" s="19">
        <f>IFERROR(__xludf.DUMMYFUNCTION("""COMPUTED_VALUE"""),123.0)</f>
        <v>123</v>
      </c>
      <c r="H323" s="19">
        <f>IFERROR(__xludf.DUMMYFUNCTION("""COMPUTED_VALUE"""),38.0)</f>
        <v>38</v>
      </c>
      <c r="I323" s="19">
        <f>IFERROR(__xludf.DUMMYFUNCTION("""COMPUTED_VALUE"""),0.0)</f>
        <v>0</v>
      </c>
      <c r="J323" s="21" t="str">
        <f t="shared" si="84"/>
        <v>N044.00.00.000 W123.38.00.000</v>
      </c>
      <c r="K323" s="21" t="str">
        <f t="shared" si="85"/>
        <v>44.000000000 123.633333333</v>
      </c>
      <c r="L323" s="22" t="str">
        <f t="shared" si="86"/>
        <v>                          N044.00.00.000 W123.38.00.000 N044.00.00.000 W125.30.00.000 SECTOR-06 ; NODE: PG 6 #28</v>
      </c>
      <c r="M323" s="23" t="str">
        <f t="shared" si="87"/>
        <v>LINE -123.633333333,44.000000000 -125.500000000,44.000000000
</v>
      </c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</row>
    <row r="324" ht="15.75" customHeight="1">
      <c r="A324" s="5" t="s">
        <v>91</v>
      </c>
      <c r="B324" s="5" t="s">
        <v>11</v>
      </c>
      <c r="C324" s="5" t="s">
        <v>34</v>
      </c>
      <c r="D324" s="19">
        <f>IFERROR(__xludf.DUMMYFUNCTION("IF(ISBLANK(C324),"""",QUERY(CoordinateDefinitions,""select C,D,E,F,G,H where A=""&amp;B324&amp;"" and B='""&amp;C324&amp;""'""))"),44.0)</f>
        <v>44</v>
      </c>
      <c r="E324" s="20">
        <f>IFERROR(__xludf.DUMMYFUNCTION("""COMPUTED_VALUE"""),0.0)</f>
        <v>0</v>
      </c>
      <c r="F324" s="20">
        <f>IFERROR(__xludf.DUMMYFUNCTION("""COMPUTED_VALUE"""),0.0)</f>
        <v>0</v>
      </c>
      <c r="G324" s="19">
        <f>IFERROR(__xludf.DUMMYFUNCTION("""COMPUTED_VALUE"""),125.0)</f>
        <v>125</v>
      </c>
      <c r="H324" s="19">
        <f>IFERROR(__xludf.DUMMYFUNCTION("""COMPUTED_VALUE"""),30.0)</f>
        <v>30</v>
      </c>
      <c r="I324" s="19">
        <f>IFERROR(__xludf.DUMMYFUNCTION("""COMPUTED_VALUE"""),0.0)</f>
        <v>0</v>
      </c>
      <c r="J324" s="21" t="str">
        <f t="shared" si="84"/>
        <v>N044.00.00.000 W125.30.00.000</v>
      </c>
      <c r="K324" s="21" t="str">
        <f t="shared" si="85"/>
        <v>44.000000000 125.500000000</v>
      </c>
      <c r="L324" s="22" t="str">
        <f t="shared" si="86"/>
        <v>                          N044.00.00.000 W125.30.00.000 N043.32.00.000 W126.40.00.000 SECTOR-06 ; NODE: PG 6 #29</v>
      </c>
      <c r="M324" s="23" t="str">
        <f t="shared" si="87"/>
        <v>LINE -125.500000000,44.000000000 -126.666666667,43.533333333
</v>
      </c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</row>
    <row r="325" ht="15.75" customHeight="1">
      <c r="A325" s="5" t="s">
        <v>91</v>
      </c>
      <c r="B325" s="5" t="s">
        <v>11</v>
      </c>
      <c r="C325" s="5" t="s">
        <v>35</v>
      </c>
      <c r="D325" s="19">
        <f>IFERROR(__xludf.DUMMYFUNCTION("IF(ISBLANK(C325),"""",QUERY(CoordinateDefinitions,""select C,D,E,F,G,H where A=""&amp;B325&amp;"" and B='""&amp;C325&amp;""'""))"),43.0)</f>
        <v>43</v>
      </c>
      <c r="E325" s="20">
        <f>IFERROR(__xludf.DUMMYFUNCTION("""COMPUTED_VALUE"""),32.0)</f>
        <v>32</v>
      </c>
      <c r="F325" s="20">
        <f>IFERROR(__xludf.DUMMYFUNCTION("""COMPUTED_VALUE"""),0.0)</f>
        <v>0</v>
      </c>
      <c r="G325" s="19">
        <f>IFERROR(__xludf.DUMMYFUNCTION("""COMPUTED_VALUE"""),126.0)</f>
        <v>126</v>
      </c>
      <c r="H325" s="19">
        <f>IFERROR(__xludf.DUMMYFUNCTION("""COMPUTED_VALUE"""),40.0)</f>
        <v>40</v>
      </c>
      <c r="I325" s="19">
        <f>IFERROR(__xludf.DUMMYFUNCTION("""COMPUTED_VALUE"""),0.0)</f>
        <v>0</v>
      </c>
      <c r="J325" s="21" t="str">
        <f t="shared" si="84"/>
        <v>N043.32.00.000 W126.40.00.000</v>
      </c>
      <c r="K325" s="21" t="str">
        <f t="shared" si="85"/>
        <v>43.533333333 126.666666667</v>
      </c>
      <c r="L325" s="22" t="str">
        <f t="shared" si="86"/>
        <v>                          N043.32.00.000 W126.40.00.000 N044.04.00.000 W126.36.00.000 SECTOR-06 ; NODE: PG 6 #30</v>
      </c>
      <c r="M325" s="23" t="str">
        <f t="shared" si="87"/>
        <v>LINE -126.666666667,43.533333333 -126.600000000,44.066666667
</v>
      </c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</row>
    <row r="326" ht="15.75" customHeight="1">
      <c r="A326" s="5" t="s">
        <v>91</v>
      </c>
      <c r="B326" s="5" t="s">
        <v>11</v>
      </c>
      <c r="C326" s="5" t="s">
        <v>36</v>
      </c>
      <c r="D326" s="19">
        <f>IFERROR(__xludf.DUMMYFUNCTION("IF(ISBLANK(C326),"""",QUERY(CoordinateDefinitions,""select C,D,E,F,G,H where A=""&amp;B326&amp;"" and B='""&amp;C326&amp;""'""))"),44.0)</f>
        <v>44</v>
      </c>
      <c r="E326" s="20">
        <f>IFERROR(__xludf.DUMMYFUNCTION("""COMPUTED_VALUE"""),4.0)</f>
        <v>4</v>
      </c>
      <c r="F326" s="20">
        <f>IFERROR(__xludf.DUMMYFUNCTION("""COMPUTED_VALUE"""),0.0)</f>
        <v>0</v>
      </c>
      <c r="G326" s="19">
        <f>IFERROR(__xludf.DUMMYFUNCTION("""COMPUTED_VALUE"""),126.0)</f>
        <v>126</v>
      </c>
      <c r="H326" s="19">
        <f>IFERROR(__xludf.DUMMYFUNCTION("""COMPUTED_VALUE"""),36.0)</f>
        <v>36</v>
      </c>
      <c r="I326" s="19">
        <f>IFERROR(__xludf.DUMMYFUNCTION("""COMPUTED_VALUE"""),0.0)</f>
        <v>0</v>
      </c>
      <c r="J326" s="21" t="str">
        <f t="shared" si="84"/>
        <v>N044.04.00.000 W126.36.00.000</v>
      </c>
      <c r="K326" s="21" t="str">
        <f t="shared" si="85"/>
        <v>44.066666667 126.600000000</v>
      </c>
      <c r="L326" s="22" t="str">
        <f t="shared" si="86"/>
        <v>                          N044.04.00.000 W126.36.00.000 N044.30.00.000 W126.33.30.000 SECTOR-06 ; NODE: PG 6 #31</v>
      </c>
      <c r="M326" s="23" t="str">
        <f t="shared" si="87"/>
        <v>LINE -126.600000000,44.066666667 -126.558333333,44.500000000
</v>
      </c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</row>
    <row r="327" ht="15.75" customHeight="1">
      <c r="A327" s="5" t="s">
        <v>91</v>
      </c>
      <c r="B327" s="5" t="s">
        <v>11</v>
      </c>
      <c r="C327" s="5" t="s">
        <v>37</v>
      </c>
      <c r="D327" s="19">
        <f>IFERROR(__xludf.DUMMYFUNCTION("IF(ISBLANK(C327),"""",QUERY(CoordinateDefinitions,""select C,D,E,F,G,H where A=""&amp;B327&amp;"" and B='""&amp;C327&amp;""'""))"),44.0)</f>
        <v>44</v>
      </c>
      <c r="E327" s="20">
        <f>IFERROR(__xludf.DUMMYFUNCTION("""COMPUTED_VALUE"""),30.0)</f>
        <v>30</v>
      </c>
      <c r="F327" s="20">
        <f>IFERROR(__xludf.DUMMYFUNCTION("""COMPUTED_VALUE"""),0.0)</f>
        <v>0</v>
      </c>
      <c r="G327" s="19">
        <f>IFERROR(__xludf.DUMMYFUNCTION("""COMPUTED_VALUE"""),126.0)</f>
        <v>126</v>
      </c>
      <c r="H327" s="19">
        <f>IFERROR(__xludf.DUMMYFUNCTION("""COMPUTED_VALUE"""),33.0)</f>
        <v>33</v>
      </c>
      <c r="I327" s="19">
        <f>IFERROR(__xludf.DUMMYFUNCTION("""COMPUTED_VALUE"""),30.0)</f>
        <v>30</v>
      </c>
      <c r="J327" s="21" t="str">
        <f t="shared" si="84"/>
        <v>N044.30.00.000 W126.33.30.000</v>
      </c>
      <c r="K327" s="21" t="str">
        <f t="shared" si="85"/>
        <v>44.500000000 126.558333333</v>
      </c>
      <c r="L327" s="22" t="str">
        <f t="shared" si="86"/>
        <v>                          N044.30.00.000 W126.33.30.000 N045.00.00.000 W126.30.00.000 SECTOR-06 ; NODE: PG 6 #32</v>
      </c>
      <c r="M327" s="23" t="str">
        <f t="shared" si="87"/>
        <v>LINE -126.558333333,44.500000000 -126.500000000,45.000000000
</v>
      </c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</row>
    <row r="328" ht="15.75" customHeight="1">
      <c r="A328" s="5" t="s">
        <v>91</v>
      </c>
      <c r="B328" s="5" t="s">
        <v>11</v>
      </c>
      <c r="C328" s="5" t="s">
        <v>38</v>
      </c>
      <c r="D328" s="19">
        <f>IFERROR(__xludf.DUMMYFUNCTION("IF(ISBLANK(C328),"""",QUERY(CoordinateDefinitions,""select C,D,E,F,G,H where A=""&amp;B328&amp;"" and B='""&amp;C328&amp;""'""))"),45.0)</f>
        <v>45</v>
      </c>
      <c r="E328" s="20">
        <f>IFERROR(__xludf.DUMMYFUNCTION("""COMPUTED_VALUE"""),0.0)</f>
        <v>0</v>
      </c>
      <c r="F328" s="20">
        <f>IFERROR(__xludf.DUMMYFUNCTION("""COMPUTED_VALUE"""),0.0)</f>
        <v>0</v>
      </c>
      <c r="G328" s="19">
        <f>IFERROR(__xludf.DUMMYFUNCTION("""COMPUTED_VALUE"""),126.0)</f>
        <v>126</v>
      </c>
      <c r="H328" s="19">
        <f>IFERROR(__xludf.DUMMYFUNCTION("""COMPUTED_VALUE"""),30.0)</f>
        <v>30</v>
      </c>
      <c r="I328" s="19">
        <f>IFERROR(__xludf.DUMMYFUNCTION("""COMPUTED_VALUE"""),0.0)</f>
        <v>0</v>
      </c>
      <c r="J328" s="21" t="str">
        <f t="shared" si="84"/>
        <v>N045.00.00.000 W126.30.00.000</v>
      </c>
      <c r="K328" s="21" t="str">
        <f t="shared" si="85"/>
        <v>45.000000000 126.500000000</v>
      </c>
      <c r="L328" s="22" t="str">
        <f t="shared" si="86"/>
        <v>                          N045.00.00.000 W126.30.00.000 N045.00.00.000 W124.00.00.000 SECTOR-06 ; NODE: PG 6 #33</v>
      </c>
      <c r="M328" s="23" t="str">
        <f t="shared" si="87"/>
        <v>LINE -126.500000000,45.000000000 -124.000000000,45.000000000
</v>
      </c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</row>
    <row r="329" ht="15.75" customHeight="1">
      <c r="A329" s="5" t="s">
        <v>91</v>
      </c>
      <c r="B329" s="5" t="s">
        <v>11</v>
      </c>
      <c r="C329" s="5" t="s">
        <v>39</v>
      </c>
      <c r="D329" s="19">
        <f>IFERROR(__xludf.DUMMYFUNCTION("IF(ISBLANK(C329),"""",QUERY(CoordinateDefinitions,""select C,D,E,F,G,H where A=""&amp;B329&amp;"" and B='""&amp;C329&amp;""'""))"),45.0)</f>
        <v>45</v>
      </c>
      <c r="E329" s="20">
        <f>IFERROR(__xludf.DUMMYFUNCTION("""COMPUTED_VALUE"""),0.0)</f>
        <v>0</v>
      </c>
      <c r="F329" s="20">
        <f>IFERROR(__xludf.DUMMYFUNCTION("""COMPUTED_VALUE"""),0.0)</f>
        <v>0</v>
      </c>
      <c r="G329" s="19">
        <f>IFERROR(__xludf.DUMMYFUNCTION("""COMPUTED_VALUE"""),124.0)</f>
        <v>124</v>
      </c>
      <c r="H329" s="19">
        <f>IFERROR(__xludf.DUMMYFUNCTION("""COMPUTED_VALUE"""),0.0)</f>
        <v>0</v>
      </c>
      <c r="I329" s="19">
        <f>IFERROR(__xludf.DUMMYFUNCTION("""COMPUTED_VALUE"""),0.0)</f>
        <v>0</v>
      </c>
      <c r="J329" s="21" t="str">
        <f t="shared" si="84"/>
        <v>N045.00.00.000 W124.00.00.000</v>
      </c>
      <c r="K329" s="21" t="str">
        <f t="shared" si="85"/>
        <v>45.000000000 124.000000000</v>
      </c>
      <c r="L329" s="22" t="str">
        <f t="shared" si="86"/>
        <v>                          N045.00.00.000 W124.00.00.000 N045.24.43.000 W123.16.51.000 SECTOR-06 ; NODE: PG 6 #34</v>
      </c>
      <c r="M329" s="23" t="str">
        <f t="shared" si="87"/>
        <v>LINE -124.000000000,45.000000000 -123.280833333,45.411944444
</v>
      </c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</row>
    <row r="330" ht="15.75" customHeight="1">
      <c r="A330" s="5" t="s">
        <v>91</v>
      </c>
      <c r="B330" s="5" t="s">
        <v>12</v>
      </c>
      <c r="C330" s="5" t="s">
        <v>9</v>
      </c>
      <c r="D330" s="19">
        <f>IFERROR(__xludf.DUMMYFUNCTION("IF(ISBLANK(C330),"""",QUERY(CoordinateDefinitions,""select C,D,E,F,G,H where A=""&amp;B330&amp;"" and B='""&amp;C330&amp;""'""))"),45.0)</f>
        <v>45</v>
      </c>
      <c r="E330" s="20">
        <f>IFERROR(__xludf.DUMMYFUNCTION("""COMPUTED_VALUE"""),24.0)</f>
        <v>24</v>
      </c>
      <c r="F330" s="20">
        <f>IFERROR(__xludf.DUMMYFUNCTION("""COMPUTED_VALUE"""),43.0)</f>
        <v>43</v>
      </c>
      <c r="G330" s="19">
        <f>IFERROR(__xludf.DUMMYFUNCTION("""COMPUTED_VALUE"""),123.0)</f>
        <v>123</v>
      </c>
      <c r="H330" s="19">
        <f>IFERROR(__xludf.DUMMYFUNCTION("""COMPUTED_VALUE"""),16.0)</f>
        <v>16</v>
      </c>
      <c r="I330" s="19">
        <f>IFERROR(__xludf.DUMMYFUNCTION("""COMPUTED_VALUE"""),51.0)</f>
        <v>51</v>
      </c>
      <c r="J330" s="21" t="str">
        <f t="shared" si="84"/>
        <v>N045.24.43.000 W123.16.51.000</v>
      </c>
      <c r="K330" s="21" t="str">
        <f t="shared" si="85"/>
        <v>45.411944444 123.280833333</v>
      </c>
      <c r="L330" s="22" t="str">
        <f t="shared" si="86"/>
        <v>                          N045.24.43.000 W123.16.51.000 N045.38.00.000 W122.54.57.000 SECTOR-06 ; NODE: PG 7 #4</v>
      </c>
      <c r="M330" s="23" t="str">
        <f t="shared" si="87"/>
        <v>LINE -123.280833333,45.411944444 -122.915833333,45.633333333
</v>
      </c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</row>
    <row r="331" ht="15.75" customHeight="1">
      <c r="A331" s="5" t="s">
        <v>91</v>
      </c>
      <c r="B331" s="5" t="s">
        <v>12</v>
      </c>
      <c r="C331" s="5" t="s">
        <v>10</v>
      </c>
      <c r="D331" s="19">
        <f>IFERROR(__xludf.DUMMYFUNCTION("IF(ISBLANK(C331),"""",QUERY(CoordinateDefinitions,""select C,D,E,F,G,H where A=""&amp;B331&amp;"" and B='""&amp;C331&amp;""'""))"),45.0)</f>
        <v>45</v>
      </c>
      <c r="E331" s="20">
        <f>IFERROR(__xludf.DUMMYFUNCTION("""COMPUTED_VALUE"""),38.0)</f>
        <v>38</v>
      </c>
      <c r="F331" s="20">
        <f>IFERROR(__xludf.DUMMYFUNCTION("""COMPUTED_VALUE"""),0.0)</f>
        <v>0</v>
      </c>
      <c r="G331" s="19">
        <f>IFERROR(__xludf.DUMMYFUNCTION("""COMPUTED_VALUE"""),122.0)</f>
        <v>122</v>
      </c>
      <c r="H331" s="19">
        <f>IFERROR(__xludf.DUMMYFUNCTION("""COMPUTED_VALUE"""),54.0)</f>
        <v>54</v>
      </c>
      <c r="I331" s="19">
        <f>IFERROR(__xludf.DUMMYFUNCTION("""COMPUTED_VALUE"""),57.0)</f>
        <v>57</v>
      </c>
      <c r="J331" s="21" t="str">
        <f t="shared" si="84"/>
        <v>N045.38.00.000 W122.54.57.000</v>
      </c>
      <c r="K331" s="21" t="str">
        <f t="shared" si="85"/>
        <v>45.633333333 122.915833333</v>
      </c>
      <c r="L331" s="22" t="str">
        <f t="shared" si="86"/>
        <v>                          N045.38.00.000 W122.54.57.000 N045.38.00.000 W122.50.21.000 SECTOR-06 ; NODE: PG 7 #5</v>
      </c>
      <c r="M331" s="23" t="str">
        <f t="shared" si="87"/>
        <v>LINE -122.915833333,45.633333333 -122.839166667,45.633333333
</v>
      </c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</row>
    <row r="332" ht="15.75" customHeight="1">
      <c r="A332" s="5" t="s">
        <v>91</v>
      </c>
      <c r="B332" s="5" t="s">
        <v>12</v>
      </c>
      <c r="C332" s="5" t="s">
        <v>11</v>
      </c>
      <c r="D332" s="19">
        <f>IFERROR(__xludf.DUMMYFUNCTION("IF(ISBLANK(C332),"""",QUERY(CoordinateDefinitions,""select C,D,E,F,G,H where A=""&amp;B332&amp;"" and B='""&amp;C332&amp;""'""))"),45.0)</f>
        <v>45</v>
      </c>
      <c r="E332" s="20">
        <f>IFERROR(__xludf.DUMMYFUNCTION("""COMPUTED_VALUE"""),38.0)</f>
        <v>38</v>
      </c>
      <c r="F332" s="20">
        <f>IFERROR(__xludf.DUMMYFUNCTION("""COMPUTED_VALUE"""),0.0)</f>
        <v>0</v>
      </c>
      <c r="G332" s="19">
        <f>IFERROR(__xludf.DUMMYFUNCTION("""COMPUTED_VALUE"""),122.0)</f>
        <v>122</v>
      </c>
      <c r="H332" s="19">
        <f>IFERROR(__xludf.DUMMYFUNCTION("""COMPUTED_VALUE"""),50.0)</f>
        <v>50</v>
      </c>
      <c r="I332" s="19">
        <f>IFERROR(__xludf.DUMMYFUNCTION("""COMPUTED_VALUE"""),21.0)</f>
        <v>21</v>
      </c>
      <c r="J332" s="21" t="str">
        <f t="shared" si="84"/>
        <v>N045.38.00.000 W122.50.21.000</v>
      </c>
      <c r="K332" s="21" t="str">
        <f t="shared" si="85"/>
        <v>45.633333333 122.839166667</v>
      </c>
      <c r="L332" s="22" t="str">
        <f t="shared" si="86"/>
        <v>                          N045.38.00.000 W122.50.21.000 N045.38.00.000 W122.45.00.000 SECTOR-06 ; NODE: PG 7 #6</v>
      </c>
      <c r="M332" s="23" t="str">
        <f t="shared" si="87"/>
        <v>LINE -122.839166667,45.633333333 -122.750000000,45.633333333
</v>
      </c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</row>
    <row r="333" ht="15.75" customHeight="1">
      <c r="A333" s="5" t="s">
        <v>91</v>
      </c>
      <c r="B333" s="5" t="s">
        <v>12</v>
      </c>
      <c r="C333" s="5" t="s">
        <v>12</v>
      </c>
      <c r="D333" s="19">
        <f>IFERROR(__xludf.DUMMYFUNCTION("IF(ISBLANK(C333),"""",QUERY(CoordinateDefinitions,""select C,D,E,F,G,H where A=""&amp;B333&amp;"" and B='""&amp;C333&amp;""'""))"),45.0)</f>
        <v>45</v>
      </c>
      <c r="E333" s="20">
        <f>IFERROR(__xludf.DUMMYFUNCTION("""COMPUTED_VALUE"""),38.0)</f>
        <v>38</v>
      </c>
      <c r="F333" s="20">
        <f>IFERROR(__xludf.DUMMYFUNCTION("""COMPUTED_VALUE"""),0.0)</f>
        <v>0</v>
      </c>
      <c r="G333" s="19">
        <f>IFERROR(__xludf.DUMMYFUNCTION("""COMPUTED_VALUE"""),122.0)</f>
        <v>122</v>
      </c>
      <c r="H333" s="19">
        <f>IFERROR(__xludf.DUMMYFUNCTION("""COMPUTED_VALUE"""),45.0)</f>
        <v>45</v>
      </c>
      <c r="I333" s="19">
        <f>IFERROR(__xludf.DUMMYFUNCTION("""COMPUTED_VALUE"""),0.0)</f>
        <v>0</v>
      </c>
      <c r="J333" s="21" t="str">
        <f t="shared" si="84"/>
        <v>N045.38.00.000 W122.45.00.000</v>
      </c>
      <c r="K333" s="21" t="str">
        <f t="shared" si="85"/>
        <v>45.633333333 122.750000000</v>
      </c>
      <c r="L333" s="22" t="str">
        <f t="shared" si="86"/>
        <v>                          N045.38.00.000 W122.45.00.000 N045.38.00.000 W122.41.29.000 SECTOR-06 ; NODE: PG 7 #7</v>
      </c>
      <c r="M333" s="23" t="str">
        <f t="shared" si="87"/>
        <v>LINE -122.750000000,45.633333333 -122.691388889,45.633333333
</v>
      </c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</row>
    <row r="334" ht="15.75" customHeight="1">
      <c r="A334" s="5" t="s">
        <v>91</v>
      </c>
      <c r="B334" s="5" t="s">
        <v>12</v>
      </c>
      <c r="C334" s="5" t="s">
        <v>13</v>
      </c>
      <c r="D334" s="19">
        <f>IFERROR(__xludf.DUMMYFUNCTION("IF(ISBLANK(C334),"""",QUERY(CoordinateDefinitions,""select C,D,E,F,G,H where A=""&amp;B334&amp;"" and B='""&amp;C334&amp;""'""))"),45.0)</f>
        <v>45</v>
      </c>
      <c r="E334" s="20">
        <f>IFERROR(__xludf.DUMMYFUNCTION("""COMPUTED_VALUE"""),38.0)</f>
        <v>38</v>
      </c>
      <c r="F334" s="20">
        <f>IFERROR(__xludf.DUMMYFUNCTION("""COMPUTED_VALUE"""),0.0)</f>
        <v>0</v>
      </c>
      <c r="G334" s="19">
        <f>IFERROR(__xludf.DUMMYFUNCTION("""COMPUTED_VALUE"""),122.0)</f>
        <v>122</v>
      </c>
      <c r="H334" s="19">
        <f>IFERROR(__xludf.DUMMYFUNCTION("""COMPUTED_VALUE"""),41.0)</f>
        <v>41</v>
      </c>
      <c r="I334" s="19">
        <f>IFERROR(__xludf.DUMMYFUNCTION("""COMPUTED_VALUE"""),29.0)</f>
        <v>29</v>
      </c>
      <c r="J334" s="21" t="str">
        <f t="shared" si="84"/>
        <v>N045.38.00.000 W122.41.29.000</v>
      </c>
      <c r="K334" s="21" t="str">
        <f t="shared" si="85"/>
        <v>45.633333333 122.691388889</v>
      </c>
      <c r="L334" s="22" t="str">
        <f t="shared" si="86"/>
        <v>                          N045.38.00.000 W122.41.29.000 N045.35.00.000 W122.18.00.000 SECTOR-06 ; NODE: PG 7 #8</v>
      </c>
      <c r="M334" s="23" t="str">
        <f t="shared" si="87"/>
        <v>LINE -122.691388889,45.633333333 -122.300000000,45.583333333
</v>
      </c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</row>
    <row r="335" ht="15.75" customHeight="1">
      <c r="A335" s="5" t="s">
        <v>91</v>
      </c>
      <c r="B335" s="5" t="s">
        <v>12</v>
      </c>
      <c r="C335" s="5" t="s">
        <v>14</v>
      </c>
      <c r="D335" s="19">
        <f>IFERROR(__xludf.DUMMYFUNCTION("IF(ISBLANK(C335),"""",QUERY(CoordinateDefinitions,""select C,D,E,F,G,H where A=""&amp;B335&amp;"" and B='""&amp;C335&amp;""'""))"),45.0)</f>
        <v>45</v>
      </c>
      <c r="E335" s="20">
        <f>IFERROR(__xludf.DUMMYFUNCTION("""COMPUTED_VALUE"""),35.0)</f>
        <v>35</v>
      </c>
      <c r="F335" s="20">
        <f>IFERROR(__xludf.DUMMYFUNCTION("""COMPUTED_VALUE"""),0.0)</f>
        <v>0</v>
      </c>
      <c r="G335" s="19">
        <f>IFERROR(__xludf.DUMMYFUNCTION("""COMPUTED_VALUE"""),122.0)</f>
        <v>122</v>
      </c>
      <c r="H335" s="19">
        <f>IFERROR(__xludf.DUMMYFUNCTION("""COMPUTED_VALUE"""),18.0)</f>
        <v>18</v>
      </c>
      <c r="I335" s="19">
        <f>IFERROR(__xludf.DUMMYFUNCTION("""COMPUTED_VALUE"""),0.0)</f>
        <v>0</v>
      </c>
      <c r="J335" s="21" t="str">
        <f t="shared" si="84"/>
        <v>N045.35.00.000 W122.18.00.000</v>
      </c>
      <c r="K335" s="21" t="str">
        <f t="shared" si="85"/>
        <v>45.583333333 122.300000000</v>
      </c>
      <c r="L335" s="22" t="str">
        <f t="shared" si="86"/>
        <v>                          N045.35.00.000 W122.18.00.000 N045.30.00.000 W122.19.00.000 SECTOR-06 ; NODE: PG 7 #9</v>
      </c>
      <c r="M335" s="23" t="str">
        <f t="shared" si="87"/>
        <v>LINE -122.300000000,45.583333333 -122.316666667,45.500000000
</v>
      </c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</row>
    <row r="336" ht="15.75" customHeight="1">
      <c r="A336" s="5" t="s">
        <v>91</v>
      </c>
      <c r="B336" s="5" t="s">
        <v>12</v>
      </c>
      <c r="C336" s="5" t="s">
        <v>15</v>
      </c>
      <c r="D336" s="19">
        <f>IFERROR(__xludf.DUMMYFUNCTION("IF(ISBLANK(C336),"""",QUERY(CoordinateDefinitions,""select C,D,E,F,G,H where A=""&amp;B336&amp;"" and B='""&amp;C336&amp;""'""))"),45.0)</f>
        <v>45</v>
      </c>
      <c r="E336" s="20">
        <f>IFERROR(__xludf.DUMMYFUNCTION("""COMPUTED_VALUE"""),30.0)</f>
        <v>30</v>
      </c>
      <c r="F336" s="20">
        <f>IFERROR(__xludf.DUMMYFUNCTION("""COMPUTED_VALUE"""),0.0)</f>
        <v>0</v>
      </c>
      <c r="G336" s="19">
        <f>IFERROR(__xludf.DUMMYFUNCTION("""COMPUTED_VALUE"""),122.0)</f>
        <v>122</v>
      </c>
      <c r="H336" s="19">
        <f>IFERROR(__xludf.DUMMYFUNCTION("""COMPUTED_VALUE"""),19.0)</f>
        <v>19</v>
      </c>
      <c r="I336" s="19">
        <f>IFERROR(__xludf.DUMMYFUNCTION("""COMPUTED_VALUE"""),0.0)</f>
        <v>0</v>
      </c>
      <c r="J336" s="21" t="str">
        <f t="shared" si="84"/>
        <v>N045.30.00.000 W122.19.00.000</v>
      </c>
      <c r="K336" s="21" t="str">
        <f t="shared" si="85"/>
        <v>45.500000000 122.316666667</v>
      </c>
      <c r="L336" s="22" t="str">
        <f t="shared" si="86"/>
        <v>                          N045.30.00.000 W122.19.00.000 LINE BREAK SECTOR-06 ; NODE: PG 7 #10</v>
      </c>
      <c r="M336" s="23" t="str">
        <f t="shared" si="87"/>
        <v>LINE -122.316666667,45.500000000 -122.302777778,45.075000000
</v>
      </c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</row>
    <row r="337" ht="15.75" customHeight="1">
      <c r="A337" s="5" t="s">
        <v>91</v>
      </c>
      <c r="B337" s="5" t="s">
        <v>12</v>
      </c>
      <c r="C337" s="5" t="s">
        <v>16</v>
      </c>
      <c r="D337" s="19">
        <f>IFERROR(__xludf.DUMMYFUNCTION("IF(ISBLANK(C337),"""",QUERY(CoordinateDefinitions,""select C,D,E,F,G,H where A=""&amp;B337&amp;"" and B='""&amp;C337&amp;""'""))"),45.0)</f>
        <v>45</v>
      </c>
      <c r="E337" s="32">
        <f>IFERROR(__xludf.DUMMYFUNCTION("""COMPUTED_VALUE"""),4.0)</f>
        <v>4</v>
      </c>
      <c r="F337" s="32">
        <f>IFERROR(__xludf.DUMMYFUNCTION("""COMPUTED_VALUE"""),30.0)</f>
        <v>30</v>
      </c>
      <c r="G337" s="32">
        <f>IFERROR(__xludf.DUMMYFUNCTION("""COMPUTED_VALUE"""),122.0)</f>
        <v>122</v>
      </c>
      <c r="H337" s="32">
        <f>IFERROR(__xludf.DUMMYFUNCTION("""COMPUTED_VALUE"""),18.0)</f>
        <v>18</v>
      </c>
      <c r="I337" s="32">
        <f>IFERROR(__xludf.DUMMYFUNCTION("""COMPUTED_VALUE"""),10.0)</f>
        <v>10</v>
      </c>
      <c r="J337" s="5" t="s">
        <v>92</v>
      </c>
      <c r="K337" s="21" t="str">
        <f t="shared" si="85"/>
        <v>45.075000000 122.302777778</v>
      </c>
      <c r="L337" s="22" t="str">
        <f t="shared" si="86"/>
        <v>                          LINE BREAK N045.27.00.000 W122.51.15.000 SECTOR-06 ; NODE: PG 7 #11</v>
      </c>
      <c r="M337" s="23" t="str">
        <f t="shared" si="87"/>
        <v>LINE -122.302777778,45.075000000 -122.854166667,45.450000000
</v>
      </c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</row>
    <row r="338" ht="15.75" customHeight="1">
      <c r="A338" s="5" t="s">
        <v>91</v>
      </c>
      <c r="B338" s="5" t="s">
        <v>12</v>
      </c>
      <c r="C338" s="5" t="s">
        <v>20</v>
      </c>
      <c r="D338" s="19">
        <f>IFERROR(__xludf.DUMMYFUNCTION("IF(ISBLANK(C338),"""",QUERY(CoordinateDefinitions,""select C,D,E,F,G,H where A=""&amp;B338&amp;"" and B='""&amp;C338&amp;""'""))"),45.0)</f>
        <v>45</v>
      </c>
      <c r="E338" s="20">
        <f>IFERROR(__xludf.DUMMYFUNCTION("""COMPUTED_VALUE"""),27.0)</f>
        <v>27</v>
      </c>
      <c r="F338" s="20">
        <f>IFERROR(__xludf.DUMMYFUNCTION("""COMPUTED_VALUE"""),0.0)</f>
        <v>0</v>
      </c>
      <c r="G338" s="19">
        <f>IFERROR(__xludf.DUMMYFUNCTION("""COMPUTED_VALUE"""),122.0)</f>
        <v>122</v>
      </c>
      <c r="H338" s="19">
        <f>IFERROR(__xludf.DUMMYFUNCTION("""COMPUTED_VALUE"""),51.0)</f>
        <v>51</v>
      </c>
      <c r="I338" s="19">
        <f>IFERROR(__xludf.DUMMYFUNCTION("""COMPUTED_VALUE"""),15.0)</f>
        <v>15</v>
      </c>
      <c r="J338" s="21" t="str">
        <f t="shared" ref="J338:J339" si="88">IF(D338="","","N"&amp;TEXT(D338,"000")&amp;"."&amp;TEXT(E338,"00")&amp;"."&amp;TEXT(F338,"00.000")&amp;" W"&amp;TEXT(G338,"000")&amp;"."&amp;TEXT(H338,"00")&amp;"."&amp;TEXT(I338,"00.000"))</f>
        <v>N045.27.00.000 W122.51.15.000</v>
      </c>
      <c r="K338" s="21" t="str">
        <f t="shared" si="85"/>
        <v>45.450000000 122.854166667</v>
      </c>
      <c r="L338" s="22" t="str">
        <f t="shared" si="86"/>
        <v>                          N045.27.00.000 W122.51.15.000 N045.38.00.000 W122.50.21.000 SECTOR-06 ; NODE: PG 7 #15</v>
      </c>
      <c r="M338" s="23" t="str">
        <f t="shared" si="87"/>
        <v>LINE -122.854166667,45.450000000 -122.839166667,45.633333333
</v>
      </c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</row>
    <row r="339" ht="15.75" customHeight="1">
      <c r="A339" s="5" t="s">
        <v>91</v>
      </c>
      <c r="B339" s="5" t="s">
        <v>12</v>
      </c>
      <c r="C339" s="5" t="s">
        <v>11</v>
      </c>
      <c r="D339" s="19">
        <f>IFERROR(__xludf.DUMMYFUNCTION("IF(ISBLANK(C339),"""",QUERY(CoordinateDefinitions,""select C,D,E,F,G,H where A=""&amp;B339&amp;"" and B='""&amp;C339&amp;""'""))"),45.0)</f>
        <v>45</v>
      </c>
      <c r="E339" s="20">
        <f>IFERROR(__xludf.DUMMYFUNCTION("""COMPUTED_VALUE"""),38.0)</f>
        <v>38</v>
      </c>
      <c r="F339" s="20">
        <f>IFERROR(__xludf.DUMMYFUNCTION("""COMPUTED_VALUE"""),0.0)</f>
        <v>0</v>
      </c>
      <c r="G339" s="19">
        <f>IFERROR(__xludf.DUMMYFUNCTION("""COMPUTED_VALUE"""),122.0)</f>
        <v>122</v>
      </c>
      <c r="H339" s="19">
        <f>IFERROR(__xludf.DUMMYFUNCTION("""COMPUTED_VALUE"""),50.0)</f>
        <v>50</v>
      </c>
      <c r="I339" s="19">
        <f>IFERROR(__xludf.DUMMYFUNCTION("""COMPUTED_VALUE"""),21.0)</f>
        <v>21</v>
      </c>
      <c r="J339" s="21" t="str">
        <f t="shared" si="88"/>
        <v>N045.38.00.000 W122.50.21.000</v>
      </c>
      <c r="K339" s="21" t="str">
        <f t="shared" si="85"/>
        <v>45.633333333 122.839166667</v>
      </c>
      <c r="L339" s="22" t="str">
        <f t="shared" si="86"/>
        <v/>
      </c>
      <c r="M339" s="23" t="str">
        <f t="shared" si="87"/>
        <v/>
      </c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</row>
    <row r="340" ht="15.75" customHeight="1">
      <c r="A340" s="5" t="s">
        <v>91</v>
      </c>
      <c r="B340" s="5" t="s">
        <v>12</v>
      </c>
      <c r="C340" s="24"/>
      <c r="D340" s="24"/>
      <c r="E340" s="24"/>
      <c r="F340" s="24"/>
      <c r="G340" s="24"/>
      <c r="H340" s="24"/>
      <c r="I340" s="24"/>
      <c r="J340" s="24"/>
      <c r="K340" s="26"/>
      <c r="L340" s="27"/>
      <c r="M340" s="28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</row>
    <row r="341" ht="15.75" customHeight="1">
      <c r="A341" s="5" t="s">
        <v>91</v>
      </c>
      <c r="B341" s="5" t="s">
        <v>12</v>
      </c>
      <c r="C341" s="5" t="s">
        <v>16</v>
      </c>
      <c r="D341" s="19">
        <f>IFERROR(__xludf.DUMMYFUNCTION("IF(ISBLANK(C341),"""",QUERY(CoordinateDefinitions,""select C,D,E,F,G,H where A=""&amp;B341&amp;"" and B='""&amp;C341&amp;""'""))"),45.0)</f>
        <v>45</v>
      </c>
      <c r="E341" s="20">
        <f>IFERROR(__xludf.DUMMYFUNCTION("""COMPUTED_VALUE"""),4.0)</f>
        <v>4</v>
      </c>
      <c r="F341" s="20">
        <f>IFERROR(__xludf.DUMMYFUNCTION("""COMPUTED_VALUE"""),30.0)</f>
        <v>30</v>
      </c>
      <c r="G341" s="19">
        <f>IFERROR(__xludf.DUMMYFUNCTION("""COMPUTED_VALUE"""),122.0)</f>
        <v>122</v>
      </c>
      <c r="H341" s="19">
        <f>IFERROR(__xludf.DUMMYFUNCTION("""COMPUTED_VALUE"""),18.0)</f>
        <v>18</v>
      </c>
      <c r="I341" s="19">
        <f>IFERROR(__xludf.DUMMYFUNCTION("""COMPUTED_VALUE"""),10.0)</f>
        <v>10</v>
      </c>
      <c r="J341" s="21" t="str">
        <f t="shared" ref="J341:J345" si="89">IF(D341="","","N"&amp;TEXT(D341,"000")&amp;"."&amp;TEXT(E341,"00")&amp;"."&amp;TEXT(F341,"00.000")&amp;" W"&amp;TEXT(G341,"000")&amp;"."&amp;TEXT(H341,"00")&amp;"."&amp;TEXT(I341,"00.000"))</f>
        <v>N045.04.30.000 W122.18.10.000</v>
      </c>
      <c r="K341" s="21" t="str">
        <f t="shared" ref="K341:K345" si="90">IF(D341="","",TEXT((((F341/60)+E341)/60)+D341,"0.000000000")&amp;" "&amp;TEXT((((I341/60)+H341)/60)+G341,"0.000000000"))</f>
        <v>45.075000000 122.302777778</v>
      </c>
      <c r="L341" s="22" t="str">
        <f t="shared" ref="L341:L345" si="91">IF(OR(D341="",D342=""),"","                          "&amp;J341&amp;" "&amp;J342&amp;" SECTOR-"&amp;A341&amp;" ; NODE: PG "&amp;B341&amp;" #"&amp;C341)</f>
        <v>                          N045.04.30.000 W122.18.10.000 N044.58.10.000 W122.16.07.000 SECTOR-06 ; NODE: PG 7 #11</v>
      </c>
      <c r="M341" s="23" t="str">
        <f t="shared" ref="M341:M345" si="92">IF(or(D341="",D342=""),"","LINE -"&amp;TEXT((((I341/60)+H341)/60)+G341,"0.000000000")&amp;","&amp;TEXT((((F341/60)+E341)/60)+D341,"0.000000000")&amp;" -"&amp;TEXT((((I342/60)+H342)/60)+G342,"0.000000000")&amp;","&amp;TEXT((((F342/60)+E342)/60)+D342,"0.000000000")&amp;CHAR(13))</f>
        <v>LINE -122.302777778,45.075000000 -122.268611111,44.969444444
</v>
      </c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</row>
    <row r="342" ht="15.75" customHeight="1">
      <c r="A342" s="5" t="s">
        <v>91</v>
      </c>
      <c r="B342" s="5" t="s">
        <v>12</v>
      </c>
      <c r="C342" s="5" t="s">
        <v>17</v>
      </c>
      <c r="D342" s="19">
        <f>IFERROR(__xludf.DUMMYFUNCTION("IF(ISBLANK(C342),"""",QUERY(CoordinateDefinitions,""select C,D,E,F,G,H where A=""&amp;B342&amp;"" and B='""&amp;C342&amp;""'""))"),44.0)</f>
        <v>44</v>
      </c>
      <c r="E342" s="20">
        <f>IFERROR(__xludf.DUMMYFUNCTION("""COMPUTED_VALUE"""),58.0)</f>
        <v>58</v>
      </c>
      <c r="F342" s="20">
        <f>IFERROR(__xludf.DUMMYFUNCTION("""COMPUTED_VALUE"""),10.0)</f>
        <v>10</v>
      </c>
      <c r="G342" s="19">
        <f>IFERROR(__xludf.DUMMYFUNCTION("""COMPUTED_VALUE"""),122.0)</f>
        <v>122</v>
      </c>
      <c r="H342" s="19">
        <f>IFERROR(__xludf.DUMMYFUNCTION("""COMPUTED_VALUE"""),16.0)</f>
        <v>16</v>
      </c>
      <c r="I342" s="19">
        <f>IFERROR(__xludf.DUMMYFUNCTION("""COMPUTED_VALUE"""),7.0)</f>
        <v>7</v>
      </c>
      <c r="J342" s="21" t="str">
        <f t="shared" si="89"/>
        <v>N044.58.10.000 W122.16.07.000</v>
      </c>
      <c r="K342" s="21" t="str">
        <f t="shared" si="90"/>
        <v>44.969444444 122.268611111</v>
      </c>
      <c r="L342" s="22" t="str">
        <f t="shared" si="91"/>
        <v>                          N044.58.10.000 W122.16.07.000 N044.56.06.000 W122.28.40.000 SECTOR-06 ; NODE: PG 7 #12</v>
      </c>
      <c r="M342" s="23" t="str">
        <f t="shared" si="92"/>
        <v>LINE -122.268611111,44.969444444 -122.477777778,44.935000000
</v>
      </c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</row>
    <row r="343" ht="15.75" customHeight="1">
      <c r="A343" s="5" t="s">
        <v>91</v>
      </c>
      <c r="B343" s="5" t="s">
        <v>12</v>
      </c>
      <c r="C343" s="5" t="s">
        <v>18</v>
      </c>
      <c r="D343" s="19">
        <f>IFERROR(__xludf.DUMMYFUNCTION("IF(ISBLANK(C343),"""",QUERY(CoordinateDefinitions,""select C,D,E,F,G,H where A=""&amp;B343&amp;"" and B='""&amp;C343&amp;""'""))"),44.0)</f>
        <v>44</v>
      </c>
      <c r="E343" s="20">
        <f>IFERROR(__xludf.DUMMYFUNCTION("""COMPUTED_VALUE"""),56.0)</f>
        <v>56</v>
      </c>
      <c r="F343" s="20">
        <f>IFERROR(__xludf.DUMMYFUNCTION("""COMPUTED_VALUE"""),6.0)</f>
        <v>6</v>
      </c>
      <c r="G343" s="19">
        <f>IFERROR(__xludf.DUMMYFUNCTION("""COMPUTED_VALUE"""),122.0)</f>
        <v>122</v>
      </c>
      <c r="H343" s="19">
        <f>IFERROR(__xludf.DUMMYFUNCTION("""COMPUTED_VALUE"""),28.0)</f>
        <v>28</v>
      </c>
      <c r="I343" s="19">
        <f>IFERROR(__xludf.DUMMYFUNCTION("""COMPUTED_VALUE"""),40.0)</f>
        <v>40</v>
      </c>
      <c r="J343" s="21" t="str">
        <f t="shared" si="89"/>
        <v>N044.56.06.000 W122.28.40.000</v>
      </c>
      <c r="K343" s="21" t="str">
        <f t="shared" si="90"/>
        <v>44.935000000 122.477777778</v>
      </c>
      <c r="L343" s="22" t="str">
        <f t="shared" si="91"/>
        <v>                          N044.56.06.000 W122.28.40.000 N044.46.10.000 W122.13.09.000 SECTOR-06 ; NODE: PG 7 #13</v>
      </c>
      <c r="M343" s="23" t="str">
        <f t="shared" si="92"/>
        <v>LINE -122.477777778,44.935000000 -122.219166667,44.769444444
</v>
      </c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</row>
    <row r="344" ht="15.75" customHeight="1">
      <c r="A344" s="5" t="s">
        <v>91</v>
      </c>
      <c r="B344" s="5" t="s">
        <v>12</v>
      </c>
      <c r="C344" s="5" t="s">
        <v>19</v>
      </c>
      <c r="D344" s="19">
        <f>IFERROR(__xludf.DUMMYFUNCTION("IF(ISBLANK(C344),"""",QUERY(CoordinateDefinitions,""select C,D,E,F,G,H where A=""&amp;B344&amp;"" and B='""&amp;C344&amp;""'""))"),44.0)</f>
        <v>44</v>
      </c>
      <c r="E344" s="20">
        <f>IFERROR(__xludf.DUMMYFUNCTION("""COMPUTED_VALUE"""),46.0)</f>
        <v>46</v>
      </c>
      <c r="F344" s="20">
        <f>IFERROR(__xludf.DUMMYFUNCTION("""COMPUTED_VALUE"""),10.0)</f>
        <v>10</v>
      </c>
      <c r="G344" s="19">
        <f>IFERROR(__xludf.DUMMYFUNCTION("""COMPUTED_VALUE"""),122.0)</f>
        <v>122</v>
      </c>
      <c r="H344" s="19">
        <f>IFERROR(__xludf.DUMMYFUNCTION("""COMPUTED_VALUE"""),13.0)</f>
        <v>13</v>
      </c>
      <c r="I344" s="19">
        <f>IFERROR(__xludf.DUMMYFUNCTION("""COMPUTED_VALUE"""),9.0)</f>
        <v>9</v>
      </c>
      <c r="J344" s="21" t="str">
        <f t="shared" si="89"/>
        <v>N044.46.10.000 W122.13.09.000</v>
      </c>
      <c r="K344" s="21" t="str">
        <f t="shared" si="90"/>
        <v>44.769444444 122.219166667</v>
      </c>
      <c r="L344" s="22" t="str">
        <f t="shared" si="91"/>
        <v>                          N044.46.10.000 W122.13.09.000 N044.58.10.000 W122.16.07.000 SECTOR-06 ; NODE: PG 7 #14</v>
      </c>
      <c r="M344" s="23" t="str">
        <f t="shared" si="92"/>
        <v>LINE -122.219166667,44.769444444 -122.268611111,44.969444444
</v>
      </c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</row>
    <row r="345" ht="15.75" customHeight="1">
      <c r="A345" s="5" t="s">
        <v>91</v>
      </c>
      <c r="B345" s="5" t="s">
        <v>12</v>
      </c>
      <c r="C345" s="5" t="s">
        <v>17</v>
      </c>
      <c r="D345" s="19">
        <f>IFERROR(__xludf.DUMMYFUNCTION("IF(ISBLANK(C345),"""",QUERY(CoordinateDefinitions,""select C,D,E,F,G,H where A=""&amp;B345&amp;"" and B='""&amp;C345&amp;""'""))"),44.0)</f>
        <v>44</v>
      </c>
      <c r="E345" s="20">
        <f>IFERROR(__xludf.DUMMYFUNCTION("""COMPUTED_VALUE"""),58.0)</f>
        <v>58</v>
      </c>
      <c r="F345" s="20">
        <f>IFERROR(__xludf.DUMMYFUNCTION("""COMPUTED_VALUE"""),10.0)</f>
        <v>10</v>
      </c>
      <c r="G345" s="19">
        <f>IFERROR(__xludf.DUMMYFUNCTION("""COMPUTED_VALUE"""),122.0)</f>
        <v>122</v>
      </c>
      <c r="H345" s="19">
        <f>IFERROR(__xludf.DUMMYFUNCTION("""COMPUTED_VALUE"""),16.0)</f>
        <v>16</v>
      </c>
      <c r="I345" s="19">
        <f>IFERROR(__xludf.DUMMYFUNCTION("""COMPUTED_VALUE"""),7.0)</f>
        <v>7</v>
      </c>
      <c r="J345" s="21" t="str">
        <f t="shared" si="89"/>
        <v>N044.58.10.000 W122.16.07.000</v>
      </c>
      <c r="K345" s="21" t="str">
        <f t="shared" si="90"/>
        <v>44.969444444 122.268611111</v>
      </c>
      <c r="L345" s="22" t="str">
        <f t="shared" si="91"/>
        <v/>
      </c>
      <c r="M345" s="23" t="str">
        <f t="shared" si="92"/>
        <v/>
      </c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</row>
    <row r="346" ht="15.75" customHeight="1">
      <c r="A346" s="5" t="s">
        <v>91</v>
      </c>
      <c r="B346" s="5" t="s">
        <v>12</v>
      </c>
      <c r="C346" s="24"/>
      <c r="D346" s="24"/>
      <c r="E346" s="24"/>
      <c r="F346" s="24"/>
      <c r="G346" s="24"/>
      <c r="H346" s="24"/>
      <c r="I346" s="24"/>
      <c r="J346" s="24"/>
      <c r="K346" s="26"/>
      <c r="L346" s="27"/>
      <c r="M346" s="28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</row>
    <row r="347" ht="15.75" customHeight="1">
      <c r="A347" s="5" t="s">
        <v>91</v>
      </c>
      <c r="B347" s="5" t="s">
        <v>12</v>
      </c>
      <c r="C347" s="5" t="s">
        <v>19</v>
      </c>
      <c r="D347" s="19">
        <f>IFERROR(__xludf.DUMMYFUNCTION("IF(ISBLANK(C347),"""",QUERY(CoordinateDefinitions,""select C,D,E,F,G,H where A=""&amp;B347&amp;"" and B='""&amp;C347&amp;""'""))"),44.0)</f>
        <v>44</v>
      </c>
      <c r="E347" s="20">
        <f>IFERROR(__xludf.DUMMYFUNCTION("""COMPUTED_VALUE"""),46.0)</f>
        <v>46</v>
      </c>
      <c r="F347" s="20">
        <f>IFERROR(__xludf.DUMMYFUNCTION("""COMPUTED_VALUE"""),10.0)</f>
        <v>10</v>
      </c>
      <c r="G347" s="19">
        <f>IFERROR(__xludf.DUMMYFUNCTION("""COMPUTED_VALUE"""),122.0)</f>
        <v>122</v>
      </c>
      <c r="H347" s="19">
        <f>IFERROR(__xludf.DUMMYFUNCTION("""COMPUTED_VALUE"""),13.0)</f>
        <v>13</v>
      </c>
      <c r="I347" s="19">
        <f>IFERROR(__xludf.DUMMYFUNCTION("""COMPUTED_VALUE"""),9.0)</f>
        <v>9</v>
      </c>
      <c r="J347" s="21" t="str">
        <f t="shared" ref="J347:J379" si="93">IF(D347="","","N"&amp;TEXT(D347,"000")&amp;"."&amp;TEXT(E347,"00")&amp;"."&amp;TEXT(F347,"00.000")&amp;" W"&amp;TEXT(G347,"000")&amp;"."&amp;TEXT(H347,"00")&amp;"."&amp;TEXT(I347,"00.000"))</f>
        <v>N044.46.10.000 W122.13.09.000</v>
      </c>
      <c r="K347" s="21" t="str">
        <f t="shared" ref="K347:K379" si="94">IF(D347="","",TEXT((((F347/60)+E347)/60)+D347,"0.000000000")&amp;" "&amp;TEXT((((I347/60)+H347)/60)+G347,"0.000000000"))</f>
        <v>44.769444444 122.219166667</v>
      </c>
      <c r="L347" s="22" t="str">
        <f t="shared" ref="L347:L379" si="95">IF(OR(D347="",D348=""),"","                          "&amp;J347&amp;" "&amp;J348&amp;" SECTOR-"&amp;A347&amp;" ; NODE: PG "&amp;B347&amp;" #"&amp;C347)</f>
        <v>                          N044.46.10.000 W122.13.09.000 N044.31.47.000 W122.09.31.000 SECTOR-06 ; NODE: PG 7 #14</v>
      </c>
      <c r="M347" s="23" t="str">
        <f t="shared" ref="M347:M379" si="96">IF(or(D347="",D348=""),"","LINE -"&amp;TEXT((((I347/60)+H347)/60)+G347,"0.000000000")&amp;","&amp;TEXT((((F347/60)+E347)/60)+D347,"0.000000000")&amp;" -"&amp;TEXT((((I348/60)+H348)/60)+G348,"0.000000000")&amp;","&amp;TEXT((((F348/60)+E348)/60)+D348,"0.000000000")&amp;CHAR(13))</f>
        <v>LINE -122.219166667,44.769444444 -122.158611111,44.529722222
</v>
      </c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</row>
    <row r="348" ht="15.75" customHeight="1">
      <c r="A348" s="5" t="s">
        <v>91</v>
      </c>
      <c r="B348" s="5" t="s">
        <v>11</v>
      </c>
      <c r="C348" s="5" t="s">
        <v>46</v>
      </c>
      <c r="D348" s="19">
        <f>IFERROR(__xludf.DUMMYFUNCTION("IF(ISBLANK(C348),"""",QUERY(CoordinateDefinitions,""select C,D,E,F,G,H where A=""&amp;B348&amp;"" and B='""&amp;C348&amp;""'""))"),44.0)</f>
        <v>44</v>
      </c>
      <c r="E348" s="20">
        <f>IFERROR(__xludf.DUMMYFUNCTION("""COMPUTED_VALUE"""),31.0)</f>
        <v>31</v>
      </c>
      <c r="F348" s="20">
        <f>IFERROR(__xludf.DUMMYFUNCTION("""COMPUTED_VALUE"""),47.0)</f>
        <v>47</v>
      </c>
      <c r="G348" s="19">
        <f>IFERROR(__xludf.DUMMYFUNCTION("""COMPUTED_VALUE"""),122.0)</f>
        <v>122</v>
      </c>
      <c r="H348" s="19">
        <f>IFERROR(__xludf.DUMMYFUNCTION("""COMPUTED_VALUE"""),9.0)</f>
        <v>9</v>
      </c>
      <c r="I348" s="19">
        <f>IFERROR(__xludf.DUMMYFUNCTION("""COMPUTED_VALUE"""),31.0)</f>
        <v>31</v>
      </c>
      <c r="J348" s="21" t="str">
        <f t="shared" si="93"/>
        <v>N044.31.47.000 W122.09.31.000</v>
      </c>
      <c r="K348" s="21" t="str">
        <f t="shared" si="94"/>
        <v>44.529722222 122.158611111</v>
      </c>
      <c r="L348" s="22" t="str">
        <f t="shared" si="95"/>
        <v>                          N044.31.47.000 W122.09.31.000 N044.17.00.000 W122.06.00.000 SECTOR-06 ; NODE: PG 6 #41</v>
      </c>
      <c r="M348" s="23" t="str">
        <f t="shared" si="96"/>
        <v>LINE -122.158611111,44.529722222 -122.100000000,44.283333333
</v>
      </c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</row>
    <row r="349" ht="15.75" customHeight="1">
      <c r="A349" s="5" t="s">
        <v>91</v>
      </c>
      <c r="B349" s="5" t="s">
        <v>11</v>
      </c>
      <c r="C349" s="5" t="s">
        <v>45</v>
      </c>
      <c r="D349" s="19">
        <f>IFERROR(__xludf.DUMMYFUNCTION("IF(ISBLANK(C349),"""",QUERY(CoordinateDefinitions,""select C,D,E,F,G,H where A=""&amp;B349&amp;"" and B='""&amp;C349&amp;""'""))"),44.0)</f>
        <v>44</v>
      </c>
      <c r="E349" s="20">
        <f>IFERROR(__xludf.DUMMYFUNCTION("""COMPUTED_VALUE"""),17.0)</f>
        <v>17</v>
      </c>
      <c r="F349" s="20">
        <f>IFERROR(__xludf.DUMMYFUNCTION("""COMPUTED_VALUE"""),0.0)</f>
        <v>0</v>
      </c>
      <c r="G349" s="19">
        <f>IFERROR(__xludf.DUMMYFUNCTION("""COMPUTED_VALUE"""),122.0)</f>
        <v>122</v>
      </c>
      <c r="H349" s="19">
        <f>IFERROR(__xludf.DUMMYFUNCTION("""COMPUTED_VALUE"""),6.0)</f>
        <v>6</v>
      </c>
      <c r="I349" s="19">
        <f>IFERROR(__xludf.DUMMYFUNCTION("""COMPUTED_VALUE"""),0.0)</f>
        <v>0</v>
      </c>
      <c r="J349" s="21" t="str">
        <f t="shared" si="93"/>
        <v>N044.17.00.000 W122.06.00.000</v>
      </c>
      <c r="K349" s="21" t="str">
        <f t="shared" si="94"/>
        <v>44.283333333 122.100000000</v>
      </c>
      <c r="L349" s="22" t="str">
        <f t="shared" si="95"/>
        <v>                          N044.17.00.000 W122.06.00.000 N043.47.21.000 W121.58.59.000 SECTOR-06 ; NODE: PG 6 #40</v>
      </c>
      <c r="M349" s="23" t="str">
        <f t="shared" si="96"/>
        <v>LINE -122.100000000,44.283333333 -121.983055556,43.789166667
</v>
      </c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</row>
    <row r="350" ht="15.75" customHeight="1">
      <c r="A350" s="5" t="s">
        <v>91</v>
      </c>
      <c r="B350" s="5" t="s">
        <v>11</v>
      </c>
      <c r="C350" s="5" t="s">
        <v>28</v>
      </c>
      <c r="D350" s="19">
        <f>IFERROR(__xludf.DUMMYFUNCTION("IF(ISBLANK(C350),"""",QUERY(CoordinateDefinitions,""select C,D,E,F,G,H where A=""&amp;B350&amp;"" and B='""&amp;C350&amp;""'""))"),43.0)</f>
        <v>43</v>
      </c>
      <c r="E350" s="20">
        <f>IFERROR(__xludf.DUMMYFUNCTION("""COMPUTED_VALUE"""),47.0)</f>
        <v>47</v>
      </c>
      <c r="F350" s="20">
        <f>IFERROR(__xludf.DUMMYFUNCTION("""COMPUTED_VALUE"""),21.0)</f>
        <v>21</v>
      </c>
      <c r="G350" s="19">
        <f>IFERROR(__xludf.DUMMYFUNCTION("""COMPUTED_VALUE"""),121.0)</f>
        <v>121</v>
      </c>
      <c r="H350" s="19">
        <f>IFERROR(__xludf.DUMMYFUNCTION("""COMPUTED_VALUE"""),58.0)</f>
        <v>58</v>
      </c>
      <c r="I350" s="19">
        <f>IFERROR(__xludf.DUMMYFUNCTION("""COMPUTED_VALUE"""),59.0)</f>
        <v>59</v>
      </c>
      <c r="J350" s="21" t="str">
        <f t="shared" si="93"/>
        <v>N043.47.21.000 W121.58.59.000</v>
      </c>
      <c r="K350" s="21" t="str">
        <f t="shared" si="94"/>
        <v>43.789166667 121.983055556</v>
      </c>
      <c r="L350" s="22" t="str">
        <f t="shared" si="95"/>
        <v/>
      </c>
      <c r="M350" s="23" t="str">
        <f t="shared" si="96"/>
        <v/>
      </c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</row>
    <row r="351" ht="15.75" customHeight="1">
      <c r="A351" s="29"/>
      <c r="B351" s="5"/>
      <c r="C351" s="29"/>
      <c r="D351" s="21" t="str">
        <f>IFERROR(__xludf.DUMMYFUNCTION("IF(ISBLANK(C351),"""",QUERY(CoordinateDefinitions,""select C,D,E,F,G,H where A=""&amp;B351&amp;"" and B='""&amp;C351&amp;""'""))"),"")</f>
        <v/>
      </c>
      <c r="E351" s="30"/>
      <c r="F351" s="30"/>
      <c r="G351" s="21"/>
      <c r="H351" s="21"/>
      <c r="I351" s="21"/>
      <c r="J351" s="21" t="str">
        <f t="shared" si="93"/>
        <v/>
      </c>
      <c r="K351" s="21" t="str">
        <f t="shared" si="94"/>
        <v/>
      </c>
      <c r="L351" s="22" t="str">
        <f t="shared" si="95"/>
        <v/>
      </c>
      <c r="M351" s="23" t="str">
        <f t="shared" si="96"/>
        <v/>
      </c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</row>
    <row r="352" ht="15.75" customHeight="1">
      <c r="A352" s="5" t="s">
        <v>40</v>
      </c>
      <c r="B352" s="5" t="s">
        <v>11</v>
      </c>
      <c r="C352" s="5" t="s">
        <v>27</v>
      </c>
      <c r="D352" s="19">
        <f>IFERROR(__xludf.DUMMYFUNCTION("IF(ISBLANK(C352),"""",QUERY(CoordinateDefinitions,""select C,D,E,F,G,H where A=""&amp;B352&amp;"" and B='""&amp;C352&amp;""'""))"),43.0)</f>
        <v>43</v>
      </c>
      <c r="E352" s="20">
        <f>IFERROR(__xludf.DUMMYFUNCTION("""COMPUTED_VALUE"""),26.0)</f>
        <v>26</v>
      </c>
      <c r="F352" s="20">
        <f>IFERROR(__xludf.DUMMYFUNCTION("""COMPUTED_VALUE"""),0.0)</f>
        <v>0</v>
      </c>
      <c r="G352" s="19">
        <f>IFERROR(__xludf.DUMMYFUNCTION("""COMPUTED_VALUE"""),121.0)</f>
        <v>121</v>
      </c>
      <c r="H352" s="19">
        <f>IFERROR(__xludf.DUMMYFUNCTION("""COMPUTED_VALUE"""),54.0)</f>
        <v>54</v>
      </c>
      <c r="I352" s="19">
        <f>IFERROR(__xludf.DUMMYFUNCTION("""COMPUTED_VALUE"""),0.0)</f>
        <v>0</v>
      </c>
      <c r="J352" s="21" t="str">
        <f t="shared" si="93"/>
        <v>N043.26.00.000 W121.54.00.000</v>
      </c>
      <c r="K352" s="21" t="str">
        <f t="shared" si="94"/>
        <v>43.433333333 121.900000000</v>
      </c>
      <c r="L352" s="22" t="str">
        <f t="shared" si="95"/>
        <v>                          N043.26.00.000 W121.54.00.000 N043.47.21.000 W121.58.59.000 SECTOR-35 ; NODE: PG 6 #22</v>
      </c>
      <c r="M352" s="23" t="str">
        <f t="shared" si="96"/>
        <v>LINE -121.900000000,43.433333333 -121.983055556,43.789166667
</v>
      </c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</row>
    <row r="353" ht="15.75" customHeight="1">
      <c r="A353" s="5" t="s">
        <v>40</v>
      </c>
      <c r="B353" s="5" t="s">
        <v>11</v>
      </c>
      <c r="C353" s="5" t="s">
        <v>28</v>
      </c>
      <c r="D353" s="19">
        <f>IFERROR(__xludf.DUMMYFUNCTION("IF(ISBLANK(C353),"""",QUERY(CoordinateDefinitions,""select C,D,E,F,G,H where A=""&amp;B353&amp;"" and B='""&amp;C353&amp;""'""))"),43.0)</f>
        <v>43</v>
      </c>
      <c r="E353" s="20">
        <f>IFERROR(__xludf.DUMMYFUNCTION("""COMPUTED_VALUE"""),47.0)</f>
        <v>47</v>
      </c>
      <c r="F353" s="20">
        <f>IFERROR(__xludf.DUMMYFUNCTION("""COMPUTED_VALUE"""),21.0)</f>
        <v>21</v>
      </c>
      <c r="G353" s="19">
        <f>IFERROR(__xludf.DUMMYFUNCTION("""COMPUTED_VALUE"""),121.0)</f>
        <v>121</v>
      </c>
      <c r="H353" s="19">
        <f>IFERROR(__xludf.DUMMYFUNCTION("""COMPUTED_VALUE"""),58.0)</f>
        <v>58</v>
      </c>
      <c r="I353" s="19">
        <f>IFERROR(__xludf.DUMMYFUNCTION("""COMPUTED_VALUE"""),59.0)</f>
        <v>59</v>
      </c>
      <c r="J353" s="21" t="str">
        <f t="shared" si="93"/>
        <v>N043.47.21.000 W121.58.59.000</v>
      </c>
      <c r="K353" s="21" t="str">
        <f t="shared" si="94"/>
        <v>43.789166667 121.983055556</v>
      </c>
      <c r="L353" s="22" t="str">
        <f t="shared" si="95"/>
        <v>                          N043.47.21.000 W121.58.59.000 N044.17.00.000 W122.06.00.000 SECTOR-35 ; NODE: PG 6 #23</v>
      </c>
      <c r="M353" s="23" t="str">
        <f t="shared" si="96"/>
        <v>LINE -121.983055556,43.789166667 -122.100000000,44.283333333
</v>
      </c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</row>
    <row r="354" ht="15.75" customHeight="1">
      <c r="A354" s="5" t="s">
        <v>40</v>
      </c>
      <c r="B354" s="5" t="s">
        <v>11</v>
      </c>
      <c r="C354" s="5" t="s">
        <v>45</v>
      </c>
      <c r="D354" s="19">
        <f>IFERROR(__xludf.DUMMYFUNCTION("IF(ISBLANK(C354),"""",QUERY(CoordinateDefinitions,""select C,D,E,F,G,H where A=""&amp;B354&amp;"" and B='""&amp;C354&amp;""'""))"),44.0)</f>
        <v>44</v>
      </c>
      <c r="E354" s="20">
        <f>IFERROR(__xludf.DUMMYFUNCTION("""COMPUTED_VALUE"""),17.0)</f>
        <v>17</v>
      </c>
      <c r="F354" s="20">
        <f>IFERROR(__xludf.DUMMYFUNCTION("""COMPUTED_VALUE"""),0.0)</f>
        <v>0</v>
      </c>
      <c r="G354" s="19">
        <f>IFERROR(__xludf.DUMMYFUNCTION("""COMPUTED_VALUE"""),122.0)</f>
        <v>122</v>
      </c>
      <c r="H354" s="19">
        <f>IFERROR(__xludf.DUMMYFUNCTION("""COMPUTED_VALUE"""),6.0)</f>
        <v>6</v>
      </c>
      <c r="I354" s="19">
        <f>IFERROR(__xludf.DUMMYFUNCTION("""COMPUTED_VALUE"""),0.0)</f>
        <v>0</v>
      </c>
      <c r="J354" s="21" t="str">
        <f t="shared" si="93"/>
        <v>N044.17.00.000 W122.06.00.000</v>
      </c>
      <c r="K354" s="21" t="str">
        <f t="shared" si="94"/>
        <v>44.283333333 122.100000000</v>
      </c>
      <c r="L354" s="22" t="str">
        <f t="shared" si="95"/>
        <v>                          N044.17.00.000 W122.06.00.000 N044.31.47.000 W122.09.31.000 SECTOR-35 ; NODE: PG 6 #40</v>
      </c>
      <c r="M354" s="23" t="str">
        <f t="shared" si="96"/>
        <v>LINE -122.100000000,44.283333333 -122.158611111,44.529722222
</v>
      </c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</row>
    <row r="355" ht="15.75" customHeight="1">
      <c r="A355" s="5" t="s">
        <v>40</v>
      </c>
      <c r="B355" s="5" t="s">
        <v>11</v>
      </c>
      <c r="C355" s="5" t="s">
        <v>46</v>
      </c>
      <c r="D355" s="19">
        <f>IFERROR(__xludf.DUMMYFUNCTION("IF(ISBLANK(C355),"""",QUERY(CoordinateDefinitions,""select C,D,E,F,G,H where A=""&amp;B355&amp;"" and B='""&amp;C355&amp;""'""))"),44.0)</f>
        <v>44</v>
      </c>
      <c r="E355" s="20">
        <f>IFERROR(__xludf.DUMMYFUNCTION("""COMPUTED_VALUE"""),31.0)</f>
        <v>31</v>
      </c>
      <c r="F355" s="20">
        <f>IFERROR(__xludf.DUMMYFUNCTION("""COMPUTED_VALUE"""),47.0)</f>
        <v>47</v>
      </c>
      <c r="G355" s="19">
        <f>IFERROR(__xludf.DUMMYFUNCTION("""COMPUTED_VALUE"""),122.0)</f>
        <v>122</v>
      </c>
      <c r="H355" s="19">
        <f>IFERROR(__xludf.DUMMYFUNCTION("""COMPUTED_VALUE"""),9.0)</f>
        <v>9</v>
      </c>
      <c r="I355" s="19">
        <f>IFERROR(__xludf.DUMMYFUNCTION("""COMPUTED_VALUE"""),31.0)</f>
        <v>31</v>
      </c>
      <c r="J355" s="21" t="str">
        <f t="shared" si="93"/>
        <v>N044.31.47.000 W122.09.31.000</v>
      </c>
      <c r="K355" s="21" t="str">
        <f t="shared" si="94"/>
        <v>44.529722222 122.158611111</v>
      </c>
      <c r="L355" s="22" t="str">
        <f t="shared" si="95"/>
        <v>                          N044.31.47.000 W122.09.31.000 N044.45.00.000 W121.42.00.000 SECTOR-35 ; NODE: PG 6 #41</v>
      </c>
      <c r="M355" s="23" t="str">
        <f t="shared" si="96"/>
        <v>LINE -122.158611111,44.529722222 -121.700000000,44.750000000
</v>
      </c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</row>
    <row r="356" ht="15.75" customHeight="1">
      <c r="A356" s="5" t="s">
        <v>40</v>
      </c>
      <c r="B356" s="5" t="s">
        <v>11</v>
      </c>
      <c r="C356" s="5" t="s">
        <v>47</v>
      </c>
      <c r="D356" s="19">
        <f>IFERROR(__xludf.DUMMYFUNCTION("IF(ISBLANK(C356),"""",QUERY(CoordinateDefinitions,""select C,D,E,F,G,H where A=""&amp;B356&amp;"" and B='""&amp;C356&amp;""'""))"),44.0)</f>
        <v>44</v>
      </c>
      <c r="E356" s="20">
        <f>IFERROR(__xludf.DUMMYFUNCTION("""COMPUTED_VALUE"""),45.0)</f>
        <v>45</v>
      </c>
      <c r="F356" s="20">
        <f>IFERROR(__xludf.DUMMYFUNCTION("""COMPUTED_VALUE"""),0.0)</f>
        <v>0</v>
      </c>
      <c r="G356" s="19">
        <f>IFERROR(__xludf.DUMMYFUNCTION("""COMPUTED_VALUE"""),121.0)</f>
        <v>121</v>
      </c>
      <c r="H356" s="19">
        <f>IFERROR(__xludf.DUMMYFUNCTION("""COMPUTED_VALUE"""),42.0)</f>
        <v>42</v>
      </c>
      <c r="I356" s="19">
        <f>IFERROR(__xludf.DUMMYFUNCTION("""COMPUTED_VALUE"""),0.0)</f>
        <v>0</v>
      </c>
      <c r="J356" s="21" t="str">
        <f t="shared" si="93"/>
        <v>N044.45.00.000 W121.42.00.000</v>
      </c>
      <c r="K356" s="21" t="str">
        <f t="shared" si="94"/>
        <v>44.750000000 121.700000000</v>
      </c>
      <c r="L356" s="22" t="str">
        <f t="shared" si="95"/>
        <v>                          N044.45.00.000 W121.42.00.000 N044.46.55.000 W121.31.53.000 SECTOR-35 ; NODE: PG 6 #42</v>
      </c>
      <c r="M356" s="23" t="str">
        <f t="shared" si="96"/>
        <v>LINE -121.700000000,44.750000000 -121.531388889,44.781944444
</v>
      </c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</row>
    <row r="357" ht="15.75" customHeight="1">
      <c r="A357" s="5" t="s">
        <v>40</v>
      </c>
      <c r="B357" s="5" t="s">
        <v>11</v>
      </c>
      <c r="C357" s="5" t="s">
        <v>55</v>
      </c>
      <c r="D357" s="19">
        <f>IFERROR(__xludf.DUMMYFUNCTION("IF(ISBLANK(C357),"""",QUERY(CoordinateDefinitions,""select C,D,E,F,G,H where A=""&amp;B357&amp;"" and B='""&amp;C357&amp;""'""))"),44.0)</f>
        <v>44</v>
      </c>
      <c r="E357" s="20">
        <f>IFERROR(__xludf.DUMMYFUNCTION("""COMPUTED_VALUE"""),46.0)</f>
        <v>46</v>
      </c>
      <c r="F357" s="20">
        <f>IFERROR(__xludf.DUMMYFUNCTION("""COMPUTED_VALUE"""),55.0)</f>
        <v>55</v>
      </c>
      <c r="G357" s="19">
        <f>IFERROR(__xludf.DUMMYFUNCTION("""COMPUTED_VALUE"""),121.0)</f>
        <v>121</v>
      </c>
      <c r="H357" s="19">
        <f>IFERROR(__xludf.DUMMYFUNCTION("""COMPUTED_VALUE"""),31.0)</f>
        <v>31</v>
      </c>
      <c r="I357" s="19">
        <f>IFERROR(__xludf.DUMMYFUNCTION("""COMPUTED_VALUE"""),53.0)</f>
        <v>53</v>
      </c>
      <c r="J357" s="21" t="str">
        <f t="shared" si="93"/>
        <v>N044.46.55.000 W121.31.53.000</v>
      </c>
      <c r="K357" s="21" t="str">
        <f t="shared" si="94"/>
        <v>44.781944444 121.531388889</v>
      </c>
      <c r="L357" s="22" t="str">
        <f t="shared" si="95"/>
        <v>                          N044.46.55.000 W121.31.53.000 N044.49.14.000 W121.20.26.000 SECTOR-35 ; NODE: PG 6 #43</v>
      </c>
      <c r="M357" s="23" t="str">
        <f t="shared" si="96"/>
        <v>LINE -121.531388889,44.781944444 -121.340555556,44.820555556
</v>
      </c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</row>
    <row r="358" ht="15.75" customHeight="1">
      <c r="A358" s="5" t="s">
        <v>40</v>
      </c>
      <c r="B358" s="5" t="s">
        <v>11</v>
      </c>
      <c r="C358" s="5" t="s">
        <v>56</v>
      </c>
      <c r="D358" s="19">
        <f>IFERROR(__xludf.DUMMYFUNCTION("IF(ISBLANK(C358),"""",QUERY(CoordinateDefinitions,""select C,D,E,F,G,H where A=""&amp;B358&amp;"" and B='""&amp;C358&amp;""'""))"),44.0)</f>
        <v>44</v>
      </c>
      <c r="E358" s="20">
        <f>IFERROR(__xludf.DUMMYFUNCTION("""COMPUTED_VALUE"""),49.0)</f>
        <v>49</v>
      </c>
      <c r="F358" s="20">
        <f>IFERROR(__xludf.DUMMYFUNCTION("""COMPUTED_VALUE"""),14.0)</f>
        <v>14</v>
      </c>
      <c r="G358" s="19">
        <f>IFERROR(__xludf.DUMMYFUNCTION("""COMPUTED_VALUE"""),121.0)</f>
        <v>121</v>
      </c>
      <c r="H358" s="19">
        <f>IFERROR(__xludf.DUMMYFUNCTION("""COMPUTED_VALUE"""),20.0)</f>
        <v>20</v>
      </c>
      <c r="I358" s="19">
        <f>IFERROR(__xludf.DUMMYFUNCTION("""COMPUTED_VALUE"""),26.0)</f>
        <v>26</v>
      </c>
      <c r="J358" s="21" t="str">
        <f t="shared" si="93"/>
        <v>N044.49.14.000 W121.20.26.000</v>
      </c>
      <c r="K358" s="21" t="str">
        <f t="shared" si="94"/>
        <v>44.820555556 121.340555556</v>
      </c>
      <c r="L358" s="22" t="str">
        <f t="shared" si="95"/>
        <v>                          N044.49.14.000 W121.20.26.000 N044.30.00.000 W120.20.00.000 SECTOR-35 ; NODE: PG 6 #44</v>
      </c>
      <c r="M358" s="23" t="str">
        <f t="shared" si="96"/>
        <v>LINE -121.340555556,44.820555556 -120.333333333,44.500000000
</v>
      </c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</row>
    <row r="359" ht="15.75" customHeight="1">
      <c r="A359" s="5" t="s">
        <v>40</v>
      </c>
      <c r="B359" s="5" t="s">
        <v>11</v>
      </c>
      <c r="C359" s="5" t="s">
        <v>57</v>
      </c>
      <c r="D359" s="19">
        <f>IFERROR(__xludf.DUMMYFUNCTION("IF(ISBLANK(C359),"""",QUERY(CoordinateDefinitions,""select C,D,E,F,G,H where A=""&amp;B359&amp;"" and B='""&amp;C359&amp;""'""))"),44.0)</f>
        <v>44</v>
      </c>
      <c r="E359" s="20">
        <f>IFERROR(__xludf.DUMMYFUNCTION("""COMPUTED_VALUE"""),30.0)</f>
        <v>30</v>
      </c>
      <c r="F359" s="20">
        <f>IFERROR(__xludf.DUMMYFUNCTION("""COMPUTED_VALUE"""),0.0)</f>
        <v>0</v>
      </c>
      <c r="G359" s="19">
        <f>IFERROR(__xludf.DUMMYFUNCTION("""COMPUTED_VALUE"""),120.0)</f>
        <v>120</v>
      </c>
      <c r="H359" s="19">
        <f>IFERROR(__xludf.DUMMYFUNCTION("""COMPUTED_VALUE"""),20.0)</f>
        <v>20</v>
      </c>
      <c r="I359" s="19">
        <f>IFERROR(__xludf.DUMMYFUNCTION("""COMPUTED_VALUE"""),0.0)</f>
        <v>0</v>
      </c>
      <c r="J359" s="21" t="str">
        <f t="shared" si="93"/>
        <v>N044.30.00.000 W120.20.00.000</v>
      </c>
      <c r="K359" s="21" t="str">
        <f t="shared" si="94"/>
        <v>44.500000000 120.333333333</v>
      </c>
      <c r="L359" s="22" t="str">
        <f t="shared" si="95"/>
        <v>                          N044.30.00.000 W120.20.00.000 N043.26.12.000 W120.18.00.000 SECTOR-35 ; NODE: PG 6 #45</v>
      </c>
      <c r="M359" s="23" t="str">
        <f t="shared" si="96"/>
        <v>LINE -120.333333333,44.500000000 -120.300000000,43.436666667
</v>
      </c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</row>
    <row r="360" ht="15.75" customHeight="1">
      <c r="A360" s="5" t="s">
        <v>40</v>
      </c>
      <c r="B360" s="5" t="s">
        <v>11</v>
      </c>
      <c r="C360" s="5" t="s">
        <v>58</v>
      </c>
      <c r="D360" s="19">
        <f>IFERROR(__xludf.DUMMYFUNCTION("IF(ISBLANK(C360),"""",QUERY(CoordinateDefinitions,""select C,D,E,F,G,H where A=""&amp;B360&amp;"" and B='""&amp;C360&amp;""'""))"),43.0)</f>
        <v>43</v>
      </c>
      <c r="E360" s="20">
        <f>IFERROR(__xludf.DUMMYFUNCTION("""COMPUTED_VALUE"""),26.0)</f>
        <v>26</v>
      </c>
      <c r="F360" s="20">
        <f>IFERROR(__xludf.DUMMYFUNCTION("""COMPUTED_VALUE"""),12.0)</f>
        <v>12</v>
      </c>
      <c r="G360" s="19">
        <f>IFERROR(__xludf.DUMMYFUNCTION("""COMPUTED_VALUE"""),120.0)</f>
        <v>120</v>
      </c>
      <c r="H360" s="19">
        <f>IFERROR(__xludf.DUMMYFUNCTION("""COMPUTED_VALUE"""),18.0)</f>
        <v>18</v>
      </c>
      <c r="I360" s="19">
        <f>IFERROR(__xludf.DUMMYFUNCTION("""COMPUTED_VALUE"""),0.0)</f>
        <v>0</v>
      </c>
      <c r="J360" s="21" t="str">
        <f t="shared" si="93"/>
        <v>N043.26.12.000 W120.18.00.000</v>
      </c>
      <c r="K360" s="21" t="str">
        <f t="shared" si="94"/>
        <v>43.436666667 120.300000000</v>
      </c>
      <c r="L360" s="22" t="str">
        <f t="shared" si="95"/>
        <v>                          N043.26.12.000 W120.18.00.000 N043.26.00.000 W121.54.00.000 SECTOR-35 ; NODE: PG 6 #46</v>
      </c>
      <c r="M360" s="23" t="str">
        <f t="shared" si="96"/>
        <v>LINE -120.300000000,43.436666667 -121.900000000,43.433333333
</v>
      </c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</row>
    <row r="361" ht="15.75" customHeight="1">
      <c r="A361" s="5" t="s">
        <v>40</v>
      </c>
      <c r="B361" s="5" t="s">
        <v>11</v>
      </c>
      <c r="C361" s="5" t="s">
        <v>27</v>
      </c>
      <c r="D361" s="19">
        <f>IFERROR(__xludf.DUMMYFUNCTION("IF(ISBLANK(C361),"""",QUERY(CoordinateDefinitions,""select C,D,E,F,G,H where A=""&amp;B361&amp;"" and B='""&amp;C361&amp;""'""))"),43.0)</f>
        <v>43</v>
      </c>
      <c r="E361" s="20">
        <f>IFERROR(__xludf.DUMMYFUNCTION("""COMPUTED_VALUE"""),26.0)</f>
        <v>26</v>
      </c>
      <c r="F361" s="20">
        <f>IFERROR(__xludf.DUMMYFUNCTION("""COMPUTED_VALUE"""),0.0)</f>
        <v>0</v>
      </c>
      <c r="G361" s="19">
        <f>IFERROR(__xludf.DUMMYFUNCTION("""COMPUTED_VALUE"""),121.0)</f>
        <v>121</v>
      </c>
      <c r="H361" s="19">
        <f>IFERROR(__xludf.DUMMYFUNCTION("""COMPUTED_VALUE"""),54.0)</f>
        <v>54</v>
      </c>
      <c r="I361" s="19">
        <f>IFERROR(__xludf.DUMMYFUNCTION("""COMPUTED_VALUE"""),0.0)</f>
        <v>0</v>
      </c>
      <c r="J361" s="21" t="str">
        <f t="shared" si="93"/>
        <v>N043.26.00.000 W121.54.00.000</v>
      </c>
      <c r="K361" s="21" t="str">
        <f t="shared" si="94"/>
        <v>43.433333333 121.900000000</v>
      </c>
      <c r="L361" s="22" t="str">
        <f t="shared" si="95"/>
        <v/>
      </c>
      <c r="M361" s="23" t="str">
        <f t="shared" si="96"/>
        <v/>
      </c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</row>
    <row r="362" ht="15.75" customHeight="1">
      <c r="A362" s="29"/>
      <c r="B362" s="29"/>
      <c r="C362" s="29"/>
      <c r="D362" s="21" t="str">
        <f>IFERROR(__xludf.DUMMYFUNCTION("IF(ISBLANK(C362),"""",QUERY(CoordinateDefinitions,""select C,D,E,F,G,H where A=""&amp;B362&amp;"" and B='""&amp;C362&amp;""'""))"),"")</f>
        <v/>
      </c>
      <c r="E362" s="30"/>
      <c r="F362" s="30"/>
      <c r="G362" s="21"/>
      <c r="H362" s="21"/>
      <c r="I362" s="21"/>
      <c r="J362" s="21" t="str">
        <f t="shared" si="93"/>
        <v/>
      </c>
      <c r="K362" s="21" t="str">
        <f t="shared" si="94"/>
        <v/>
      </c>
      <c r="L362" s="22" t="str">
        <f t="shared" si="95"/>
        <v/>
      </c>
      <c r="M362" s="23" t="str">
        <f t="shared" si="96"/>
        <v/>
      </c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</row>
    <row r="363" ht="15.75" customHeight="1">
      <c r="A363" s="5" t="s">
        <v>93</v>
      </c>
      <c r="B363" s="5" t="s">
        <v>11</v>
      </c>
      <c r="C363" s="5" t="s">
        <v>20</v>
      </c>
      <c r="D363" s="19">
        <f>IFERROR(__xludf.DUMMYFUNCTION("IF(ISBLANK(C363),"""",QUERY(CoordinateDefinitions,""select C,D,E,F,G,H where A=""&amp;B363&amp;"" and B='""&amp;C363&amp;""'""))"),45.0)</f>
        <v>45</v>
      </c>
      <c r="E363" s="20">
        <f>IFERROR(__xludf.DUMMYFUNCTION("""COMPUTED_VALUE"""),16.0)</f>
        <v>16</v>
      </c>
      <c r="F363" s="20">
        <f>IFERROR(__xludf.DUMMYFUNCTION("""COMPUTED_VALUE"""),0.0)</f>
        <v>0</v>
      </c>
      <c r="G363" s="19">
        <f>IFERROR(__xludf.DUMMYFUNCTION("""COMPUTED_VALUE"""),119.0)</f>
        <v>119</v>
      </c>
      <c r="H363" s="19">
        <f>IFERROR(__xludf.DUMMYFUNCTION("""COMPUTED_VALUE"""),54.0)</f>
        <v>54</v>
      </c>
      <c r="I363" s="19">
        <f>IFERROR(__xludf.DUMMYFUNCTION("""COMPUTED_VALUE"""),0.0)</f>
        <v>0</v>
      </c>
      <c r="J363" s="21" t="str">
        <f t="shared" si="93"/>
        <v>N045.16.00.000 W119.54.00.000</v>
      </c>
      <c r="K363" s="21" t="str">
        <f t="shared" si="94"/>
        <v>45.266666667 119.900000000</v>
      </c>
      <c r="L363" s="22" t="str">
        <f t="shared" si="95"/>
        <v>                          N045.16.00.000 W119.54.00.000 N044.51.00.000 W118.27.00.000 SECTOR-05 ; NODE: PG 6 #15</v>
      </c>
      <c r="M363" s="23" t="str">
        <f t="shared" si="96"/>
        <v>LINE -119.900000000,45.266666667 -118.450000000,44.850000000
</v>
      </c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</row>
    <row r="364" ht="15.75" customHeight="1">
      <c r="A364" s="5" t="s">
        <v>93</v>
      </c>
      <c r="B364" s="5" t="s">
        <v>11</v>
      </c>
      <c r="C364" s="5" t="s">
        <v>21</v>
      </c>
      <c r="D364" s="19">
        <f>IFERROR(__xludf.DUMMYFUNCTION("IF(ISBLANK(C364),"""",QUERY(CoordinateDefinitions,""select C,D,E,F,G,H where A=""&amp;B364&amp;"" and B='""&amp;C364&amp;""'""))"),44.0)</f>
        <v>44</v>
      </c>
      <c r="E364" s="20">
        <f>IFERROR(__xludf.DUMMYFUNCTION("""COMPUTED_VALUE"""),51.0)</f>
        <v>51</v>
      </c>
      <c r="F364" s="20">
        <f>IFERROR(__xludf.DUMMYFUNCTION("""COMPUTED_VALUE"""),0.0)</f>
        <v>0</v>
      </c>
      <c r="G364" s="19">
        <f>IFERROR(__xludf.DUMMYFUNCTION("""COMPUTED_VALUE"""),118.0)</f>
        <v>118</v>
      </c>
      <c r="H364" s="19">
        <f>IFERROR(__xludf.DUMMYFUNCTION("""COMPUTED_VALUE"""),27.0)</f>
        <v>27</v>
      </c>
      <c r="I364" s="19">
        <f>IFERROR(__xludf.DUMMYFUNCTION("""COMPUTED_VALUE"""),0.0)</f>
        <v>0</v>
      </c>
      <c r="J364" s="21" t="str">
        <f t="shared" si="93"/>
        <v>N044.51.00.000 W118.27.00.000</v>
      </c>
      <c r="K364" s="21" t="str">
        <f t="shared" si="94"/>
        <v>44.850000000 118.450000000</v>
      </c>
      <c r="L364" s="22" t="str">
        <f t="shared" si="95"/>
        <v>                          N044.51.00.000 W118.27.00.000 N044.42.00.000 W118.32.30.000 SECTOR-05 ; NODE: PG 6 #16</v>
      </c>
      <c r="M364" s="23" t="str">
        <f t="shared" si="96"/>
        <v>LINE -118.450000000,44.850000000 -118.541666667,44.700000000
</v>
      </c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</row>
    <row r="365" ht="15.75" customHeight="1">
      <c r="A365" s="5" t="s">
        <v>93</v>
      </c>
      <c r="B365" s="5" t="s">
        <v>11</v>
      </c>
      <c r="C365" s="5" t="s">
        <v>22</v>
      </c>
      <c r="D365" s="19">
        <f>IFERROR(__xludf.DUMMYFUNCTION("IF(ISBLANK(C365),"""",QUERY(CoordinateDefinitions,""select C,D,E,F,G,H where A=""&amp;B365&amp;"" and B='""&amp;C365&amp;""'""))"),44.0)</f>
        <v>44</v>
      </c>
      <c r="E365" s="20">
        <f>IFERROR(__xludf.DUMMYFUNCTION("""COMPUTED_VALUE"""),42.0)</f>
        <v>42</v>
      </c>
      <c r="F365" s="20">
        <f>IFERROR(__xludf.DUMMYFUNCTION("""COMPUTED_VALUE"""),0.0)</f>
        <v>0</v>
      </c>
      <c r="G365" s="19">
        <f>IFERROR(__xludf.DUMMYFUNCTION("""COMPUTED_VALUE"""),118.0)</f>
        <v>118</v>
      </c>
      <c r="H365" s="19">
        <f>IFERROR(__xludf.DUMMYFUNCTION("""COMPUTED_VALUE"""),32.0)</f>
        <v>32</v>
      </c>
      <c r="I365" s="19">
        <f>IFERROR(__xludf.DUMMYFUNCTION("""COMPUTED_VALUE"""),30.0)</f>
        <v>30</v>
      </c>
      <c r="J365" s="21" t="str">
        <f t="shared" si="93"/>
        <v>N044.42.00.000 W118.32.30.000</v>
      </c>
      <c r="K365" s="21" t="str">
        <f t="shared" si="94"/>
        <v>44.700000000 118.541666667</v>
      </c>
      <c r="L365" s="22" t="str">
        <f t="shared" si="95"/>
        <v>                          N044.42.00.000 W118.32.30.000 N043.44.00.000 W119.13.00.000 SECTOR-05 ; NODE: PG 6 #17</v>
      </c>
      <c r="M365" s="23" t="str">
        <f t="shared" si="96"/>
        <v>LINE -118.541666667,44.700000000 -119.216666667,43.733333333
</v>
      </c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</row>
    <row r="366" ht="15.75" customHeight="1">
      <c r="A366" s="5" t="s">
        <v>93</v>
      </c>
      <c r="B366" s="5" t="s">
        <v>11</v>
      </c>
      <c r="C366" s="5" t="s">
        <v>23</v>
      </c>
      <c r="D366" s="19">
        <f>IFERROR(__xludf.DUMMYFUNCTION("IF(ISBLANK(C366),"""",QUERY(CoordinateDefinitions,""select C,D,E,F,G,H where A=""&amp;B366&amp;"" and B='""&amp;C366&amp;""'""))"),43.0)</f>
        <v>43</v>
      </c>
      <c r="E366" s="20">
        <f>IFERROR(__xludf.DUMMYFUNCTION("""COMPUTED_VALUE"""),44.0)</f>
        <v>44</v>
      </c>
      <c r="F366" s="20">
        <f>IFERROR(__xludf.DUMMYFUNCTION("""COMPUTED_VALUE"""),0.0)</f>
        <v>0</v>
      </c>
      <c r="G366" s="19">
        <f>IFERROR(__xludf.DUMMYFUNCTION("""COMPUTED_VALUE"""),119.0)</f>
        <v>119</v>
      </c>
      <c r="H366" s="19">
        <f>IFERROR(__xludf.DUMMYFUNCTION("""COMPUTED_VALUE"""),13.0)</f>
        <v>13</v>
      </c>
      <c r="I366" s="19">
        <f>IFERROR(__xludf.DUMMYFUNCTION("""COMPUTED_VALUE"""),0.0)</f>
        <v>0</v>
      </c>
      <c r="J366" s="21" t="str">
        <f t="shared" si="93"/>
        <v>N043.44.00.000 W119.13.00.000</v>
      </c>
      <c r="K366" s="21" t="str">
        <f t="shared" si="94"/>
        <v>43.733333333 119.216666667</v>
      </c>
      <c r="L366" s="22" t="str">
        <f t="shared" si="95"/>
        <v>                          N043.44.00.000 W119.13.00.000 N043.38.00.000 W119.17.00.000 SECTOR-05 ; NODE: PG 6 #18</v>
      </c>
      <c r="M366" s="23" t="str">
        <f t="shared" si="96"/>
        <v>LINE -119.216666667,43.733333333 -119.283333333,43.633333333
</v>
      </c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</row>
    <row r="367" ht="15.75" customHeight="1">
      <c r="A367" s="5" t="s">
        <v>93</v>
      </c>
      <c r="B367" s="5" t="s">
        <v>11</v>
      </c>
      <c r="C367" s="5" t="s">
        <v>24</v>
      </c>
      <c r="D367" s="19">
        <f>IFERROR(__xludf.DUMMYFUNCTION("IF(ISBLANK(C367),"""",QUERY(CoordinateDefinitions,""select C,D,E,F,G,H where A=""&amp;B367&amp;"" and B='""&amp;C367&amp;""'""))"),43.0)</f>
        <v>43</v>
      </c>
      <c r="E367" s="20">
        <f>IFERROR(__xludf.DUMMYFUNCTION("""COMPUTED_VALUE"""),38.0)</f>
        <v>38</v>
      </c>
      <c r="F367" s="20">
        <f>IFERROR(__xludf.DUMMYFUNCTION("""COMPUTED_VALUE"""),0.0)</f>
        <v>0</v>
      </c>
      <c r="G367" s="19">
        <f>IFERROR(__xludf.DUMMYFUNCTION("""COMPUTED_VALUE"""),119.0)</f>
        <v>119</v>
      </c>
      <c r="H367" s="19">
        <f>IFERROR(__xludf.DUMMYFUNCTION("""COMPUTED_VALUE"""),17.0)</f>
        <v>17</v>
      </c>
      <c r="I367" s="19">
        <f>IFERROR(__xludf.DUMMYFUNCTION("""COMPUTED_VALUE"""),0.0)</f>
        <v>0</v>
      </c>
      <c r="J367" s="21" t="str">
        <f t="shared" si="93"/>
        <v>N043.38.00.000 W119.17.00.000</v>
      </c>
      <c r="K367" s="21" t="str">
        <f t="shared" si="94"/>
        <v>43.633333333 119.283333333</v>
      </c>
      <c r="L367" s="22" t="str">
        <f t="shared" si="95"/>
        <v>                          N043.38.00.000 W119.17.00.000 N043.32.00.000 W119.15.00.000 SECTOR-05 ; NODE: PG 6 #19</v>
      </c>
      <c r="M367" s="23" t="str">
        <f t="shared" si="96"/>
        <v>LINE -119.283333333,43.633333333 -119.250000000,43.533333333
</v>
      </c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</row>
    <row r="368" ht="15.75" customHeight="1">
      <c r="A368" s="5" t="s">
        <v>93</v>
      </c>
      <c r="B368" s="5" t="s">
        <v>11</v>
      </c>
      <c r="C368" s="5" t="s">
        <v>25</v>
      </c>
      <c r="D368" s="19">
        <f>IFERROR(__xludf.DUMMYFUNCTION("IF(ISBLANK(C368),"""",QUERY(CoordinateDefinitions,""select C,D,E,F,G,H where A=""&amp;B368&amp;"" and B='""&amp;C368&amp;""'""))"),43.0)</f>
        <v>43</v>
      </c>
      <c r="E368" s="20">
        <f>IFERROR(__xludf.DUMMYFUNCTION("""COMPUTED_VALUE"""),32.0)</f>
        <v>32</v>
      </c>
      <c r="F368" s="20">
        <f>IFERROR(__xludf.DUMMYFUNCTION("""COMPUTED_VALUE"""),0.0)</f>
        <v>0</v>
      </c>
      <c r="G368" s="19">
        <f>IFERROR(__xludf.DUMMYFUNCTION("""COMPUTED_VALUE"""),119.0)</f>
        <v>119</v>
      </c>
      <c r="H368" s="19">
        <f>IFERROR(__xludf.DUMMYFUNCTION("""COMPUTED_VALUE"""),15.0)</f>
        <v>15</v>
      </c>
      <c r="I368" s="19">
        <f>IFERROR(__xludf.DUMMYFUNCTION("""COMPUTED_VALUE"""),0.0)</f>
        <v>0</v>
      </c>
      <c r="J368" s="21" t="str">
        <f t="shared" si="93"/>
        <v>N043.32.00.000 W119.15.00.000</v>
      </c>
      <c r="K368" s="21" t="str">
        <f t="shared" si="94"/>
        <v>43.533333333 119.250000000</v>
      </c>
      <c r="L368" s="22" t="str">
        <f t="shared" si="95"/>
        <v>                          N043.32.00.000 W119.15.00.000 N043.26.00.000 W119.23.00.000 SECTOR-05 ; NODE: PG 6 #20</v>
      </c>
      <c r="M368" s="23" t="str">
        <f t="shared" si="96"/>
        <v>LINE -119.250000000,43.533333333 -119.383333333,43.433333333
</v>
      </c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</row>
    <row r="369" ht="15.75" customHeight="1">
      <c r="A369" s="5" t="s">
        <v>93</v>
      </c>
      <c r="B369" s="5" t="s">
        <v>11</v>
      </c>
      <c r="C369" s="5" t="s">
        <v>26</v>
      </c>
      <c r="D369" s="19">
        <f>IFERROR(__xludf.DUMMYFUNCTION("IF(ISBLANK(C369),"""",QUERY(CoordinateDefinitions,""select C,D,E,F,G,H where A=""&amp;B369&amp;"" and B='""&amp;C369&amp;""'""))"),43.0)</f>
        <v>43</v>
      </c>
      <c r="E369" s="20">
        <f>IFERROR(__xludf.DUMMYFUNCTION("""COMPUTED_VALUE"""),26.0)</f>
        <v>26</v>
      </c>
      <c r="F369" s="20">
        <f>IFERROR(__xludf.DUMMYFUNCTION("""COMPUTED_VALUE"""),0.0)</f>
        <v>0</v>
      </c>
      <c r="G369" s="19">
        <f>IFERROR(__xludf.DUMMYFUNCTION("""COMPUTED_VALUE"""),119.0)</f>
        <v>119</v>
      </c>
      <c r="H369" s="19">
        <f>IFERROR(__xludf.DUMMYFUNCTION("""COMPUTED_VALUE"""),23.0)</f>
        <v>23</v>
      </c>
      <c r="I369" s="19">
        <f>IFERROR(__xludf.DUMMYFUNCTION("""COMPUTED_VALUE"""),0.0)</f>
        <v>0</v>
      </c>
      <c r="J369" s="21" t="str">
        <f t="shared" si="93"/>
        <v>N043.26.00.000 W119.23.00.000</v>
      </c>
      <c r="K369" s="21" t="str">
        <f t="shared" si="94"/>
        <v>43.433333333 119.383333333</v>
      </c>
      <c r="L369" s="22" t="str">
        <f t="shared" si="95"/>
        <v>                          N043.26.00.000 W119.23.00.000 N043.26.12.000 W120.18.00.000 SECTOR-05 ; NODE: PG 6 #21</v>
      </c>
      <c r="M369" s="23" t="str">
        <f t="shared" si="96"/>
        <v>LINE -119.383333333,43.433333333 -120.300000000,43.436666667
</v>
      </c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</row>
    <row r="370" ht="15.75" customHeight="1">
      <c r="A370" s="5" t="s">
        <v>93</v>
      </c>
      <c r="B370" s="5" t="s">
        <v>11</v>
      </c>
      <c r="C370" s="5" t="s">
        <v>58</v>
      </c>
      <c r="D370" s="19">
        <f>IFERROR(__xludf.DUMMYFUNCTION("IF(ISBLANK(C370),"""",QUERY(CoordinateDefinitions,""select C,D,E,F,G,H where A=""&amp;B370&amp;"" and B='""&amp;C370&amp;""'""))"),43.0)</f>
        <v>43</v>
      </c>
      <c r="E370" s="20">
        <f>IFERROR(__xludf.DUMMYFUNCTION("""COMPUTED_VALUE"""),26.0)</f>
        <v>26</v>
      </c>
      <c r="F370" s="20">
        <f>IFERROR(__xludf.DUMMYFUNCTION("""COMPUTED_VALUE"""),12.0)</f>
        <v>12</v>
      </c>
      <c r="G370" s="19">
        <f>IFERROR(__xludf.DUMMYFUNCTION("""COMPUTED_VALUE"""),120.0)</f>
        <v>120</v>
      </c>
      <c r="H370" s="19">
        <f>IFERROR(__xludf.DUMMYFUNCTION("""COMPUTED_VALUE"""),18.0)</f>
        <v>18</v>
      </c>
      <c r="I370" s="19">
        <f>IFERROR(__xludf.DUMMYFUNCTION("""COMPUTED_VALUE"""),0.0)</f>
        <v>0</v>
      </c>
      <c r="J370" s="21" t="str">
        <f t="shared" si="93"/>
        <v>N043.26.12.000 W120.18.00.000</v>
      </c>
      <c r="K370" s="21" t="str">
        <f t="shared" si="94"/>
        <v>43.436666667 120.300000000</v>
      </c>
      <c r="L370" s="22" t="str">
        <f t="shared" si="95"/>
        <v>                          N043.26.12.000 W120.18.00.000 N044.30.00.000 W120.20.00.000 SECTOR-05 ; NODE: PG 6 #46</v>
      </c>
      <c r="M370" s="23" t="str">
        <f t="shared" si="96"/>
        <v>LINE -120.300000000,43.436666667 -120.333333333,44.500000000
</v>
      </c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</row>
    <row r="371" ht="15.75" customHeight="1">
      <c r="A371" s="5" t="s">
        <v>93</v>
      </c>
      <c r="B371" s="5" t="s">
        <v>11</v>
      </c>
      <c r="C371" s="5" t="s">
        <v>57</v>
      </c>
      <c r="D371" s="19">
        <f>IFERROR(__xludf.DUMMYFUNCTION("IF(ISBLANK(C371),"""",QUERY(CoordinateDefinitions,""select C,D,E,F,G,H where A=""&amp;B371&amp;"" and B='""&amp;C371&amp;""'""))"),44.0)</f>
        <v>44</v>
      </c>
      <c r="E371" s="20">
        <f>IFERROR(__xludf.DUMMYFUNCTION("""COMPUTED_VALUE"""),30.0)</f>
        <v>30</v>
      </c>
      <c r="F371" s="20">
        <f>IFERROR(__xludf.DUMMYFUNCTION("""COMPUTED_VALUE"""),0.0)</f>
        <v>0</v>
      </c>
      <c r="G371" s="19">
        <f>IFERROR(__xludf.DUMMYFUNCTION("""COMPUTED_VALUE"""),120.0)</f>
        <v>120</v>
      </c>
      <c r="H371" s="19">
        <f>IFERROR(__xludf.DUMMYFUNCTION("""COMPUTED_VALUE"""),20.0)</f>
        <v>20</v>
      </c>
      <c r="I371" s="19">
        <f>IFERROR(__xludf.DUMMYFUNCTION("""COMPUTED_VALUE"""),0.0)</f>
        <v>0</v>
      </c>
      <c r="J371" s="21" t="str">
        <f t="shared" si="93"/>
        <v>N044.30.00.000 W120.20.00.000</v>
      </c>
      <c r="K371" s="21" t="str">
        <f t="shared" si="94"/>
        <v>44.500000000 120.333333333</v>
      </c>
      <c r="L371" s="22" t="str">
        <f t="shared" si="95"/>
        <v>                          N044.30.00.000 W120.20.00.000 N044.49.14.000 W121.20.26.000 SECTOR-05 ; NODE: PG 6 #45</v>
      </c>
      <c r="M371" s="23" t="str">
        <f t="shared" si="96"/>
        <v>LINE -120.333333333,44.500000000 -121.340555556,44.820555556
</v>
      </c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</row>
    <row r="372" ht="15.75" customHeight="1">
      <c r="A372" s="5" t="s">
        <v>93</v>
      </c>
      <c r="B372" s="5" t="s">
        <v>11</v>
      </c>
      <c r="C372" s="5" t="s">
        <v>56</v>
      </c>
      <c r="D372" s="19">
        <f>IFERROR(__xludf.DUMMYFUNCTION("IF(ISBLANK(C372),"""",QUERY(CoordinateDefinitions,""select C,D,E,F,G,H where A=""&amp;B372&amp;"" and B='""&amp;C372&amp;""'""))"),44.0)</f>
        <v>44</v>
      </c>
      <c r="E372" s="20">
        <f>IFERROR(__xludf.DUMMYFUNCTION("""COMPUTED_VALUE"""),49.0)</f>
        <v>49</v>
      </c>
      <c r="F372" s="20">
        <f>IFERROR(__xludf.DUMMYFUNCTION("""COMPUTED_VALUE"""),14.0)</f>
        <v>14</v>
      </c>
      <c r="G372" s="19">
        <f>IFERROR(__xludf.DUMMYFUNCTION("""COMPUTED_VALUE"""),121.0)</f>
        <v>121</v>
      </c>
      <c r="H372" s="19">
        <f>IFERROR(__xludf.DUMMYFUNCTION("""COMPUTED_VALUE"""),20.0)</f>
        <v>20</v>
      </c>
      <c r="I372" s="19">
        <f>IFERROR(__xludf.DUMMYFUNCTION("""COMPUTED_VALUE"""),26.0)</f>
        <v>26</v>
      </c>
      <c r="J372" s="21" t="str">
        <f t="shared" si="93"/>
        <v>N044.49.14.000 W121.20.26.000</v>
      </c>
      <c r="K372" s="21" t="str">
        <f t="shared" si="94"/>
        <v>44.820555556 121.340555556</v>
      </c>
      <c r="L372" s="22" t="str">
        <f t="shared" si="95"/>
        <v>                          N044.49.14.000 W121.20.26.000 N044.46.55.000 W121.31.53.000 SECTOR-05 ; NODE: PG 6 #44</v>
      </c>
      <c r="M372" s="23" t="str">
        <f t="shared" si="96"/>
        <v>LINE -121.340555556,44.820555556 -121.531388889,44.781944444
</v>
      </c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</row>
    <row r="373" ht="15.75" customHeight="1">
      <c r="A373" s="5" t="s">
        <v>93</v>
      </c>
      <c r="B373" s="5" t="s">
        <v>11</v>
      </c>
      <c r="C373" s="5" t="s">
        <v>55</v>
      </c>
      <c r="D373" s="19">
        <f>IFERROR(__xludf.DUMMYFUNCTION("IF(ISBLANK(C373),"""",QUERY(CoordinateDefinitions,""select C,D,E,F,G,H where A=""&amp;B373&amp;"" and B='""&amp;C373&amp;""'""))"),44.0)</f>
        <v>44</v>
      </c>
      <c r="E373" s="20">
        <f>IFERROR(__xludf.DUMMYFUNCTION("""COMPUTED_VALUE"""),46.0)</f>
        <v>46</v>
      </c>
      <c r="F373" s="20">
        <f>IFERROR(__xludf.DUMMYFUNCTION("""COMPUTED_VALUE"""),55.0)</f>
        <v>55</v>
      </c>
      <c r="G373" s="19">
        <f>IFERROR(__xludf.DUMMYFUNCTION("""COMPUTED_VALUE"""),121.0)</f>
        <v>121</v>
      </c>
      <c r="H373" s="19">
        <f>IFERROR(__xludf.DUMMYFUNCTION("""COMPUTED_VALUE"""),31.0)</f>
        <v>31</v>
      </c>
      <c r="I373" s="19">
        <f>IFERROR(__xludf.DUMMYFUNCTION("""COMPUTED_VALUE"""),53.0)</f>
        <v>53</v>
      </c>
      <c r="J373" s="21" t="str">
        <f t="shared" si="93"/>
        <v>N044.46.55.000 W121.31.53.000</v>
      </c>
      <c r="K373" s="21" t="str">
        <f t="shared" si="94"/>
        <v>44.781944444 121.531388889</v>
      </c>
      <c r="L373" s="22" t="str">
        <f t="shared" si="95"/>
        <v>                          N044.46.55.000 W121.31.53.000 N044.45.00.000 W121.42.00.000 SECTOR-05 ; NODE: PG 6 #43</v>
      </c>
      <c r="M373" s="23" t="str">
        <f t="shared" si="96"/>
        <v>LINE -121.531388889,44.781944444 -121.700000000,44.750000000
</v>
      </c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</row>
    <row r="374" ht="15.75" customHeight="1">
      <c r="A374" s="5" t="s">
        <v>93</v>
      </c>
      <c r="B374" s="5" t="s">
        <v>11</v>
      </c>
      <c r="C374" s="5" t="s">
        <v>47</v>
      </c>
      <c r="D374" s="19">
        <f>IFERROR(__xludf.DUMMYFUNCTION("IF(ISBLANK(C374),"""",QUERY(CoordinateDefinitions,""select C,D,E,F,G,H where A=""&amp;B374&amp;"" and B='""&amp;C374&amp;""'""))"),44.0)</f>
        <v>44</v>
      </c>
      <c r="E374" s="20">
        <f>IFERROR(__xludf.DUMMYFUNCTION("""COMPUTED_VALUE"""),45.0)</f>
        <v>45</v>
      </c>
      <c r="F374" s="20">
        <f>IFERROR(__xludf.DUMMYFUNCTION("""COMPUTED_VALUE"""),0.0)</f>
        <v>0</v>
      </c>
      <c r="G374" s="19">
        <f>IFERROR(__xludf.DUMMYFUNCTION("""COMPUTED_VALUE"""),121.0)</f>
        <v>121</v>
      </c>
      <c r="H374" s="19">
        <f>IFERROR(__xludf.DUMMYFUNCTION("""COMPUTED_VALUE"""),42.0)</f>
        <v>42</v>
      </c>
      <c r="I374" s="19">
        <f>IFERROR(__xludf.DUMMYFUNCTION("""COMPUTED_VALUE"""),0.0)</f>
        <v>0</v>
      </c>
      <c r="J374" s="21" t="str">
        <f t="shared" si="93"/>
        <v>N044.45.00.000 W121.42.00.000</v>
      </c>
      <c r="K374" s="21" t="str">
        <f t="shared" si="94"/>
        <v>44.750000000 121.700000000</v>
      </c>
      <c r="L374" s="22" t="str">
        <f t="shared" si="95"/>
        <v>                          N044.45.00.000 W121.42.00.000 N044.31.47.000 W122.09.31.000 SECTOR-05 ; NODE: PG 6 #42</v>
      </c>
      <c r="M374" s="23" t="str">
        <f t="shared" si="96"/>
        <v>LINE -121.700000000,44.750000000 -122.158611111,44.529722222
</v>
      </c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</row>
    <row r="375" ht="15.75" customHeight="1">
      <c r="A375" s="5" t="s">
        <v>93</v>
      </c>
      <c r="B375" s="5" t="s">
        <v>11</v>
      </c>
      <c r="C375" s="5" t="s">
        <v>46</v>
      </c>
      <c r="D375" s="19">
        <f>IFERROR(__xludf.DUMMYFUNCTION("IF(ISBLANK(C375),"""",QUERY(CoordinateDefinitions,""select C,D,E,F,G,H where A=""&amp;B375&amp;"" and B='""&amp;C375&amp;""'""))"),44.0)</f>
        <v>44</v>
      </c>
      <c r="E375" s="20">
        <f>IFERROR(__xludf.DUMMYFUNCTION("""COMPUTED_VALUE"""),31.0)</f>
        <v>31</v>
      </c>
      <c r="F375" s="20">
        <f>IFERROR(__xludf.DUMMYFUNCTION("""COMPUTED_VALUE"""),47.0)</f>
        <v>47</v>
      </c>
      <c r="G375" s="19">
        <f>IFERROR(__xludf.DUMMYFUNCTION("""COMPUTED_VALUE"""),122.0)</f>
        <v>122</v>
      </c>
      <c r="H375" s="19">
        <f>IFERROR(__xludf.DUMMYFUNCTION("""COMPUTED_VALUE"""),9.0)</f>
        <v>9</v>
      </c>
      <c r="I375" s="19">
        <f>IFERROR(__xludf.DUMMYFUNCTION("""COMPUTED_VALUE"""),31.0)</f>
        <v>31</v>
      </c>
      <c r="J375" s="21" t="str">
        <f t="shared" si="93"/>
        <v>N044.31.47.000 W122.09.31.000</v>
      </c>
      <c r="K375" s="21" t="str">
        <f t="shared" si="94"/>
        <v>44.529722222 122.158611111</v>
      </c>
      <c r="L375" s="22" t="str">
        <f t="shared" si="95"/>
        <v>                          N044.31.47.000 W122.09.31.000 N044.46.10.000 W122.13.09.000 SECTOR-05 ; NODE: PG 6 #41</v>
      </c>
      <c r="M375" s="23" t="str">
        <f t="shared" si="96"/>
        <v>LINE -122.158611111,44.529722222 -122.219166667,44.769444444
</v>
      </c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</row>
    <row r="376" ht="15.75" customHeight="1">
      <c r="A376" s="5" t="s">
        <v>93</v>
      </c>
      <c r="B376" s="5" t="s">
        <v>12</v>
      </c>
      <c r="C376" s="5" t="s">
        <v>19</v>
      </c>
      <c r="D376" s="19">
        <f>IFERROR(__xludf.DUMMYFUNCTION("IF(ISBLANK(C376),"""",QUERY(CoordinateDefinitions,""select C,D,E,F,G,H where A=""&amp;B376&amp;"" and B='""&amp;C376&amp;""'""))"),44.0)</f>
        <v>44</v>
      </c>
      <c r="E376" s="20">
        <f>IFERROR(__xludf.DUMMYFUNCTION("""COMPUTED_VALUE"""),46.0)</f>
        <v>46</v>
      </c>
      <c r="F376" s="20">
        <f>IFERROR(__xludf.DUMMYFUNCTION("""COMPUTED_VALUE"""),10.0)</f>
        <v>10</v>
      </c>
      <c r="G376" s="19">
        <f>IFERROR(__xludf.DUMMYFUNCTION("""COMPUTED_VALUE"""),122.0)</f>
        <v>122</v>
      </c>
      <c r="H376" s="19">
        <f>IFERROR(__xludf.DUMMYFUNCTION("""COMPUTED_VALUE"""),13.0)</f>
        <v>13</v>
      </c>
      <c r="I376" s="19">
        <f>IFERROR(__xludf.DUMMYFUNCTION("""COMPUTED_VALUE"""),9.0)</f>
        <v>9</v>
      </c>
      <c r="J376" s="21" t="str">
        <f t="shared" si="93"/>
        <v>N044.46.10.000 W122.13.09.000</v>
      </c>
      <c r="K376" s="21" t="str">
        <f t="shared" si="94"/>
        <v>44.769444444 122.219166667</v>
      </c>
      <c r="L376" s="22" t="str">
        <f t="shared" si="95"/>
        <v>                          N044.46.10.000 W122.13.09.000 N044.58.10.000 W122.16.07.000 SECTOR-05 ; NODE: PG 7 #14</v>
      </c>
      <c r="M376" s="23" t="str">
        <f t="shared" si="96"/>
        <v>LINE -122.219166667,44.769444444 -122.268611111,44.969444444
</v>
      </c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</row>
    <row r="377" ht="15.75" customHeight="1">
      <c r="A377" s="5" t="s">
        <v>93</v>
      </c>
      <c r="B377" s="5" t="s">
        <v>12</v>
      </c>
      <c r="C377" s="5" t="s">
        <v>17</v>
      </c>
      <c r="D377" s="19">
        <f>IFERROR(__xludf.DUMMYFUNCTION("IF(ISBLANK(C377),"""",QUERY(CoordinateDefinitions,""select C,D,E,F,G,H where A=""&amp;B377&amp;"" and B='""&amp;C377&amp;""'""))"),44.0)</f>
        <v>44</v>
      </c>
      <c r="E377" s="20">
        <f>IFERROR(__xludf.DUMMYFUNCTION("""COMPUTED_VALUE"""),58.0)</f>
        <v>58</v>
      </c>
      <c r="F377" s="20">
        <f>IFERROR(__xludf.DUMMYFUNCTION("""COMPUTED_VALUE"""),10.0)</f>
        <v>10</v>
      </c>
      <c r="G377" s="19">
        <f>IFERROR(__xludf.DUMMYFUNCTION("""COMPUTED_VALUE"""),122.0)</f>
        <v>122</v>
      </c>
      <c r="H377" s="19">
        <f>IFERROR(__xludf.DUMMYFUNCTION("""COMPUTED_VALUE"""),16.0)</f>
        <v>16</v>
      </c>
      <c r="I377" s="19">
        <f>IFERROR(__xludf.DUMMYFUNCTION("""COMPUTED_VALUE"""),7.0)</f>
        <v>7</v>
      </c>
      <c r="J377" s="21" t="str">
        <f t="shared" si="93"/>
        <v>N044.58.10.000 W122.16.07.000</v>
      </c>
      <c r="K377" s="21" t="str">
        <f t="shared" si="94"/>
        <v>44.969444444 122.268611111</v>
      </c>
      <c r="L377" s="22" t="str">
        <f t="shared" si="95"/>
        <v>                          N044.58.10.000 W122.16.07.000 N044.56.06.000 W122.28.40.000 SECTOR-05 ; NODE: PG 7 #12</v>
      </c>
      <c r="M377" s="23" t="str">
        <f t="shared" si="96"/>
        <v>LINE -122.268611111,44.969444444 -122.477777778,44.935000000
</v>
      </c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</row>
    <row r="378" ht="15.75" customHeight="1">
      <c r="A378" s="5" t="s">
        <v>93</v>
      </c>
      <c r="B378" s="5" t="s">
        <v>12</v>
      </c>
      <c r="C378" s="5" t="s">
        <v>18</v>
      </c>
      <c r="D378" s="19">
        <f>IFERROR(__xludf.DUMMYFUNCTION("IF(ISBLANK(C378),"""",QUERY(CoordinateDefinitions,""select C,D,E,F,G,H where A=""&amp;B378&amp;"" and B='""&amp;C378&amp;""'""))"),44.0)</f>
        <v>44</v>
      </c>
      <c r="E378" s="20">
        <f>IFERROR(__xludf.DUMMYFUNCTION("""COMPUTED_VALUE"""),56.0)</f>
        <v>56</v>
      </c>
      <c r="F378" s="20">
        <f>IFERROR(__xludf.DUMMYFUNCTION("""COMPUTED_VALUE"""),6.0)</f>
        <v>6</v>
      </c>
      <c r="G378" s="19">
        <f>IFERROR(__xludf.DUMMYFUNCTION("""COMPUTED_VALUE"""),122.0)</f>
        <v>122</v>
      </c>
      <c r="H378" s="19">
        <f>IFERROR(__xludf.DUMMYFUNCTION("""COMPUTED_VALUE"""),28.0)</f>
        <v>28</v>
      </c>
      <c r="I378" s="19">
        <f>IFERROR(__xludf.DUMMYFUNCTION("""COMPUTED_VALUE"""),40.0)</f>
        <v>40</v>
      </c>
      <c r="J378" s="21" t="str">
        <f t="shared" si="93"/>
        <v>N044.56.06.000 W122.28.40.000</v>
      </c>
      <c r="K378" s="21" t="str">
        <f t="shared" si="94"/>
        <v>44.935000000 122.477777778</v>
      </c>
      <c r="L378" s="22" t="str">
        <f t="shared" si="95"/>
        <v>                          N044.56.06.000 W122.28.40.000 N044.46.10.000 W122.13.09.000 SECTOR-05 ; NODE: PG 7 #13</v>
      </c>
      <c r="M378" s="23" t="str">
        <f t="shared" si="96"/>
        <v>LINE -122.477777778,44.935000000 -122.219166667,44.769444444
</v>
      </c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</row>
    <row r="379" ht="15.75" customHeight="1">
      <c r="A379" s="5" t="s">
        <v>93</v>
      </c>
      <c r="B379" s="5" t="s">
        <v>12</v>
      </c>
      <c r="C379" s="5" t="s">
        <v>19</v>
      </c>
      <c r="D379" s="19">
        <f>IFERROR(__xludf.DUMMYFUNCTION("IF(ISBLANK(C379),"""",QUERY(CoordinateDefinitions,""select C,D,E,F,G,H where A=""&amp;B379&amp;"" and B='""&amp;C379&amp;""'""))"),44.0)</f>
        <v>44</v>
      </c>
      <c r="E379" s="20">
        <f>IFERROR(__xludf.DUMMYFUNCTION("""COMPUTED_VALUE"""),46.0)</f>
        <v>46</v>
      </c>
      <c r="F379" s="20">
        <f>IFERROR(__xludf.DUMMYFUNCTION("""COMPUTED_VALUE"""),10.0)</f>
        <v>10</v>
      </c>
      <c r="G379" s="19">
        <f>IFERROR(__xludf.DUMMYFUNCTION("""COMPUTED_VALUE"""),122.0)</f>
        <v>122</v>
      </c>
      <c r="H379" s="19">
        <f>IFERROR(__xludf.DUMMYFUNCTION("""COMPUTED_VALUE"""),13.0)</f>
        <v>13</v>
      </c>
      <c r="I379" s="19">
        <f>IFERROR(__xludf.DUMMYFUNCTION("""COMPUTED_VALUE"""),9.0)</f>
        <v>9</v>
      </c>
      <c r="J379" s="21" t="str">
        <f t="shared" si="93"/>
        <v>N044.46.10.000 W122.13.09.000</v>
      </c>
      <c r="K379" s="21" t="str">
        <f t="shared" si="94"/>
        <v>44.769444444 122.219166667</v>
      </c>
      <c r="L379" s="22" t="str">
        <f t="shared" si="95"/>
        <v/>
      </c>
      <c r="M379" s="23" t="str">
        <f t="shared" si="96"/>
        <v/>
      </c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</row>
    <row r="380" ht="15.75" customHeight="1">
      <c r="A380" s="5" t="s">
        <v>93</v>
      </c>
      <c r="B380" s="5" t="s">
        <v>12</v>
      </c>
      <c r="C380" s="24"/>
      <c r="D380" s="24"/>
      <c r="E380" s="24"/>
      <c r="F380" s="24"/>
      <c r="G380" s="24"/>
      <c r="H380" s="24"/>
      <c r="I380" s="24"/>
      <c r="J380" s="24"/>
      <c r="K380" s="26"/>
      <c r="L380" s="27"/>
      <c r="M380" s="28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</row>
    <row r="381" ht="15.75" customHeight="1">
      <c r="A381" s="5" t="s">
        <v>93</v>
      </c>
      <c r="B381" s="5" t="s">
        <v>12</v>
      </c>
      <c r="C381" s="5" t="s">
        <v>17</v>
      </c>
      <c r="D381" s="19">
        <f>IFERROR(__xludf.DUMMYFUNCTION("IF(ISBLANK(C381),"""",QUERY(CoordinateDefinitions,""select C,D,E,F,G,H where A=""&amp;B381&amp;"" and B='""&amp;C381&amp;""'""))"),44.0)</f>
        <v>44</v>
      </c>
      <c r="E381" s="20">
        <f>IFERROR(__xludf.DUMMYFUNCTION("""COMPUTED_VALUE"""),58.0)</f>
        <v>58</v>
      </c>
      <c r="F381" s="20">
        <f>IFERROR(__xludf.DUMMYFUNCTION("""COMPUTED_VALUE"""),10.0)</f>
        <v>10</v>
      </c>
      <c r="G381" s="19">
        <f>IFERROR(__xludf.DUMMYFUNCTION("""COMPUTED_VALUE"""),122.0)</f>
        <v>122</v>
      </c>
      <c r="H381" s="19">
        <f>IFERROR(__xludf.DUMMYFUNCTION("""COMPUTED_VALUE"""),16.0)</f>
        <v>16</v>
      </c>
      <c r="I381" s="19">
        <f>IFERROR(__xludf.DUMMYFUNCTION("""COMPUTED_VALUE"""),7.0)</f>
        <v>7</v>
      </c>
      <c r="J381" s="21" t="str">
        <f t="shared" ref="J381:J389" si="97">IF(D381="","","N"&amp;TEXT(D381,"000")&amp;"."&amp;TEXT(E381,"00")&amp;"."&amp;TEXT(F381,"00.000")&amp;" W"&amp;TEXT(G381,"000")&amp;"."&amp;TEXT(H381,"00")&amp;"."&amp;TEXT(I381,"00.000"))</f>
        <v>N044.58.10.000 W122.16.07.000</v>
      </c>
      <c r="K381" s="21" t="str">
        <f t="shared" ref="K381:K389" si="98">IF(D381="","",TEXT((((F381/60)+E381)/60)+D381,"0.000000000")&amp;" "&amp;TEXT((((I381/60)+H381)/60)+G381,"0.000000000"))</f>
        <v>44.969444444 122.268611111</v>
      </c>
      <c r="L381" s="22" t="str">
        <f t="shared" ref="L381:L389" si="99">IF(OR(D381="",D382=""),"","                          "&amp;J381&amp;" "&amp;J382&amp;" SECTOR-"&amp;A381&amp;" ; NODE: PG "&amp;B381&amp;" #"&amp;C381)</f>
        <v>                          N044.58.10.000 W122.16.07.000 N045.04.30.000 W122.18.10.000 SECTOR-05 ; NODE: PG 7 #12</v>
      </c>
      <c r="M381" s="23" t="str">
        <f t="shared" ref="M381:M389" si="100">IF(or(D381="",D382=""),"","LINE -"&amp;TEXT((((I381/60)+H381)/60)+G381,"0.000000000")&amp;","&amp;TEXT((((F381/60)+E381)/60)+D381,"0.000000000")&amp;" -"&amp;TEXT((((I382/60)+H382)/60)+G382,"0.000000000")&amp;","&amp;TEXT((((F382/60)+E382)/60)+D382,"0.000000000")&amp;CHAR(13))</f>
        <v>LINE -122.268611111,44.969444444 -122.302777778,45.075000000
</v>
      </c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</row>
    <row r="382" ht="15.75" customHeight="1">
      <c r="A382" s="5" t="s">
        <v>93</v>
      </c>
      <c r="B382" s="5" t="s">
        <v>12</v>
      </c>
      <c r="C382" s="5" t="s">
        <v>16</v>
      </c>
      <c r="D382" s="19">
        <f>IFERROR(__xludf.DUMMYFUNCTION("IF(ISBLANK(C382),"""",QUERY(CoordinateDefinitions,""select C,D,E,F,G,H where A=""&amp;B382&amp;"" and B='""&amp;C382&amp;""'""))"),45.0)</f>
        <v>45</v>
      </c>
      <c r="E382" s="20">
        <f>IFERROR(__xludf.DUMMYFUNCTION("""COMPUTED_VALUE"""),4.0)</f>
        <v>4</v>
      </c>
      <c r="F382" s="20">
        <f>IFERROR(__xludf.DUMMYFUNCTION("""COMPUTED_VALUE"""),30.0)</f>
        <v>30</v>
      </c>
      <c r="G382" s="19">
        <f>IFERROR(__xludf.DUMMYFUNCTION("""COMPUTED_VALUE"""),122.0)</f>
        <v>122</v>
      </c>
      <c r="H382" s="19">
        <f>IFERROR(__xludf.DUMMYFUNCTION("""COMPUTED_VALUE"""),18.0)</f>
        <v>18</v>
      </c>
      <c r="I382" s="19">
        <f>IFERROR(__xludf.DUMMYFUNCTION("""COMPUTED_VALUE"""),10.0)</f>
        <v>10</v>
      </c>
      <c r="J382" s="21" t="str">
        <f t="shared" si="97"/>
        <v>N045.04.30.000 W122.18.10.000</v>
      </c>
      <c r="K382" s="21" t="str">
        <f t="shared" si="98"/>
        <v>45.075000000 122.302777778</v>
      </c>
      <c r="L382" s="22" t="str">
        <f t="shared" si="99"/>
        <v>                          N045.04.30.000 W122.18.10.000 N045.30.00.000 W122.19.00.000 SECTOR-05 ; NODE: PG 7 #11</v>
      </c>
      <c r="M382" s="23" t="str">
        <f t="shared" si="100"/>
        <v>LINE -122.302777778,45.075000000 -122.316666667,45.500000000
</v>
      </c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</row>
    <row r="383" ht="15.75" customHeight="1">
      <c r="A383" s="5" t="s">
        <v>93</v>
      </c>
      <c r="B383" s="5" t="s">
        <v>12</v>
      </c>
      <c r="C383" s="5" t="s">
        <v>15</v>
      </c>
      <c r="D383" s="19">
        <f>IFERROR(__xludf.DUMMYFUNCTION("IF(ISBLANK(C383),"""",QUERY(CoordinateDefinitions,""select C,D,E,F,G,H where A=""&amp;B383&amp;"" and B='""&amp;C383&amp;""'""))"),45.0)</f>
        <v>45</v>
      </c>
      <c r="E383" s="20">
        <f>IFERROR(__xludf.DUMMYFUNCTION("""COMPUTED_VALUE"""),30.0)</f>
        <v>30</v>
      </c>
      <c r="F383" s="20">
        <f>IFERROR(__xludf.DUMMYFUNCTION("""COMPUTED_VALUE"""),0.0)</f>
        <v>0</v>
      </c>
      <c r="G383" s="19">
        <f>IFERROR(__xludf.DUMMYFUNCTION("""COMPUTED_VALUE"""),122.0)</f>
        <v>122</v>
      </c>
      <c r="H383" s="19">
        <f>IFERROR(__xludf.DUMMYFUNCTION("""COMPUTED_VALUE"""),19.0)</f>
        <v>19</v>
      </c>
      <c r="I383" s="19">
        <f>IFERROR(__xludf.DUMMYFUNCTION("""COMPUTED_VALUE"""),0.0)</f>
        <v>0</v>
      </c>
      <c r="J383" s="21" t="str">
        <f t="shared" si="97"/>
        <v>N045.30.00.000 W122.19.00.000</v>
      </c>
      <c r="K383" s="21" t="str">
        <f t="shared" si="98"/>
        <v>45.500000000 122.316666667</v>
      </c>
      <c r="L383" s="22" t="str">
        <f t="shared" si="99"/>
        <v>                          N045.30.00.000 W122.19.00.000 N045.35.00.000 W122.18.00.000 SECTOR-05 ; NODE: PG 7 #10</v>
      </c>
      <c r="M383" s="23" t="str">
        <f t="shared" si="100"/>
        <v>LINE -122.316666667,45.500000000 -122.300000000,45.583333333
</v>
      </c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</row>
    <row r="384" ht="15.75" customHeight="1">
      <c r="A384" s="5" t="s">
        <v>93</v>
      </c>
      <c r="B384" s="5" t="s">
        <v>12</v>
      </c>
      <c r="C384" s="5" t="s">
        <v>14</v>
      </c>
      <c r="D384" s="19">
        <f>IFERROR(__xludf.DUMMYFUNCTION("IF(ISBLANK(C384),"""",QUERY(CoordinateDefinitions,""select C,D,E,F,G,H where A=""&amp;B384&amp;"" and B='""&amp;C384&amp;""'""))"),45.0)</f>
        <v>45</v>
      </c>
      <c r="E384" s="20">
        <f>IFERROR(__xludf.DUMMYFUNCTION("""COMPUTED_VALUE"""),35.0)</f>
        <v>35</v>
      </c>
      <c r="F384" s="20">
        <f>IFERROR(__xludf.DUMMYFUNCTION("""COMPUTED_VALUE"""),0.0)</f>
        <v>0</v>
      </c>
      <c r="G384" s="19">
        <f>IFERROR(__xludf.DUMMYFUNCTION("""COMPUTED_VALUE"""),122.0)</f>
        <v>122</v>
      </c>
      <c r="H384" s="19">
        <f>IFERROR(__xludf.DUMMYFUNCTION("""COMPUTED_VALUE"""),18.0)</f>
        <v>18</v>
      </c>
      <c r="I384" s="19">
        <f>IFERROR(__xludf.DUMMYFUNCTION("""COMPUTED_VALUE"""),0.0)</f>
        <v>0</v>
      </c>
      <c r="J384" s="21" t="str">
        <f t="shared" si="97"/>
        <v>N045.35.00.000 W122.18.00.000</v>
      </c>
      <c r="K384" s="21" t="str">
        <f t="shared" si="98"/>
        <v>45.583333333 122.300000000</v>
      </c>
      <c r="L384" s="22" t="str">
        <f t="shared" si="99"/>
        <v>                          N045.35.00.000 W122.18.00.000 N045.38.00.000 W122.41.29.000 SECTOR-05 ; NODE: PG 7 #9</v>
      </c>
      <c r="M384" s="23" t="str">
        <f t="shared" si="100"/>
        <v>LINE -122.300000000,45.583333333 -122.691388889,45.633333333
</v>
      </c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</row>
    <row r="385" ht="15.75" customHeight="1">
      <c r="A385" s="5" t="s">
        <v>93</v>
      </c>
      <c r="B385" s="5" t="s">
        <v>12</v>
      </c>
      <c r="C385" s="5" t="s">
        <v>13</v>
      </c>
      <c r="D385" s="19">
        <f>IFERROR(__xludf.DUMMYFUNCTION("IF(ISBLANK(C385),"""",QUERY(CoordinateDefinitions,""select C,D,E,F,G,H where A=""&amp;B385&amp;"" and B='""&amp;C385&amp;""'""))"),45.0)</f>
        <v>45</v>
      </c>
      <c r="E385" s="20">
        <f>IFERROR(__xludf.DUMMYFUNCTION("""COMPUTED_VALUE"""),38.0)</f>
        <v>38</v>
      </c>
      <c r="F385" s="20">
        <f>IFERROR(__xludf.DUMMYFUNCTION("""COMPUTED_VALUE"""),0.0)</f>
        <v>0</v>
      </c>
      <c r="G385" s="19">
        <f>IFERROR(__xludf.DUMMYFUNCTION("""COMPUTED_VALUE"""),122.0)</f>
        <v>122</v>
      </c>
      <c r="H385" s="19">
        <f>IFERROR(__xludf.DUMMYFUNCTION("""COMPUTED_VALUE"""),41.0)</f>
        <v>41</v>
      </c>
      <c r="I385" s="19">
        <f>IFERROR(__xludf.DUMMYFUNCTION("""COMPUTED_VALUE"""),29.0)</f>
        <v>29</v>
      </c>
      <c r="J385" s="21" t="str">
        <f t="shared" si="97"/>
        <v>N045.38.00.000 W122.41.29.000</v>
      </c>
      <c r="K385" s="21" t="str">
        <f t="shared" si="98"/>
        <v>45.633333333 122.691388889</v>
      </c>
      <c r="L385" s="22" t="str">
        <f t="shared" si="99"/>
        <v>                          N045.38.00.000 W122.41.29.000 N045.38.00.000 W122.45.00.000 SECTOR-05 ; NODE: PG 7 #8</v>
      </c>
      <c r="M385" s="23" t="str">
        <f t="shared" si="100"/>
        <v>LINE -122.691388889,45.633333333 -122.750000000,45.633333333
</v>
      </c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</row>
    <row r="386" ht="15.75" customHeight="1">
      <c r="A386" s="5" t="s">
        <v>93</v>
      </c>
      <c r="B386" s="5" t="s">
        <v>12</v>
      </c>
      <c r="C386" s="5" t="s">
        <v>12</v>
      </c>
      <c r="D386" s="19">
        <f>IFERROR(__xludf.DUMMYFUNCTION("IF(ISBLANK(C386),"""",QUERY(CoordinateDefinitions,""select C,D,E,F,G,H where A=""&amp;B386&amp;"" and B='""&amp;C386&amp;""'""))"),45.0)</f>
        <v>45</v>
      </c>
      <c r="E386" s="20">
        <f>IFERROR(__xludf.DUMMYFUNCTION("""COMPUTED_VALUE"""),38.0)</f>
        <v>38</v>
      </c>
      <c r="F386" s="20">
        <f>IFERROR(__xludf.DUMMYFUNCTION("""COMPUTED_VALUE"""),0.0)</f>
        <v>0</v>
      </c>
      <c r="G386" s="19">
        <f>IFERROR(__xludf.DUMMYFUNCTION("""COMPUTED_VALUE"""),122.0)</f>
        <v>122</v>
      </c>
      <c r="H386" s="19">
        <f>IFERROR(__xludf.DUMMYFUNCTION("""COMPUTED_VALUE"""),45.0)</f>
        <v>45</v>
      </c>
      <c r="I386" s="19">
        <f>IFERROR(__xludf.DUMMYFUNCTION("""COMPUTED_VALUE"""),0.0)</f>
        <v>0</v>
      </c>
      <c r="J386" s="21" t="str">
        <f t="shared" si="97"/>
        <v>N045.38.00.000 W122.45.00.000</v>
      </c>
      <c r="K386" s="21" t="str">
        <f t="shared" si="98"/>
        <v>45.633333333 122.750000000</v>
      </c>
      <c r="L386" s="22" t="str">
        <f t="shared" si="99"/>
        <v>                          N045.38.00.000 W122.45.00.000 N045.38.00.000 W122.50.21.000 SECTOR-05 ; NODE: PG 7 #7</v>
      </c>
      <c r="M386" s="23" t="str">
        <f t="shared" si="100"/>
        <v>LINE -122.750000000,45.633333333 -122.839166667,45.633333333
</v>
      </c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</row>
    <row r="387" ht="15.75" customHeight="1">
      <c r="A387" s="5" t="s">
        <v>93</v>
      </c>
      <c r="B387" s="5" t="s">
        <v>12</v>
      </c>
      <c r="C387" s="5" t="s">
        <v>11</v>
      </c>
      <c r="D387" s="19">
        <f>IFERROR(__xludf.DUMMYFUNCTION("IF(ISBLANK(C387),"""",QUERY(CoordinateDefinitions,""select C,D,E,F,G,H where A=""&amp;B387&amp;"" and B='""&amp;C387&amp;""'""))"),45.0)</f>
        <v>45</v>
      </c>
      <c r="E387" s="20">
        <f>IFERROR(__xludf.DUMMYFUNCTION("""COMPUTED_VALUE"""),38.0)</f>
        <v>38</v>
      </c>
      <c r="F387" s="20">
        <f>IFERROR(__xludf.DUMMYFUNCTION("""COMPUTED_VALUE"""),0.0)</f>
        <v>0</v>
      </c>
      <c r="G387" s="19">
        <f>IFERROR(__xludf.DUMMYFUNCTION("""COMPUTED_VALUE"""),122.0)</f>
        <v>122</v>
      </c>
      <c r="H387" s="19">
        <f>IFERROR(__xludf.DUMMYFUNCTION("""COMPUTED_VALUE"""),50.0)</f>
        <v>50</v>
      </c>
      <c r="I387" s="19">
        <f>IFERROR(__xludf.DUMMYFUNCTION("""COMPUTED_VALUE"""),21.0)</f>
        <v>21</v>
      </c>
      <c r="J387" s="21" t="str">
        <f t="shared" si="97"/>
        <v>N045.38.00.000 W122.50.21.000</v>
      </c>
      <c r="K387" s="21" t="str">
        <f t="shared" si="98"/>
        <v>45.633333333 122.839166667</v>
      </c>
      <c r="L387" s="22" t="str">
        <f t="shared" si="99"/>
        <v>                          N045.38.00.000 W122.50.21.000 N045.27.00.000 W122.51.15.000 SECTOR-05 ; NODE: PG 7 #6</v>
      </c>
      <c r="M387" s="23" t="str">
        <f t="shared" si="100"/>
        <v>LINE -122.839166667,45.633333333 -122.854166667,45.450000000
</v>
      </c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</row>
    <row r="388" ht="15.75" customHeight="1">
      <c r="A388" s="5" t="s">
        <v>93</v>
      </c>
      <c r="B388" s="5" t="s">
        <v>12</v>
      </c>
      <c r="C388" s="5" t="s">
        <v>20</v>
      </c>
      <c r="D388" s="19">
        <f>IFERROR(__xludf.DUMMYFUNCTION("IF(ISBLANK(C388),"""",QUERY(CoordinateDefinitions,""select C,D,E,F,G,H where A=""&amp;B388&amp;"" and B='""&amp;C388&amp;""'""))"),45.0)</f>
        <v>45</v>
      </c>
      <c r="E388" s="20">
        <f>IFERROR(__xludf.DUMMYFUNCTION("""COMPUTED_VALUE"""),27.0)</f>
        <v>27</v>
      </c>
      <c r="F388" s="20">
        <f>IFERROR(__xludf.DUMMYFUNCTION("""COMPUTED_VALUE"""),0.0)</f>
        <v>0</v>
      </c>
      <c r="G388" s="19">
        <f>IFERROR(__xludf.DUMMYFUNCTION("""COMPUTED_VALUE"""),122.0)</f>
        <v>122</v>
      </c>
      <c r="H388" s="19">
        <f>IFERROR(__xludf.DUMMYFUNCTION("""COMPUTED_VALUE"""),51.0)</f>
        <v>51</v>
      </c>
      <c r="I388" s="19">
        <f>IFERROR(__xludf.DUMMYFUNCTION("""COMPUTED_VALUE"""),15.0)</f>
        <v>15</v>
      </c>
      <c r="J388" s="21" t="str">
        <f t="shared" si="97"/>
        <v>N045.27.00.000 W122.51.15.000</v>
      </c>
      <c r="K388" s="21" t="str">
        <f t="shared" si="98"/>
        <v>45.450000000 122.854166667</v>
      </c>
      <c r="L388" s="22" t="str">
        <f t="shared" si="99"/>
        <v>                          N045.27.00.000 W122.51.15.000 N045.04.30.000 W122.18.10.000 SECTOR-05 ; NODE: PG 7 #15</v>
      </c>
      <c r="M388" s="23" t="str">
        <f t="shared" si="100"/>
        <v>LINE -122.854166667,45.450000000 -122.302777778,45.075000000
</v>
      </c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</row>
    <row r="389" ht="15.75" customHeight="1">
      <c r="A389" s="5" t="s">
        <v>93</v>
      </c>
      <c r="B389" s="5" t="s">
        <v>12</v>
      </c>
      <c r="C389" s="5" t="s">
        <v>16</v>
      </c>
      <c r="D389" s="19">
        <f>IFERROR(__xludf.DUMMYFUNCTION("IF(ISBLANK(C389),"""",QUERY(CoordinateDefinitions,""select C,D,E,F,G,H where A=""&amp;B389&amp;"" and B='""&amp;C389&amp;""'""))"),45.0)</f>
        <v>45</v>
      </c>
      <c r="E389" s="20">
        <f>IFERROR(__xludf.DUMMYFUNCTION("""COMPUTED_VALUE"""),4.0)</f>
        <v>4</v>
      </c>
      <c r="F389" s="20">
        <f>IFERROR(__xludf.DUMMYFUNCTION("""COMPUTED_VALUE"""),30.0)</f>
        <v>30</v>
      </c>
      <c r="G389" s="19">
        <f>IFERROR(__xludf.DUMMYFUNCTION("""COMPUTED_VALUE"""),122.0)</f>
        <v>122</v>
      </c>
      <c r="H389" s="19">
        <f>IFERROR(__xludf.DUMMYFUNCTION("""COMPUTED_VALUE"""),18.0)</f>
        <v>18</v>
      </c>
      <c r="I389" s="19">
        <f>IFERROR(__xludf.DUMMYFUNCTION("""COMPUTED_VALUE"""),10.0)</f>
        <v>10</v>
      </c>
      <c r="J389" s="21" t="str">
        <f t="shared" si="97"/>
        <v>N045.04.30.000 W122.18.10.000</v>
      </c>
      <c r="K389" s="21" t="str">
        <f t="shared" si="98"/>
        <v>45.075000000 122.302777778</v>
      </c>
      <c r="L389" s="22" t="str">
        <f t="shared" si="99"/>
        <v/>
      </c>
      <c r="M389" s="23" t="str">
        <f t="shared" si="100"/>
        <v/>
      </c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</row>
    <row r="390" ht="15.75" customHeight="1">
      <c r="A390" s="5" t="s">
        <v>93</v>
      </c>
      <c r="B390" s="5" t="s">
        <v>12</v>
      </c>
      <c r="C390" s="24"/>
      <c r="D390" s="24"/>
      <c r="E390" s="24"/>
      <c r="F390" s="24"/>
      <c r="G390" s="24"/>
      <c r="H390" s="24"/>
      <c r="I390" s="24"/>
      <c r="J390" s="24"/>
      <c r="K390" s="26"/>
      <c r="L390" s="27"/>
      <c r="M390" s="28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</row>
    <row r="391" ht="15.75" customHeight="1">
      <c r="A391" s="5" t="s">
        <v>93</v>
      </c>
      <c r="B391" s="5" t="s">
        <v>12</v>
      </c>
      <c r="C391" s="5" t="s">
        <v>14</v>
      </c>
      <c r="D391" s="19">
        <f>IFERROR(__xludf.DUMMYFUNCTION("IF(ISBLANK(C391),"""",QUERY(CoordinateDefinitions,""select C,D,E,F,G,H where A=""&amp;B391&amp;"" and B='""&amp;C391&amp;""'""))"),45.0)</f>
        <v>45</v>
      </c>
      <c r="E391" s="20">
        <f>IFERROR(__xludf.DUMMYFUNCTION("""COMPUTED_VALUE"""),35.0)</f>
        <v>35</v>
      </c>
      <c r="F391" s="20">
        <f>IFERROR(__xludf.DUMMYFUNCTION("""COMPUTED_VALUE"""),0.0)</f>
        <v>0</v>
      </c>
      <c r="G391" s="19">
        <f>IFERROR(__xludf.DUMMYFUNCTION("""COMPUTED_VALUE"""),122.0)</f>
        <v>122</v>
      </c>
      <c r="H391" s="19">
        <f>IFERROR(__xludf.DUMMYFUNCTION("""COMPUTED_VALUE"""),18.0)</f>
        <v>18</v>
      </c>
      <c r="I391" s="19">
        <f>IFERROR(__xludf.DUMMYFUNCTION("""COMPUTED_VALUE"""),0.0)</f>
        <v>0</v>
      </c>
      <c r="J391" s="21" t="str">
        <f t="shared" ref="J391:J396" si="101">IF(D391="","","N"&amp;TEXT(D391,"000")&amp;"."&amp;TEXT(E391,"00")&amp;"."&amp;TEXT(F391,"00.000")&amp;" W"&amp;TEXT(G391,"000")&amp;"."&amp;TEXT(H391,"00")&amp;"."&amp;TEXT(I391,"00.000"))</f>
        <v>N045.35.00.000 W122.18.00.000</v>
      </c>
      <c r="K391" s="21" t="str">
        <f t="shared" ref="K391:K396" si="102">IF(D391="","",TEXT((((F391/60)+E391)/60)+D391,"0.000000000")&amp;" "&amp;TEXT((((I391/60)+H391)/60)+G391,"0.000000000"))</f>
        <v>45.583333333 122.300000000</v>
      </c>
      <c r="L391" s="22" t="str">
        <f t="shared" ref="L391:L396" si="103">IF(OR(D391="",D392=""),"","                          "&amp;J391&amp;" "&amp;J392&amp;" SECTOR-"&amp;A391&amp;" ; NODE: PG "&amp;B391&amp;" #"&amp;C391)</f>
        <v>                          N045.35.00.000 W122.18.00.000 N045.22.00.000 W121.50.00.000 SECTOR-05 ; NODE: PG 7 #9</v>
      </c>
      <c r="M391" s="23" t="str">
        <f t="shared" ref="M391:M478" si="104">IF(or(D391="",D392=""),"","LINE -"&amp;TEXT((((I391/60)+H391)/60)+G391,"0.000000000")&amp;","&amp;TEXT((((F391/60)+E391)/60)+D391,"0.000000000")&amp;" -"&amp;TEXT((((I392/60)+H392)/60)+G392,"0.000000000")&amp;","&amp;TEXT((((F392/60)+E392)/60)+D392,"0.000000000")&amp;CHAR(13))</f>
        <v>LINE -122.300000000,45.583333333 -121.833333333,45.366666667
</v>
      </c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</row>
    <row r="392" ht="15.75" customHeight="1">
      <c r="A392" s="5" t="s">
        <v>93</v>
      </c>
      <c r="B392" s="5" t="s">
        <v>11</v>
      </c>
      <c r="C392" s="5" t="s">
        <v>42</v>
      </c>
      <c r="D392" s="19">
        <f>IFERROR(__xludf.DUMMYFUNCTION("IF(ISBLANK(C392),"""",QUERY(CoordinateDefinitions,""select C,D,E,F,G,H where A=""&amp;B392&amp;"" and B='""&amp;C392&amp;""'""))"),45.0)</f>
        <v>45</v>
      </c>
      <c r="E392" s="20">
        <f>IFERROR(__xludf.DUMMYFUNCTION("""COMPUTED_VALUE"""),22.0)</f>
        <v>22</v>
      </c>
      <c r="F392" s="20">
        <f>IFERROR(__xludf.DUMMYFUNCTION("""COMPUTED_VALUE"""),0.0)</f>
        <v>0</v>
      </c>
      <c r="G392" s="19">
        <f>IFERROR(__xludf.DUMMYFUNCTION("""COMPUTED_VALUE"""),121.0)</f>
        <v>121</v>
      </c>
      <c r="H392" s="19">
        <f>IFERROR(__xludf.DUMMYFUNCTION("""COMPUTED_VALUE"""),50.0)</f>
        <v>50</v>
      </c>
      <c r="I392" s="19">
        <f>IFERROR(__xludf.DUMMYFUNCTION("""COMPUTED_VALUE"""),0.0)</f>
        <v>0</v>
      </c>
      <c r="J392" s="21" t="str">
        <f t="shared" si="101"/>
        <v>N045.22.00.000 W121.50.00.000</v>
      </c>
      <c r="K392" s="21" t="str">
        <f t="shared" si="102"/>
        <v>45.366666667 121.833333333</v>
      </c>
      <c r="L392" s="22" t="str">
        <f t="shared" si="103"/>
        <v>                          N045.22.00.000 W121.50.00.000 N045.10.00.000 W121.12.00.000 SECTOR-05 ; NODE: PG 6 #37</v>
      </c>
      <c r="M392" s="23" t="str">
        <f t="shared" si="104"/>
        <v>LINE -121.833333333,45.366666667 -121.200000000,45.166666667
</v>
      </c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</row>
    <row r="393" ht="15.75" customHeight="1">
      <c r="A393" s="5" t="s">
        <v>93</v>
      </c>
      <c r="B393" s="5" t="s">
        <v>11</v>
      </c>
      <c r="C393" s="5" t="s">
        <v>43</v>
      </c>
      <c r="D393" s="19">
        <f>IFERROR(__xludf.DUMMYFUNCTION("IF(ISBLANK(C393),"""",QUERY(CoordinateDefinitions,""select C,D,E,F,G,H where A=""&amp;B393&amp;"" and B='""&amp;C393&amp;""'""))"),45.0)</f>
        <v>45</v>
      </c>
      <c r="E393" s="20">
        <f>IFERROR(__xludf.DUMMYFUNCTION("""COMPUTED_VALUE"""),10.0)</f>
        <v>10</v>
      </c>
      <c r="F393" s="20">
        <f>IFERROR(__xludf.DUMMYFUNCTION("""COMPUTED_VALUE"""),0.0)</f>
        <v>0</v>
      </c>
      <c r="G393" s="19">
        <f>IFERROR(__xludf.DUMMYFUNCTION("""COMPUTED_VALUE"""),121.0)</f>
        <v>121</v>
      </c>
      <c r="H393" s="19">
        <f>IFERROR(__xludf.DUMMYFUNCTION("""COMPUTED_VALUE"""),12.0)</f>
        <v>12</v>
      </c>
      <c r="I393" s="19">
        <f>IFERROR(__xludf.DUMMYFUNCTION("""COMPUTED_VALUE"""),0.0)</f>
        <v>0</v>
      </c>
      <c r="J393" s="21" t="str">
        <f t="shared" si="101"/>
        <v>N045.10.00.000 W121.12.00.000</v>
      </c>
      <c r="K393" s="21" t="str">
        <f t="shared" si="102"/>
        <v>45.166666667 121.200000000</v>
      </c>
      <c r="L393" s="22" t="str">
        <f t="shared" si="103"/>
        <v>                          N045.10.00.000 W121.12.00.000 N044.57.00.000 W120.24.00.000 SECTOR-05 ; NODE: PG 6 #38</v>
      </c>
      <c r="M393" s="23" t="str">
        <f t="shared" si="104"/>
        <v>LINE -121.200000000,45.166666667 -120.400000000,44.950000000
</v>
      </c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</row>
    <row r="394" ht="15.75" customHeight="1">
      <c r="A394" s="5" t="s">
        <v>93</v>
      </c>
      <c r="B394" s="5" t="s">
        <v>11</v>
      </c>
      <c r="C394" s="5" t="s">
        <v>44</v>
      </c>
      <c r="D394" s="19">
        <f>IFERROR(__xludf.DUMMYFUNCTION("IF(ISBLANK(C394),"""",QUERY(CoordinateDefinitions,""select C,D,E,F,G,H where A=""&amp;B394&amp;"" and B='""&amp;C394&amp;""'""))"),44.0)</f>
        <v>44</v>
      </c>
      <c r="E394" s="20">
        <f>IFERROR(__xludf.DUMMYFUNCTION("""COMPUTED_VALUE"""),57.0)</f>
        <v>57</v>
      </c>
      <c r="F394" s="20">
        <f>IFERROR(__xludf.DUMMYFUNCTION("""COMPUTED_VALUE"""),0.0)</f>
        <v>0</v>
      </c>
      <c r="G394" s="19">
        <f>IFERROR(__xludf.DUMMYFUNCTION("""COMPUTED_VALUE"""),120.0)</f>
        <v>120</v>
      </c>
      <c r="H394" s="19">
        <f>IFERROR(__xludf.DUMMYFUNCTION("""COMPUTED_VALUE"""),24.0)</f>
        <v>24</v>
      </c>
      <c r="I394" s="19">
        <f>IFERROR(__xludf.DUMMYFUNCTION("""COMPUTED_VALUE"""),0.0)</f>
        <v>0</v>
      </c>
      <c r="J394" s="21" t="str">
        <f t="shared" si="101"/>
        <v>N044.57.00.000 W120.24.00.000</v>
      </c>
      <c r="K394" s="21" t="str">
        <f t="shared" si="102"/>
        <v>44.950000000 120.400000000</v>
      </c>
      <c r="L394" s="22" t="str">
        <f t="shared" si="103"/>
        <v>                          N044.57.00.000 W120.24.00.000 N045.16.00.000 W119.54.00.000 SECTOR-05 ; NODE: PG 6 #39</v>
      </c>
      <c r="M394" s="23" t="str">
        <f t="shared" si="104"/>
        <v>LINE -120.400000000,44.950000000 -119.900000000,45.266666667
</v>
      </c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</row>
    <row r="395" ht="15.75" customHeight="1">
      <c r="A395" s="5" t="s">
        <v>93</v>
      </c>
      <c r="B395" s="5" t="s">
        <v>11</v>
      </c>
      <c r="C395" s="5" t="s">
        <v>20</v>
      </c>
      <c r="D395" s="19">
        <f>IFERROR(__xludf.DUMMYFUNCTION("IF(ISBLANK(C395),"""",QUERY(CoordinateDefinitions,""select C,D,E,F,G,H where A=""&amp;B395&amp;"" and B='""&amp;C395&amp;""'""))"),45.0)</f>
        <v>45</v>
      </c>
      <c r="E395" s="20">
        <f>IFERROR(__xludf.DUMMYFUNCTION("""COMPUTED_VALUE"""),16.0)</f>
        <v>16</v>
      </c>
      <c r="F395" s="20">
        <f>IFERROR(__xludf.DUMMYFUNCTION("""COMPUTED_VALUE"""),0.0)</f>
        <v>0</v>
      </c>
      <c r="G395" s="19">
        <f>IFERROR(__xludf.DUMMYFUNCTION("""COMPUTED_VALUE"""),119.0)</f>
        <v>119</v>
      </c>
      <c r="H395" s="19">
        <f>IFERROR(__xludf.DUMMYFUNCTION("""COMPUTED_VALUE"""),54.0)</f>
        <v>54</v>
      </c>
      <c r="I395" s="19">
        <f>IFERROR(__xludf.DUMMYFUNCTION("""COMPUTED_VALUE"""),0.0)</f>
        <v>0</v>
      </c>
      <c r="J395" s="21" t="str">
        <f t="shared" si="101"/>
        <v>N045.16.00.000 W119.54.00.000</v>
      </c>
      <c r="K395" s="21" t="str">
        <f t="shared" si="102"/>
        <v>45.266666667 119.900000000</v>
      </c>
      <c r="L395" s="22" t="str">
        <f t="shared" si="103"/>
        <v/>
      </c>
      <c r="M395" s="23" t="str">
        <f t="shared" si="104"/>
        <v/>
      </c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</row>
    <row r="396" ht="15.75" customHeight="1">
      <c r="A396" s="29"/>
      <c r="B396" s="29"/>
      <c r="C396" s="29"/>
      <c r="D396" s="21" t="str">
        <f>IFERROR(__xludf.DUMMYFUNCTION("IF(ISBLANK(C396),"""",QUERY(CoordinateDefinitions,""select C,D,E,F,G,H where A=""&amp;B396&amp;"" and B='""&amp;C396&amp;""'""))"),"")</f>
        <v/>
      </c>
      <c r="E396" s="30"/>
      <c r="F396" s="30"/>
      <c r="G396" s="21"/>
      <c r="H396" s="21"/>
      <c r="I396" s="21"/>
      <c r="J396" s="21" t="str">
        <f t="shared" si="101"/>
        <v/>
      </c>
      <c r="K396" s="21" t="str">
        <f t="shared" si="102"/>
        <v/>
      </c>
      <c r="L396" s="22" t="str">
        <f t="shared" si="103"/>
        <v/>
      </c>
      <c r="M396" s="23" t="str">
        <f t="shared" si="104"/>
        <v/>
      </c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</row>
    <row r="397" ht="15.75" customHeight="1">
      <c r="A397" s="5" t="s">
        <v>39</v>
      </c>
      <c r="B397" s="5" t="s">
        <v>11</v>
      </c>
      <c r="C397" s="5" t="s">
        <v>73</v>
      </c>
      <c r="D397" s="19">
        <f>IFERROR(__xludf.DUMMYFUNCTION("IF(ISBLANK(C397),"""",QUERY(CoordinateDefinitions,""select C,D,E,F,G,H where A=""&amp;B397&amp;"" and B='""&amp;C397&amp;""'""))"),46.0)</f>
        <v>46</v>
      </c>
      <c r="E397" s="20">
        <f>IFERROR(__xludf.DUMMYFUNCTION("""COMPUTED_VALUE"""),0.0)</f>
        <v>0</v>
      </c>
      <c r="F397" s="20">
        <f>IFERROR(__xludf.DUMMYFUNCTION("""COMPUTED_VALUE"""),0.0)</f>
        <v>0</v>
      </c>
      <c r="G397" s="19">
        <f>IFERROR(__xludf.DUMMYFUNCTION("""COMPUTED_VALUE"""),122.0)</f>
        <v>122</v>
      </c>
      <c r="H397" s="19">
        <f>IFERROR(__xludf.DUMMYFUNCTION("""COMPUTED_VALUE"""),24.0)</f>
        <v>24</v>
      </c>
      <c r="I397" s="19">
        <f>IFERROR(__xludf.DUMMYFUNCTION("""COMPUTED_VALUE"""),0.0)</f>
        <v>0</v>
      </c>
      <c r="J397" s="21"/>
      <c r="K397" s="21"/>
      <c r="L397" s="22"/>
      <c r="M397" s="23" t="str">
        <f t="shared" si="104"/>
        <v>LINE -122.400000000,46.000000000 -122.166666667,46.000000000
</v>
      </c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</row>
    <row r="398" ht="15.75" customHeight="1">
      <c r="A398" s="5" t="s">
        <v>39</v>
      </c>
      <c r="B398" s="5" t="s">
        <v>11</v>
      </c>
      <c r="C398" s="5" t="s">
        <v>16</v>
      </c>
      <c r="D398" s="19">
        <f>IFERROR(__xludf.DUMMYFUNCTION("IF(ISBLANK(C398),"""",QUERY(CoordinateDefinitions,""select C,D,E,F,G,H where A=""&amp;B398&amp;"" and B='""&amp;C398&amp;""'""))"),46.0)</f>
        <v>46</v>
      </c>
      <c r="E398" s="20">
        <f>IFERROR(__xludf.DUMMYFUNCTION("""COMPUTED_VALUE"""),0.0)</f>
        <v>0</v>
      </c>
      <c r="F398" s="20">
        <f>IFERROR(__xludf.DUMMYFUNCTION("""COMPUTED_VALUE"""),0.0)</f>
        <v>0</v>
      </c>
      <c r="G398" s="19">
        <f>IFERROR(__xludf.DUMMYFUNCTION("""COMPUTED_VALUE"""),122.0)</f>
        <v>122</v>
      </c>
      <c r="H398" s="19">
        <f>IFERROR(__xludf.DUMMYFUNCTION("""COMPUTED_VALUE"""),10.0)</f>
        <v>10</v>
      </c>
      <c r="I398" s="19">
        <f>IFERROR(__xludf.DUMMYFUNCTION("""COMPUTED_VALUE"""),0.0)</f>
        <v>0</v>
      </c>
      <c r="J398" s="21" t="str">
        <f t="shared" ref="J398:J478" si="105">IF(D398="","","N"&amp;TEXT(D398,"000")&amp;"."&amp;TEXT(E398,"00")&amp;"."&amp;TEXT(F398,"00.000")&amp;" W"&amp;TEXT(G398,"000")&amp;"."&amp;TEXT(H398,"00")&amp;"."&amp;TEXT(I398,"00.000"))</f>
        <v>N046.00.00.000 W122.10.00.000</v>
      </c>
      <c r="K398" s="21" t="str">
        <f t="shared" ref="K398:K478" si="106">IF(D398="","",TEXT((((F398/60)+E398)/60)+D398,"0.000000000")&amp;" "&amp;TEXT((((I398/60)+H398)/60)+G398,"0.000000000"))</f>
        <v>46.000000000 122.166666667</v>
      </c>
      <c r="L398" s="22" t="str">
        <f t="shared" ref="L398:L478" si="107">IF(OR(D398="",D399=""),"","                          "&amp;J398&amp;" "&amp;J399&amp;" SECTOR-"&amp;A398&amp;" ; NODE: PG "&amp;B398&amp;" #"&amp;C398)</f>
        <v>                          N046.00.00.000 W122.10.00.000 N046.04.03.000 W121.57.15.000 SECTOR-34 ; NODE: PG 6 #11</v>
      </c>
      <c r="M398" s="23" t="str">
        <f t="shared" si="104"/>
        <v>LINE -122.166666667,46.000000000 -121.954166667,46.067500000
</v>
      </c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</row>
    <row r="399" ht="15.75" customHeight="1">
      <c r="A399" s="5" t="s">
        <v>39</v>
      </c>
      <c r="B399" s="5" t="s">
        <v>11</v>
      </c>
      <c r="C399" s="5" t="s">
        <v>17</v>
      </c>
      <c r="D399" s="19">
        <f>IFERROR(__xludf.DUMMYFUNCTION("IF(ISBLANK(C399),"""",QUERY(CoordinateDefinitions,""select C,D,E,F,G,H where A=""&amp;B399&amp;"" and B='""&amp;C399&amp;""'""))"),46.0)</f>
        <v>46</v>
      </c>
      <c r="E399" s="20">
        <f>IFERROR(__xludf.DUMMYFUNCTION("""COMPUTED_VALUE"""),4.0)</f>
        <v>4</v>
      </c>
      <c r="F399" s="20">
        <f>IFERROR(__xludf.DUMMYFUNCTION("""COMPUTED_VALUE"""),3.0)</f>
        <v>3</v>
      </c>
      <c r="G399" s="19">
        <f>IFERROR(__xludf.DUMMYFUNCTION("""COMPUTED_VALUE"""),121.0)</f>
        <v>121</v>
      </c>
      <c r="H399" s="19">
        <f>IFERROR(__xludf.DUMMYFUNCTION("""COMPUTED_VALUE"""),57.0)</f>
        <v>57</v>
      </c>
      <c r="I399" s="19">
        <f>IFERROR(__xludf.DUMMYFUNCTION("""COMPUTED_VALUE"""),15.0)</f>
        <v>15</v>
      </c>
      <c r="J399" s="21" t="str">
        <f t="shared" si="105"/>
        <v>N046.04.03.000 W121.57.15.000</v>
      </c>
      <c r="K399" s="21" t="str">
        <f t="shared" si="106"/>
        <v>46.067500000 121.954166667</v>
      </c>
      <c r="L399" s="22" t="str">
        <f t="shared" si="107"/>
        <v>                          N046.04.03.000 W121.57.15.000 N046.16.49.000 W121.23.53.000 SECTOR-34 ; NODE: PG 6 #12</v>
      </c>
      <c r="M399" s="23" t="str">
        <f t="shared" si="104"/>
        <v>LINE -121.954166667,46.067500000 -121.398055556,46.280277778
</v>
      </c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</row>
    <row r="400" ht="15.75" customHeight="1">
      <c r="A400" s="5" t="s">
        <v>39</v>
      </c>
      <c r="B400" s="5" t="s">
        <v>11</v>
      </c>
      <c r="C400" s="5" t="s">
        <v>18</v>
      </c>
      <c r="D400" s="19">
        <f>IFERROR(__xludf.DUMMYFUNCTION("IF(ISBLANK(C400),"""",QUERY(CoordinateDefinitions,""select C,D,E,F,G,H where A=""&amp;B400&amp;"" and B='""&amp;C400&amp;""'""))"),46.0)</f>
        <v>46</v>
      </c>
      <c r="E400" s="20">
        <f>IFERROR(__xludf.DUMMYFUNCTION("""COMPUTED_VALUE"""),16.0)</f>
        <v>16</v>
      </c>
      <c r="F400" s="20">
        <f>IFERROR(__xludf.DUMMYFUNCTION("""COMPUTED_VALUE"""),49.0)</f>
        <v>49</v>
      </c>
      <c r="G400" s="19">
        <f>IFERROR(__xludf.DUMMYFUNCTION("""COMPUTED_VALUE"""),121.0)</f>
        <v>121</v>
      </c>
      <c r="H400" s="19">
        <f>IFERROR(__xludf.DUMMYFUNCTION("""COMPUTED_VALUE"""),23.0)</f>
        <v>23</v>
      </c>
      <c r="I400" s="19">
        <f>IFERROR(__xludf.DUMMYFUNCTION("""COMPUTED_VALUE"""),53.0)</f>
        <v>53</v>
      </c>
      <c r="J400" s="21" t="str">
        <f t="shared" si="105"/>
        <v>N046.16.49.000 W121.23.53.000</v>
      </c>
      <c r="K400" s="21" t="str">
        <f t="shared" si="106"/>
        <v>46.280277778 121.398055556</v>
      </c>
      <c r="L400" s="22" t="str">
        <f t="shared" si="107"/>
        <v>                          N046.16.49.000 W121.23.53.000 N045.45.00.000 W120.24.00.000 SECTOR-34 ; NODE: PG 6 #13</v>
      </c>
      <c r="M400" s="23" t="str">
        <f t="shared" si="104"/>
        <v>LINE -121.398055556,46.280277778 -120.400000000,45.750000000
</v>
      </c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</row>
    <row r="401" ht="15.75" customHeight="1">
      <c r="A401" s="5" t="s">
        <v>39</v>
      </c>
      <c r="B401" s="5" t="s">
        <v>11</v>
      </c>
      <c r="C401" s="5" t="s">
        <v>19</v>
      </c>
      <c r="D401" s="19">
        <f>IFERROR(__xludf.DUMMYFUNCTION("IF(ISBLANK(C401),"""",QUERY(CoordinateDefinitions,""select C,D,E,F,G,H where A=""&amp;B401&amp;"" and B='""&amp;C401&amp;""'""))"),45.0)</f>
        <v>45</v>
      </c>
      <c r="E401" s="20">
        <f>IFERROR(__xludf.DUMMYFUNCTION("""COMPUTED_VALUE"""),45.0)</f>
        <v>45</v>
      </c>
      <c r="F401" s="20">
        <f>IFERROR(__xludf.DUMMYFUNCTION("""COMPUTED_VALUE"""),0.0)</f>
        <v>0</v>
      </c>
      <c r="G401" s="19">
        <f>IFERROR(__xludf.DUMMYFUNCTION("""COMPUTED_VALUE"""),120.0)</f>
        <v>120</v>
      </c>
      <c r="H401" s="19">
        <f>IFERROR(__xludf.DUMMYFUNCTION("""COMPUTED_VALUE"""),24.0)</f>
        <v>24</v>
      </c>
      <c r="I401" s="19">
        <f>IFERROR(__xludf.DUMMYFUNCTION("""COMPUTED_VALUE"""),0.0)</f>
        <v>0</v>
      </c>
      <c r="J401" s="21" t="str">
        <f t="shared" si="105"/>
        <v>N045.45.00.000 W120.24.00.000</v>
      </c>
      <c r="K401" s="21" t="str">
        <f t="shared" si="106"/>
        <v>45.750000000 120.400000000</v>
      </c>
      <c r="L401" s="22" t="str">
        <f t="shared" si="107"/>
        <v>                          N045.45.00.000 W120.24.00.000 N045.16.00.000 W119.54.00.000 SECTOR-34 ; NODE: PG 6 #14</v>
      </c>
      <c r="M401" s="23" t="str">
        <f t="shared" si="104"/>
        <v>LINE -120.400000000,45.750000000 -119.900000000,45.266666667
</v>
      </c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</row>
    <row r="402" ht="15.75" customHeight="1">
      <c r="A402" s="5" t="s">
        <v>39</v>
      </c>
      <c r="B402" s="5" t="s">
        <v>11</v>
      </c>
      <c r="C402" s="5" t="s">
        <v>20</v>
      </c>
      <c r="D402" s="19">
        <f>IFERROR(__xludf.DUMMYFUNCTION("IF(ISBLANK(C402),"""",QUERY(CoordinateDefinitions,""select C,D,E,F,G,H where A=""&amp;B402&amp;"" and B='""&amp;C402&amp;""'""))"),45.0)</f>
        <v>45</v>
      </c>
      <c r="E402" s="20">
        <f>IFERROR(__xludf.DUMMYFUNCTION("""COMPUTED_VALUE"""),16.0)</f>
        <v>16</v>
      </c>
      <c r="F402" s="20">
        <f>IFERROR(__xludf.DUMMYFUNCTION("""COMPUTED_VALUE"""),0.0)</f>
        <v>0</v>
      </c>
      <c r="G402" s="19">
        <f>IFERROR(__xludf.DUMMYFUNCTION("""COMPUTED_VALUE"""),119.0)</f>
        <v>119</v>
      </c>
      <c r="H402" s="19">
        <f>IFERROR(__xludf.DUMMYFUNCTION("""COMPUTED_VALUE"""),54.0)</f>
        <v>54</v>
      </c>
      <c r="I402" s="19">
        <f>IFERROR(__xludf.DUMMYFUNCTION("""COMPUTED_VALUE"""),0.0)</f>
        <v>0</v>
      </c>
      <c r="J402" s="21" t="str">
        <f t="shared" si="105"/>
        <v>N045.16.00.000 W119.54.00.000</v>
      </c>
      <c r="K402" s="21" t="str">
        <f t="shared" si="106"/>
        <v>45.266666667 119.900000000</v>
      </c>
      <c r="L402" s="22" t="str">
        <f t="shared" si="107"/>
        <v>                          N045.16.00.000 W119.54.00.000 N044.57.00.000 W120.24.00.000 SECTOR-34 ; NODE: PG 6 #15</v>
      </c>
      <c r="M402" s="23" t="str">
        <f t="shared" si="104"/>
        <v>LINE -119.900000000,45.266666667 -120.400000000,44.950000000
</v>
      </c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</row>
    <row r="403" ht="15.75" customHeight="1">
      <c r="A403" s="5" t="s">
        <v>39</v>
      </c>
      <c r="B403" s="5" t="s">
        <v>11</v>
      </c>
      <c r="C403" s="5" t="s">
        <v>44</v>
      </c>
      <c r="D403" s="19">
        <f>IFERROR(__xludf.DUMMYFUNCTION("IF(ISBLANK(C403),"""",QUERY(CoordinateDefinitions,""select C,D,E,F,G,H where A=""&amp;B403&amp;"" and B='""&amp;C403&amp;""'""))"),44.0)</f>
        <v>44</v>
      </c>
      <c r="E403" s="20">
        <f>IFERROR(__xludf.DUMMYFUNCTION("""COMPUTED_VALUE"""),57.0)</f>
        <v>57</v>
      </c>
      <c r="F403" s="20">
        <f>IFERROR(__xludf.DUMMYFUNCTION("""COMPUTED_VALUE"""),0.0)</f>
        <v>0</v>
      </c>
      <c r="G403" s="19">
        <f>IFERROR(__xludf.DUMMYFUNCTION("""COMPUTED_VALUE"""),120.0)</f>
        <v>120</v>
      </c>
      <c r="H403" s="19">
        <f>IFERROR(__xludf.DUMMYFUNCTION("""COMPUTED_VALUE"""),24.0)</f>
        <v>24</v>
      </c>
      <c r="I403" s="19">
        <f>IFERROR(__xludf.DUMMYFUNCTION("""COMPUTED_VALUE"""),0.0)</f>
        <v>0</v>
      </c>
      <c r="J403" s="21" t="str">
        <f t="shared" si="105"/>
        <v>N044.57.00.000 W120.24.00.000</v>
      </c>
      <c r="K403" s="21" t="str">
        <f t="shared" si="106"/>
        <v>44.950000000 120.400000000</v>
      </c>
      <c r="L403" s="22" t="str">
        <f t="shared" si="107"/>
        <v>                          N044.57.00.000 W120.24.00.000 N045.10.00.000 W121.12.00.000 SECTOR-34 ; NODE: PG 6 #39</v>
      </c>
      <c r="M403" s="23" t="str">
        <f t="shared" si="104"/>
        <v>LINE -120.400000000,44.950000000 -121.200000000,45.166666667
</v>
      </c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</row>
    <row r="404" ht="15.75" customHeight="1">
      <c r="A404" s="5" t="s">
        <v>39</v>
      </c>
      <c r="B404" s="5" t="s">
        <v>11</v>
      </c>
      <c r="C404" s="5" t="s">
        <v>43</v>
      </c>
      <c r="D404" s="19">
        <f>IFERROR(__xludf.DUMMYFUNCTION("IF(ISBLANK(C404),"""",QUERY(CoordinateDefinitions,""select C,D,E,F,G,H where A=""&amp;B404&amp;"" and B='""&amp;C404&amp;""'""))"),45.0)</f>
        <v>45</v>
      </c>
      <c r="E404" s="20">
        <f>IFERROR(__xludf.DUMMYFUNCTION("""COMPUTED_VALUE"""),10.0)</f>
        <v>10</v>
      </c>
      <c r="F404" s="20">
        <f>IFERROR(__xludf.DUMMYFUNCTION("""COMPUTED_VALUE"""),0.0)</f>
        <v>0</v>
      </c>
      <c r="G404" s="19">
        <f>IFERROR(__xludf.DUMMYFUNCTION("""COMPUTED_VALUE"""),121.0)</f>
        <v>121</v>
      </c>
      <c r="H404" s="19">
        <f>IFERROR(__xludf.DUMMYFUNCTION("""COMPUTED_VALUE"""),12.0)</f>
        <v>12</v>
      </c>
      <c r="I404" s="19">
        <f>IFERROR(__xludf.DUMMYFUNCTION("""COMPUTED_VALUE"""),0.0)</f>
        <v>0</v>
      </c>
      <c r="J404" s="21" t="str">
        <f t="shared" si="105"/>
        <v>N045.10.00.000 W121.12.00.000</v>
      </c>
      <c r="K404" s="21" t="str">
        <f t="shared" si="106"/>
        <v>45.166666667 121.200000000</v>
      </c>
      <c r="L404" s="22" t="str">
        <f t="shared" si="107"/>
        <v>                          N045.10.00.000 W121.12.00.000 N045.22.00.000 W121.50.00.000 SECTOR-34 ; NODE: PG 6 #38</v>
      </c>
      <c r="M404" s="23" t="str">
        <f t="shared" si="104"/>
        <v>LINE -121.200000000,45.166666667 -121.833333333,45.366666667
</v>
      </c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</row>
    <row r="405" ht="15.75" customHeight="1">
      <c r="A405" s="5" t="s">
        <v>39</v>
      </c>
      <c r="B405" s="5" t="s">
        <v>11</v>
      </c>
      <c r="C405" s="5" t="s">
        <v>42</v>
      </c>
      <c r="D405" s="19">
        <f>IFERROR(__xludf.DUMMYFUNCTION("IF(ISBLANK(C405),"""",QUERY(CoordinateDefinitions,""select C,D,E,F,G,H where A=""&amp;B405&amp;"" and B='""&amp;C405&amp;""'""))"),45.0)</f>
        <v>45</v>
      </c>
      <c r="E405" s="20">
        <f>IFERROR(__xludf.DUMMYFUNCTION("""COMPUTED_VALUE"""),22.0)</f>
        <v>22</v>
      </c>
      <c r="F405" s="20">
        <f>IFERROR(__xludf.DUMMYFUNCTION("""COMPUTED_VALUE"""),0.0)</f>
        <v>0</v>
      </c>
      <c r="G405" s="19">
        <f>IFERROR(__xludf.DUMMYFUNCTION("""COMPUTED_VALUE"""),121.0)</f>
        <v>121</v>
      </c>
      <c r="H405" s="19">
        <f>IFERROR(__xludf.DUMMYFUNCTION("""COMPUTED_VALUE"""),50.0)</f>
        <v>50</v>
      </c>
      <c r="I405" s="19">
        <f>IFERROR(__xludf.DUMMYFUNCTION("""COMPUTED_VALUE"""),0.0)</f>
        <v>0</v>
      </c>
      <c r="J405" s="21" t="str">
        <f t="shared" si="105"/>
        <v>N045.22.00.000 W121.50.00.000</v>
      </c>
      <c r="K405" s="21" t="str">
        <f t="shared" si="106"/>
        <v>45.366666667 121.833333333</v>
      </c>
      <c r="L405" s="22" t="str">
        <f t="shared" si="107"/>
        <v>                          N045.22.00.000 W121.50.00.000 N045.35.00.000 W122.18.00.000 SECTOR-34 ; NODE: PG 6 #37</v>
      </c>
      <c r="M405" s="23" t="str">
        <f t="shared" si="104"/>
        <v>LINE -121.833333333,45.366666667 -122.300000000,45.583333333
</v>
      </c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</row>
    <row r="406" ht="15.75" customHeight="1">
      <c r="A406" s="5" t="s">
        <v>39</v>
      </c>
      <c r="B406" s="5" t="s">
        <v>12</v>
      </c>
      <c r="C406" s="5" t="s">
        <v>14</v>
      </c>
      <c r="D406" s="19">
        <f>IFERROR(__xludf.DUMMYFUNCTION("IF(ISBLANK(C406),"""",QUERY(CoordinateDefinitions,""select C,D,E,F,G,H where A=""&amp;B406&amp;"" and B='""&amp;C406&amp;""'""))"),45.0)</f>
        <v>45</v>
      </c>
      <c r="E406" s="20">
        <f>IFERROR(__xludf.DUMMYFUNCTION("""COMPUTED_VALUE"""),35.0)</f>
        <v>35</v>
      </c>
      <c r="F406" s="20">
        <f>IFERROR(__xludf.DUMMYFUNCTION("""COMPUTED_VALUE"""),0.0)</f>
        <v>0</v>
      </c>
      <c r="G406" s="19">
        <f>IFERROR(__xludf.DUMMYFUNCTION("""COMPUTED_VALUE"""),122.0)</f>
        <v>122</v>
      </c>
      <c r="H406" s="19">
        <f>IFERROR(__xludf.DUMMYFUNCTION("""COMPUTED_VALUE"""),18.0)</f>
        <v>18</v>
      </c>
      <c r="I406" s="19">
        <f>IFERROR(__xludf.DUMMYFUNCTION("""COMPUTED_VALUE"""),0.0)</f>
        <v>0</v>
      </c>
      <c r="J406" s="21" t="str">
        <f t="shared" si="105"/>
        <v>N045.35.00.000 W122.18.00.000</v>
      </c>
      <c r="K406" s="21" t="str">
        <f t="shared" si="106"/>
        <v>45.583333333 122.300000000</v>
      </c>
      <c r="L406" s="22" t="str">
        <f t="shared" si="107"/>
        <v>                          N045.35.00.000 W122.18.00.000 N045.38.00.000 W122.41.29.000 SECTOR-34 ; NODE: PG 7 #9</v>
      </c>
      <c r="M406" s="23" t="str">
        <f t="shared" si="104"/>
        <v>LINE -122.300000000,45.583333333 -122.691388889,45.633333333
</v>
      </c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</row>
    <row r="407" ht="15.75" customHeight="1">
      <c r="A407" s="5" t="s">
        <v>39</v>
      </c>
      <c r="B407" s="5" t="s">
        <v>12</v>
      </c>
      <c r="C407" s="5" t="s">
        <v>13</v>
      </c>
      <c r="D407" s="19">
        <f>IFERROR(__xludf.DUMMYFUNCTION("IF(ISBLANK(C407),"""",QUERY(CoordinateDefinitions,""select C,D,E,F,G,H where A=""&amp;B407&amp;"" and B='""&amp;C407&amp;""'""))"),45.0)</f>
        <v>45</v>
      </c>
      <c r="E407" s="20">
        <f>IFERROR(__xludf.DUMMYFUNCTION("""COMPUTED_VALUE"""),38.0)</f>
        <v>38</v>
      </c>
      <c r="F407" s="20">
        <f>IFERROR(__xludf.DUMMYFUNCTION("""COMPUTED_VALUE"""),0.0)</f>
        <v>0</v>
      </c>
      <c r="G407" s="19">
        <f>IFERROR(__xludf.DUMMYFUNCTION("""COMPUTED_VALUE"""),122.0)</f>
        <v>122</v>
      </c>
      <c r="H407" s="19">
        <f>IFERROR(__xludf.DUMMYFUNCTION("""COMPUTED_VALUE"""),41.0)</f>
        <v>41</v>
      </c>
      <c r="I407" s="19">
        <f>IFERROR(__xludf.DUMMYFUNCTION("""COMPUTED_VALUE"""),29.0)</f>
        <v>29</v>
      </c>
      <c r="J407" s="21" t="str">
        <f t="shared" si="105"/>
        <v>N045.38.00.000 W122.41.29.000</v>
      </c>
      <c r="K407" s="21" t="str">
        <f t="shared" si="106"/>
        <v>45.633333333 122.691388889</v>
      </c>
      <c r="L407" s="22" t="str">
        <f t="shared" si="107"/>
        <v>                          N045.38.00.000 W122.41.29.000 N045.38.00.000 W122.45.00.000 SECTOR-34 ; NODE: PG 7 #8</v>
      </c>
      <c r="M407" s="23" t="str">
        <f t="shared" si="104"/>
        <v>LINE -122.691388889,45.633333333 -122.750000000,45.633333333
</v>
      </c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</row>
    <row r="408" ht="15.75" customHeight="1">
      <c r="A408" s="5" t="s">
        <v>39</v>
      </c>
      <c r="B408" s="5" t="s">
        <v>12</v>
      </c>
      <c r="C408" s="5" t="s">
        <v>12</v>
      </c>
      <c r="D408" s="19">
        <f>IFERROR(__xludf.DUMMYFUNCTION("IF(ISBLANK(C408),"""",QUERY(CoordinateDefinitions,""select C,D,E,F,G,H where A=""&amp;B408&amp;"" and B='""&amp;C408&amp;""'""))"),45.0)</f>
        <v>45</v>
      </c>
      <c r="E408" s="20">
        <f>IFERROR(__xludf.DUMMYFUNCTION("""COMPUTED_VALUE"""),38.0)</f>
        <v>38</v>
      </c>
      <c r="F408" s="20">
        <f>IFERROR(__xludf.DUMMYFUNCTION("""COMPUTED_VALUE"""),0.0)</f>
        <v>0</v>
      </c>
      <c r="G408" s="19">
        <f>IFERROR(__xludf.DUMMYFUNCTION("""COMPUTED_VALUE"""),122.0)</f>
        <v>122</v>
      </c>
      <c r="H408" s="19">
        <f>IFERROR(__xludf.DUMMYFUNCTION("""COMPUTED_VALUE"""),45.0)</f>
        <v>45</v>
      </c>
      <c r="I408" s="19">
        <f>IFERROR(__xludf.DUMMYFUNCTION("""COMPUTED_VALUE"""),0.0)</f>
        <v>0</v>
      </c>
      <c r="J408" s="21" t="str">
        <f t="shared" si="105"/>
        <v>N045.38.00.000 W122.45.00.000</v>
      </c>
      <c r="K408" s="21" t="str">
        <f t="shared" si="106"/>
        <v>45.633333333 122.750000000</v>
      </c>
      <c r="L408" s="22" t="str">
        <f t="shared" si="107"/>
        <v>                          N045.38.00.000 W122.45.00.000 N045.47.00.000 W122.45.00.000 SECTOR-34 ; NODE: PG 7 #7</v>
      </c>
      <c r="M408" s="23" t="str">
        <f t="shared" si="104"/>
        <v>LINE -122.750000000,45.633333333 -122.750000000,45.783333333
</v>
      </c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</row>
    <row r="409" ht="15.75" customHeight="1">
      <c r="A409" s="5" t="s">
        <v>39</v>
      </c>
      <c r="B409" s="5" t="s">
        <v>12</v>
      </c>
      <c r="C409" s="5" t="s">
        <v>6</v>
      </c>
      <c r="D409" s="19">
        <f>IFERROR(__xludf.DUMMYFUNCTION("IF(ISBLANK(C409),"""",QUERY(CoordinateDefinitions,""select C,D,E,F,G,H where A=""&amp;B409&amp;"" and B='""&amp;C409&amp;""'""))"),45.0)</f>
        <v>45</v>
      </c>
      <c r="E409" s="20">
        <f>IFERROR(__xludf.DUMMYFUNCTION("""COMPUTED_VALUE"""),47.0)</f>
        <v>47</v>
      </c>
      <c r="F409" s="20">
        <f>IFERROR(__xludf.DUMMYFUNCTION("""COMPUTED_VALUE"""),0.0)</f>
        <v>0</v>
      </c>
      <c r="G409" s="19">
        <f>IFERROR(__xludf.DUMMYFUNCTION("""COMPUTED_VALUE"""),122.0)</f>
        <v>122</v>
      </c>
      <c r="H409" s="19">
        <f>IFERROR(__xludf.DUMMYFUNCTION("""COMPUTED_VALUE"""),45.0)</f>
        <v>45</v>
      </c>
      <c r="I409" s="19">
        <f>IFERROR(__xludf.DUMMYFUNCTION("""COMPUTED_VALUE"""),0.0)</f>
        <v>0</v>
      </c>
      <c r="J409" s="21" t="str">
        <f t="shared" si="105"/>
        <v>N045.47.00.000 W122.45.00.000</v>
      </c>
      <c r="K409" s="21" t="str">
        <f t="shared" si="106"/>
        <v>45.783333333 122.750000000</v>
      </c>
      <c r="L409" s="22" t="str">
        <f t="shared" si="107"/>
        <v>                          N045.47.00.000 W122.45.00.000 N045.56.00.000 W122.25.00.000 SECTOR-34 ; NODE: PG 7 #2</v>
      </c>
      <c r="M409" s="23" t="str">
        <f t="shared" si="104"/>
        <v>LINE -122.750000000,45.783333333 -122.416666667,45.933333333
</v>
      </c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</row>
    <row r="410" ht="15.75" customHeight="1">
      <c r="A410" s="5" t="s">
        <v>39</v>
      </c>
      <c r="B410" s="5" t="s">
        <v>12</v>
      </c>
      <c r="C410" s="5" t="s">
        <v>8</v>
      </c>
      <c r="D410" s="19">
        <f>IFERROR(__xludf.DUMMYFUNCTION("IF(ISBLANK(C410),"""",QUERY(CoordinateDefinitions,""select C,D,E,F,G,H where A=""&amp;B410&amp;"" and B='""&amp;C410&amp;""'""))"),45.0)</f>
        <v>45</v>
      </c>
      <c r="E410" s="20">
        <f>IFERROR(__xludf.DUMMYFUNCTION("""COMPUTED_VALUE"""),56.0)</f>
        <v>56</v>
      </c>
      <c r="F410" s="20">
        <f>IFERROR(__xludf.DUMMYFUNCTION("""COMPUTED_VALUE"""),0.0)</f>
        <v>0</v>
      </c>
      <c r="G410" s="19">
        <f>IFERROR(__xludf.DUMMYFUNCTION("""COMPUTED_VALUE"""),122.0)</f>
        <v>122</v>
      </c>
      <c r="H410" s="19">
        <f>IFERROR(__xludf.DUMMYFUNCTION("""COMPUTED_VALUE"""),25.0)</f>
        <v>25</v>
      </c>
      <c r="I410" s="19">
        <f>IFERROR(__xludf.DUMMYFUNCTION("""COMPUTED_VALUE"""),0.0)</f>
        <v>0</v>
      </c>
      <c r="J410" s="21" t="str">
        <f t="shared" si="105"/>
        <v>N045.56.00.000 W122.25.00.000</v>
      </c>
      <c r="K410" s="21" t="str">
        <f t="shared" si="106"/>
        <v>45.933333333 122.416666667</v>
      </c>
      <c r="L410" s="22" t="str">
        <f t="shared" si="107"/>
        <v>                          N045.56.00.000 W122.25.00.000 N046.00.00.000 W122.24.00.000 SECTOR-34 ; NODE: PG 7 #3</v>
      </c>
      <c r="M410" s="23" t="str">
        <f t="shared" si="104"/>
        <v>LINE -122.416666667,45.933333333 -122.400000000,46.000000000
</v>
      </c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</row>
    <row r="411" ht="15.75" customHeight="1">
      <c r="A411" s="5" t="s">
        <v>39</v>
      </c>
      <c r="B411" s="5" t="s">
        <v>11</v>
      </c>
      <c r="C411" s="5" t="s">
        <v>73</v>
      </c>
      <c r="D411" s="19">
        <f>IFERROR(__xludf.DUMMYFUNCTION("IF(ISBLANK(C411),"""",QUERY(CoordinateDefinitions,""select C,D,E,F,G,H where A=""&amp;B411&amp;"" and B='""&amp;C411&amp;""'""))"),46.0)</f>
        <v>46</v>
      </c>
      <c r="E411" s="20">
        <f>IFERROR(__xludf.DUMMYFUNCTION("""COMPUTED_VALUE"""),0.0)</f>
        <v>0</v>
      </c>
      <c r="F411" s="20">
        <f>IFERROR(__xludf.DUMMYFUNCTION("""COMPUTED_VALUE"""),0.0)</f>
        <v>0</v>
      </c>
      <c r="G411" s="19">
        <f>IFERROR(__xludf.DUMMYFUNCTION("""COMPUTED_VALUE"""),122.0)</f>
        <v>122</v>
      </c>
      <c r="H411" s="19">
        <f>IFERROR(__xludf.DUMMYFUNCTION("""COMPUTED_VALUE"""),24.0)</f>
        <v>24</v>
      </c>
      <c r="I411" s="19">
        <f>IFERROR(__xludf.DUMMYFUNCTION("""COMPUTED_VALUE"""),0.0)</f>
        <v>0</v>
      </c>
      <c r="J411" s="21" t="str">
        <f t="shared" si="105"/>
        <v>N046.00.00.000 W122.24.00.000</v>
      </c>
      <c r="K411" s="21" t="str">
        <f t="shared" si="106"/>
        <v>46.000000000 122.400000000</v>
      </c>
      <c r="L411" s="22" t="str">
        <f t="shared" si="107"/>
        <v/>
      </c>
      <c r="M411" s="23" t="str">
        <f t="shared" si="104"/>
        <v/>
      </c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</row>
    <row r="412" ht="15.75" customHeight="1">
      <c r="A412" s="29"/>
      <c r="B412" s="29"/>
      <c r="C412" s="29"/>
      <c r="D412" s="21" t="str">
        <f>IFERROR(__xludf.DUMMYFUNCTION("IF(ISBLANK(C412),"""",QUERY(CoordinateDefinitions,""select C,D,E,F,G,H where A=""&amp;B412&amp;"" and B='""&amp;C412&amp;""'""))"),"")</f>
        <v/>
      </c>
      <c r="E412" s="30"/>
      <c r="F412" s="30"/>
      <c r="G412" s="21"/>
      <c r="H412" s="21"/>
      <c r="I412" s="21"/>
      <c r="J412" s="21" t="str">
        <f t="shared" si="105"/>
        <v/>
      </c>
      <c r="K412" s="21" t="str">
        <f t="shared" si="106"/>
        <v/>
      </c>
      <c r="L412" s="22" t="str">
        <f t="shared" si="107"/>
        <v/>
      </c>
      <c r="M412" s="23" t="str">
        <f t="shared" si="104"/>
        <v/>
      </c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</row>
    <row r="413" ht="15.75" customHeight="1">
      <c r="A413" s="5" t="s">
        <v>47</v>
      </c>
      <c r="B413" s="5" t="s">
        <v>13</v>
      </c>
      <c r="C413" s="5" t="s">
        <v>5</v>
      </c>
      <c r="D413" s="19">
        <f>IFERROR(__xludf.DUMMYFUNCTION("IF(ISBLANK(C413),"""",QUERY(CoordinateDefinitions,""select C,D,E,F,G,H where A=""&amp;B413&amp;"" and B='""&amp;C413&amp;""'""))"),45.0)</f>
        <v>45</v>
      </c>
      <c r="E413" s="20">
        <f>IFERROR(__xludf.DUMMYFUNCTION("""COMPUTED_VALUE"""),48.0)</f>
        <v>48</v>
      </c>
      <c r="F413" s="20">
        <f>IFERROR(__xludf.DUMMYFUNCTION("""COMPUTED_VALUE"""),35.0)</f>
        <v>35</v>
      </c>
      <c r="G413" s="19">
        <f>IFERROR(__xludf.DUMMYFUNCTION("""COMPUTED_VALUE"""),126.0)</f>
        <v>126</v>
      </c>
      <c r="H413" s="19">
        <f>IFERROR(__xludf.DUMMYFUNCTION("""COMPUTED_VALUE"""),50.0)</f>
        <v>50</v>
      </c>
      <c r="I413" s="19">
        <f>IFERROR(__xludf.DUMMYFUNCTION("""COMPUTED_VALUE"""),49.0)</f>
        <v>49</v>
      </c>
      <c r="J413" s="21" t="str">
        <f t="shared" si="105"/>
        <v>N045.48.35.000 W126.50.49.000</v>
      </c>
      <c r="K413" s="21" t="str">
        <f t="shared" si="106"/>
        <v>45.809722222 126.846944444</v>
      </c>
      <c r="L413" s="22" t="str">
        <f t="shared" si="107"/>
        <v>                          N045.48.35.000 W126.50.49.000 N046.06.00.000 W126.15.00.000 SECTOR-42 ; NODE: PG 8 #1</v>
      </c>
      <c r="M413" s="23" t="str">
        <f t="shared" si="104"/>
        <v>LINE -126.846944444,45.809722222 -126.250000000,46.100000000
</v>
      </c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</row>
    <row r="414" ht="15.75" customHeight="1">
      <c r="A414" s="5" t="s">
        <v>47</v>
      </c>
      <c r="B414" s="5" t="s">
        <v>13</v>
      </c>
      <c r="C414" s="5" t="s">
        <v>6</v>
      </c>
      <c r="D414" s="19">
        <f>IFERROR(__xludf.DUMMYFUNCTION("IF(ISBLANK(C414),"""",QUERY(CoordinateDefinitions,""select C,D,E,F,G,H where A=""&amp;B414&amp;"" and B='""&amp;C414&amp;""'""))"),46.0)</f>
        <v>46</v>
      </c>
      <c r="E414" s="20">
        <f>IFERROR(__xludf.DUMMYFUNCTION("""COMPUTED_VALUE"""),6.0)</f>
        <v>6</v>
      </c>
      <c r="F414" s="20">
        <f>IFERROR(__xludf.DUMMYFUNCTION("""COMPUTED_VALUE"""),0.0)</f>
        <v>0</v>
      </c>
      <c r="G414" s="19">
        <f>IFERROR(__xludf.DUMMYFUNCTION("""COMPUTED_VALUE"""),126.0)</f>
        <v>126</v>
      </c>
      <c r="H414" s="19">
        <f>IFERROR(__xludf.DUMMYFUNCTION("""COMPUTED_VALUE"""),15.0)</f>
        <v>15</v>
      </c>
      <c r="I414" s="19">
        <f>IFERROR(__xludf.DUMMYFUNCTION("""COMPUTED_VALUE"""),0.0)</f>
        <v>0</v>
      </c>
      <c r="J414" s="21" t="str">
        <f t="shared" si="105"/>
        <v>N046.06.00.000 W126.15.00.000</v>
      </c>
      <c r="K414" s="21" t="str">
        <f t="shared" si="106"/>
        <v>46.100000000 126.250000000</v>
      </c>
      <c r="L414" s="22" t="str">
        <f t="shared" si="107"/>
        <v>                          N046.06.00.000 W126.15.00.000 N046.20.25.000 W125.43.37.000 SECTOR-42 ; NODE: PG 8 #2</v>
      </c>
      <c r="M414" s="23" t="str">
        <f t="shared" si="104"/>
        <v>LINE -126.250000000,46.100000000 -125.726944444,46.340277778
</v>
      </c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</row>
    <row r="415" ht="15.75" customHeight="1">
      <c r="A415" s="5" t="s">
        <v>47</v>
      </c>
      <c r="B415" s="5" t="s">
        <v>13</v>
      </c>
      <c r="C415" s="5" t="s">
        <v>8</v>
      </c>
      <c r="D415" s="19">
        <f>IFERROR(__xludf.DUMMYFUNCTION("IF(ISBLANK(C415),"""",QUERY(CoordinateDefinitions,""select C,D,E,F,G,H where A=""&amp;B415&amp;"" and B='""&amp;C415&amp;""'""))"),46.0)</f>
        <v>46</v>
      </c>
      <c r="E415" s="20">
        <f>IFERROR(__xludf.DUMMYFUNCTION("""COMPUTED_VALUE"""),20.0)</f>
        <v>20</v>
      </c>
      <c r="F415" s="20">
        <f>IFERROR(__xludf.DUMMYFUNCTION("""COMPUTED_VALUE"""),25.0)</f>
        <v>25</v>
      </c>
      <c r="G415" s="19">
        <f>IFERROR(__xludf.DUMMYFUNCTION("""COMPUTED_VALUE"""),125.0)</f>
        <v>125</v>
      </c>
      <c r="H415" s="19">
        <f>IFERROR(__xludf.DUMMYFUNCTION("""COMPUTED_VALUE"""),43.0)</f>
        <v>43</v>
      </c>
      <c r="I415" s="19">
        <f>IFERROR(__xludf.DUMMYFUNCTION("""COMPUTED_VALUE"""),37.0)</f>
        <v>37</v>
      </c>
      <c r="J415" s="21" t="str">
        <f t="shared" si="105"/>
        <v>N046.20.25.000 W125.43.37.000</v>
      </c>
      <c r="K415" s="21" t="str">
        <f t="shared" si="106"/>
        <v>46.340277778 125.726944444</v>
      </c>
      <c r="L415" s="22" t="str">
        <f t="shared" si="107"/>
        <v>                          N046.20.25.000 W125.43.37.000 N046.20.00.000 W124.46.00.000 SECTOR-42 ; NODE: PG 8 #3</v>
      </c>
      <c r="M415" s="23" t="str">
        <f t="shared" si="104"/>
        <v>LINE -125.726944444,46.340277778 -124.766666667,46.333333333
</v>
      </c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</row>
    <row r="416" ht="15.75" customHeight="1">
      <c r="A416" s="5" t="s">
        <v>47</v>
      </c>
      <c r="B416" s="5" t="s">
        <v>13</v>
      </c>
      <c r="C416" s="5" t="s">
        <v>9</v>
      </c>
      <c r="D416" s="19">
        <f>IFERROR(__xludf.DUMMYFUNCTION("IF(ISBLANK(C416),"""",QUERY(CoordinateDefinitions,""select C,D,E,F,G,H where A=""&amp;B416&amp;"" and B='""&amp;C416&amp;""'""))"),46.0)</f>
        <v>46</v>
      </c>
      <c r="E416" s="20">
        <f>IFERROR(__xludf.DUMMYFUNCTION("""COMPUTED_VALUE"""),20.0)</f>
        <v>20</v>
      </c>
      <c r="F416" s="20">
        <f>IFERROR(__xludf.DUMMYFUNCTION("""COMPUTED_VALUE"""),0.0)</f>
        <v>0</v>
      </c>
      <c r="G416" s="19">
        <f>IFERROR(__xludf.DUMMYFUNCTION("""COMPUTED_VALUE"""),124.0)</f>
        <v>124</v>
      </c>
      <c r="H416" s="19">
        <f>IFERROR(__xludf.DUMMYFUNCTION("""COMPUTED_VALUE"""),46.0)</f>
        <v>46</v>
      </c>
      <c r="I416" s="19">
        <f>IFERROR(__xludf.DUMMYFUNCTION("""COMPUTED_VALUE"""),0.0)</f>
        <v>0</v>
      </c>
      <c r="J416" s="21" t="str">
        <f t="shared" si="105"/>
        <v>N046.20.00.000 W124.46.00.000</v>
      </c>
      <c r="K416" s="21" t="str">
        <f t="shared" si="106"/>
        <v>46.333333333 124.766666667</v>
      </c>
      <c r="L416" s="22" t="str">
        <f t="shared" si="107"/>
        <v>                          N046.20.00.000 W124.46.00.000 N046.20.00.000 W123.50.00.000 SECTOR-42 ; NODE: PG 8 #4</v>
      </c>
      <c r="M416" s="23" t="str">
        <f t="shared" si="104"/>
        <v>LINE -124.766666667,46.333333333 -123.833333333,46.333333333
</v>
      </c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</row>
    <row r="417" ht="15.75" customHeight="1">
      <c r="A417" s="5" t="s">
        <v>47</v>
      </c>
      <c r="B417" s="5" t="s">
        <v>13</v>
      </c>
      <c r="C417" s="5" t="s">
        <v>10</v>
      </c>
      <c r="D417" s="19">
        <f>IFERROR(__xludf.DUMMYFUNCTION("IF(ISBLANK(C417),"""",QUERY(CoordinateDefinitions,""select C,D,E,F,G,H where A=""&amp;B417&amp;"" and B='""&amp;C417&amp;""'""))"),46.0)</f>
        <v>46</v>
      </c>
      <c r="E417" s="20">
        <f>IFERROR(__xludf.DUMMYFUNCTION("""COMPUTED_VALUE"""),20.0)</f>
        <v>20</v>
      </c>
      <c r="F417" s="20">
        <f>IFERROR(__xludf.DUMMYFUNCTION("""COMPUTED_VALUE"""),0.0)</f>
        <v>0</v>
      </c>
      <c r="G417" s="19">
        <f>IFERROR(__xludf.DUMMYFUNCTION("""COMPUTED_VALUE"""),123.0)</f>
        <v>123</v>
      </c>
      <c r="H417" s="19">
        <f>IFERROR(__xludf.DUMMYFUNCTION("""COMPUTED_VALUE"""),50.0)</f>
        <v>50</v>
      </c>
      <c r="I417" s="19">
        <f>IFERROR(__xludf.DUMMYFUNCTION("""COMPUTED_VALUE"""),0.0)</f>
        <v>0</v>
      </c>
      <c r="J417" s="21" t="str">
        <f t="shared" si="105"/>
        <v>N046.20.00.000 W123.50.00.000</v>
      </c>
      <c r="K417" s="21" t="str">
        <f t="shared" si="106"/>
        <v>46.333333333 123.833333333</v>
      </c>
      <c r="L417" s="22" t="str">
        <f t="shared" si="107"/>
        <v>                          N046.20.00.000 W123.50.00.000 N046.00.00.000 W123.18.31.000 SECTOR-42 ; NODE: PG 8 #5</v>
      </c>
      <c r="M417" s="23" t="str">
        <f t="shared" si="104"/>
        <v>LINE -123.833333333,46.333333333 -123.308611111,46.000000000
</v>
      </c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</row>
    <row r="418" ht="15.75" customHeight="1">
      <c r="A418" s="5" t="s">
        <v>47</v>
      </c>
      <c r="B418" s="5" t="s">
        <v>13</v>
      </c>
      <c r="C418" s="5" t="s">
        <v>11</v>
      </c>
      <c r="D418" s="19">
        <f>IFERROR(__xludf.DUMMYFUNCTION("IF(ISBLANK(C418),"""",QUERY(CoordinateDefinitions,""select C,D,E,F,G,H where A=""&amp;B418&amp;"" and B='""&amp;C418&amp;""'""))"),46.0)</f>
        <v>46</v>
      </c>
      <c r="E418" s="20">
        <f>IFERROR(__xludf.DUMMYFUNCTION("""COMPUTED_VALUE"""),0.0)</f>
        <v>0</v>
      </c>
      <c r="F418" s="20">
        <f>IFERROR(__xludf.DUMMYFUNCTION("""COMPUTED_VALUE"""),0.0)</f>
        <v>0</v>
      </c>
      <c r="G418" s="19">
        <f>IFERROR(__xludf.DUMMYFUNCTION("""COMPUTED_VALUE"""),123.0)</f>
        <v>123</v>
      </c>
      <c r="H418" s="19">
        <f>IFERROR(__xludf.DUMMYFUNCTION("""COMPUTED_VALUE"""),18.0)</f>
        <v>18</v>
      </c>
      <c r="I418" s="19">
        <f>IFERROR(__xludf.DUMMYFUNCTION("""COMPUTED_VALUE"""),31.0)</f>
        <v>31</v>
      </c>
      <c r="J418" s="21" t="str">
        <f t="shared" si="105"/>
        <v>N046.00.00.000 W123.18.31.000</v>
      </c>
      <c r="K418" s="21" t="str">
        <f t="shared" si="106"/>
        <v>46.000000000 123.308611111</v>
      </c>
      <c r="L418" s="22" t="str">
        <f t="shared" si="107"/>
        <v>                          N046.00.00.000 W123.18.31.000 N046.00.00.000 W122.48.00.000 SECTOR-42 ; NODE: PG 8 #6</v>
      </c>
      <c r="M418" s="23" t="str">
        <f t="shared" si="104"/>
        <v>LINE -123.308611111,46.000000000 -122.800000000,46.000000000
</v>
      </c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</row>
    <row r="419" ht="15.75" customHeight="1">
      <c r="A419" s="5" t="s">
        <v>47</v>
      </c>
      <c r="B419" s="5" t="s">
        <v>13</v>
      </c>
      <c r="C419" s="5" t="s">
        <v>12</v>
      </c>
      <c r="D419" s="19">
        <f>IFERROR(__xludf.DUMMYFUNCTION("IF(ISBLANK(C419),"""",QUERY(CoordinateDefinitions,""select C,D,E,F,G,H where A=""&amp;B419&amp;"" and B='""&amp;C419&amp;""'""))"),46.0)</f>
        <v>46</v>
      </c>
      <c r="E419" s="20">
        <f>IFERROR(__xludf.DUMMYFUNCTION("""COMPUTED_VALUE"""),0.0)</f>
        <v>0</v>
      </c>
      <c r="F419" s="20">
        <f>IFERROR(__xludf.DUMMYFUNCTION("""COMPUTED_VALUE"""),0.0)</f>
        <v>0</v>
      </c>
      <c r="G419" s="19">
        <f>IFERROR(__xludf.DUMMYFUNCTION("""COMPUTED_VALUE"""),122.0)</f>
        <v>122</v>
      </c>
      <c r="H419" s="19">
        <f>IFERROR(__xludf.DUMMYFUNCTION("""COMPUTED_VALUE"""),48.0)</f>
        <v>48</v>
      </c>
      <c r="I419" s="19">
        <f>IFERROR(__xludf.DUMMYFUNCTION("""COMPUTED_VALUE"""),0.0)</f>
        <v>0</v>
      </c>
      <c r="J419" s="21" t="str">
        <f t="shared" si="105"/>
        <v>N046.00.00.000 W122.48.00.000</v>
      </c>
      <c r="K419" s="21" t="str">
        <f t="shared" si="106"/>
        <v>46.000000000 122.800000000</v>
      </c>
      <c r="L419" s="22" t="str">
        <f t="shared" si="107"/>
        <v>                          N046.00.00.000 W122.48.00.000 N045.47.00.000 W122.48.59.000 SECTOR-42 ; NODE: PG 8 #7</v>
      </c>
      <c r="M419" s="23" t="str">
        <f t="shared" si="104"/>
        <v>LINE -122.800000000,46.000000000 -122.816388889,45.783333333
</v>
      </c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</row>
    <row r="420" ht="15.75" customHeight="1">
      <c r="A420" s="5" t="s">
        <v>47</v>
      </c>
      <c r="B420" s="5" t="s">
        <v>13</v>
      </c>
      <c r="C420" s="5" t="s">
        <v>33</v>
      </c>
      <c r="D420" s="19">
        <f>IFERROR(__xludf.DUMMYFUNCTION("IF(ISBLANK(C420),"""",QUERY(CoordinateDefinitions,""select C,D,E,F,G,H where A=""&amp;B420&amp;"" and B='""&amp;C420&amp;""'""))"),45.0)</f>
        <v>45</v>
      </c>
      <c r="E420" s="20">
        <f>IFERROR(__xludf.DUMMYFUNCTION("""COMPUTED_VALUE"""),47.0)</f>
        <v>47</v>
      </c>
      <c r="F420" s="20">
        <f>IFERROR(__xludf.DUMMYFUNCTION("""COMPUTED_VALUE"""),0.0)</f>
        <v>0</v>
      </c>
      <c r="G420" s="19">
        <f>IFERROR(__xludf.DUMMYFUNCTION("""COMPUTED_VALUE"""),122.0)</f>
        <v>122</v>
      </c>
      <c r="H420" s="19">
        <f>IFERROR(__xludf.DUMMYFUNCTION("""COMPUTED_VALUE"""),48.0)</f>
        <v>48</v>
      </c>
      <c r="I420" s="19">
        <f>IFERROR(__xludf.DUMMYFUNCTION("""COMPUTED_VALUE"""),59.0)</f>
        <v>59</v>
      </c>
      <c r="J420" s="21" t="str">
        <f t="shared" si="105"/>
        <v>N045.47.00.000 W122.48.59.000</v>
      </c>
      <c r="K420" s="21" t="str">
        <f t="shared" si="106"/>
        <v>45.783333333 122.816388889</v>
      </c>
      <c r="L420" s="22" t="str">
        <f t="shared" si="107"/>
        <v>                          N045.47.00.000 W122.48.59.000 N045.20.00.000 W122.51.00.000 SECTOR-42 ; NODE: PG 8 #28</v>
      </c>
      <c r="M420" s="23" t="str">
        <f t="shared" si="104"/>
        <v>LINE -122.816388889,45.783333333 -122.850000000,45.333333333
</v>
      </c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</row>
    <row r="421" ht="15.75" customHeight="1">
      <c r="A421" s="5" t="s">
        <v>47</v>
      </c>
      <c r="B421" s="5" t="s">
        <v>13</v>
      </c>
      <c r="C421" s="5" t="s">
        <v>34</v>
      </c>
      <c r="D421" s="19">
        <f>IFERROR(__xludf.DUMMYFUNCTION("IF(ISBLANK(C421),"""",QUERY(CoordinateDefinitions,""select C,D,E,F,G,H where A=""&amp;B421&amp;"" and B='""&amp;C421&amp;""'""))"),45.0)</f>
        <v>45</v>
      </c>
      <c r="E421" s="20">
        <f>IFERROR(__xludf.DUMMYFUNCTION("""COMPUTED_VALUE"""),20.0)</f>
        <v>20</v>
      </c>
      <c r="F421" s="20">
        <f>IFERROR(__xludf.DUMMYFUNCTION("""COMPUTED_VALUE"""),0.0)</f>
        <v>0</v>
      </c>
      <c r="G421" s="19">
        <f>IFERROR(__xludf.DUMMYFUNCTION("""COMPUTED_VALUE"""),122.0)</f>
        <v>122</v>
      </c>
      <c r="H421" s="19">
        <f>IFERROR(__xludf.DUMMYFUNCTION("""COMPUTED_VALUE"""),51.0)</f>
        <v>51</v>
      </c>
      <c r="I421" s="19">
        <f>IFERROR(__xludf.DUMMYFUNCTION("""COMPUTED_VALUE"""),0.0)</f>
        <v>0</v>
      </c>
      <c r="J421" s="21" t="str">
        <f t="shared" si="105"/>
        <v>N045.20.00.000 W122.51.00.000</v>
      </c>
      <c r="K421" s="21" t="str">
        <f t="shared" si="106"/>
        <v>45.333333333 122.850000000</v>
      </c>
      <c r="L421" s="22" t="str">
        <f t="shared" si="107"/>
        <v>                          N045.20.00.000 W122.51.00.000 N045.05.00.000 W122.47.00.000 SECTOR-42 ; NODE: PG 8 #29</v>
      </c>
      <c r="M421" s="23" t="str">
        <f t="shared" si="104"/>
        <v>LINE -122.850000000,45.333333333 -122.783333333,45.083333333
</v>
      </c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</row>
    <row r="422" ht="15.75" customHeight="1">
      <c r="A422" s="5" t="s">
        <v>47</v>
      </c>
      <c r="B422" s="5" t="s">
        <v>13</v>
      </c>
      <c r="C422" s="5" t="s">
        <v>35</v>
      </c>
      <c r="D422" s="19">
        <f>IFERROR(__xludf.DUMMYFUNCTION("IF(ISBLANK(C422),"""",QUERY(CoordinateDefinitions,""select C,D,E,F,G,H where A=""&amp;B422&amp;"" and B='""&amp;C422&amp;""'""))"),45.0)</f>
        <v>45</v>
      </c>
      <c r="E422" s="20">
        <f>IFERROR(__xludf.DUMMYFUNCTION("""COMPUTED_VALUE"""),5.0)</f>
        <v>5</v>
      </c>
      <c r="F422" s="20">
        <f>IFERROR(__xludf.DUMMYFUNCTION("""COMPUTED_VALUE"""),0.0)</f>
        <v>0</v>
      </c>
      <c r="G422" s="19">
        <f>IFERROR(__xludf.DUMMYFUNCTION("""COMPUTED_VALUE"""),122.0)</f>
        <v>122</v>
      </c>
      <c r="H422" s="19">
        <f>IFERROR(__xludf.DUMMYFUNCTION("""COMPUTED_VALUE"""),47.0)</f>
        <v>47</v>
      </c>
      <c r="I422" s="19">
        <f>IFERROR(__xludf.DUMMYFUNCTION("""COMPUTED_VALUE"""),0.0)</f>
        <v>0</v>
      </c>
      <c r="J422" s="21" t="str">
        <f t="shared" si="105"/>
        <v>N045.05.00.000 W122.47.00.000</v>
      </c>
      <c r="K422" s="21" t="str">
        <f t="shared" si="106"/>
        <v>45.083333333 122.783333333</v>
      </c>
      <c r="L422" s="22" t="str">
        <f t="shared" si="107"/>
        <v>                          N045.05.00.000 W122.47.00.000 N044.52.00.000 W122.32.00.000 SECTOR-42 ; NODE: PG 8 #30</v>
      </c>
      <c r="M422" s="23" t="str">
        <f t="shared" si="104"/>
        <v>LINE -122.783333333,45.083333333 -122.533333333,44.866666667
</v>
      </c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</row>
    <row r="423" ht="15.75" customHeight="1">
      <c r="A423" s="5" t="s">
        <v>47</v>
      </c>
      <c r="B423" s="5" t="s">
        <v>13</v>
      </c>
      <c r="C423" s="5" t="s">
        <v>36</v>
      </c>
      <c r="D423" s="19">
        <f>IFERROR(__xludf.DUMMYFUNCTION("IF(ISBLANK(C423),"""",QUERY(CoordinateDefinitions,""select C,D,E,F,G,H where A=""&amp;B423&amp;"" and B='""&amp;C423&amp;""'""))"),44.0)</f>
        <v>44</v>
      </c>
      <c r="E423" s="20">
        <f>IFERROR(__xludf.DUMMYFUNCTION("""COMPUTED_VALUE"""),52.0)</f>
        <v>52</v>
      </c>
      <c r="F423" s="20">
        <f>IFERROR(__xludf.DUMMYFUNCTION("""COMPUTED_VALUE"""),0.0)</f>
        <v>0</v>
      </c>
      <c r="G423" s="19">
        <f>IFERROR(__xludf.DUMMYFUNCTION("""COMPUTED_VALUE"""),122.0)</f>
        <v>122</v>
      </c>
      <c r="H423" s="19">
        <f>IFERROR(__xludf.DUMMYFUNCTION("""COMPUTED_VALUE"""),32.0)</f>
        <v>32</v>
      </c>
      <c r="I423" s="19">
        <f>IFERROR(__xludf.DUMMYFUNCTION("""COMPUTED_VALUE"""),0.0)</f>
        <v>0</v>
      </c>
      <c r="J423" s="21" t="str">
        <f t="shared" si="105"/>
        <v>N044.52.00.000 W122.32.00.000</v>
      </c>
      <c r="K423" s="21" t="str">
        <f t="shared" si="106"/>
        <v>44.866666667 122.533333333</v>
      </c>
      <c r="L423" s="22" t="str">
        <f t="shared" si="107"/>
        <v>                          N044.52.00.000 W122.32.00.000 N043.28.00.000 W122.33.00.000 SECTOR-42 ; NODE: PG 8 #31</v>
      </c>
      <c r="M423" s="23" t="str">
        <f t="shared" si="104"/>
        <v>LINE -122.533333333,44.866666667 -122.550000000,43.466666667
</v>
      </c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</row>
    <row r="424" ht="15.75" customHeight="1">
      <c r="A424" s="5" t="s">
        <v>47</v>
      </c>
      <c r="B424" s="5" t="s">
        <v>13</v>
      </c>
      <c r="C424" s="5" t="s">
        <v>27</v>
      </c>
      <c r="D424" s="19">
        <f>IFERROR(__xludf.DUMMYFUNCTION("IF(ISBLANK(C424),"""",QUERY(CoordinateDefinitions,""select C,D,E,F,G,H where A=""&amp;B424&amp;"" and B='""&amp;C424&amp;""'""))"),43.0)</f>
        <v>43</v>
      </c>
      <c r="E424" s="20">
        <f>IFERROR(__xludf.DUMMYFUNCTION("""COMPUTED_VALUE"""),28.0)</f>
        <v>28</v>
      </c>
      <c r="F424" s="20">
        <f>IFERROR(__xludf.DUMMYFUNCTION("""COMPUTED_VALUE"""),0.0)</f>
        <v>0</v>
      </c>
      <c r="G424" s="19">
        <f>IFERROR(__xludf.DUMMYFUNCTION("""COMPUTED_VALUE"""),122.0)</f>
        <v>122</v>
      </c>
      <c r="H424" s="19">
        <f>IFERROR(__xludf.DUMMYFUNCTION("""COMPUTED_VALUE"""),33.0)</f>
        <v>33</v>
      </c>
      <c r="I424" s="19">
        <f>IFERROR(__xludf.DUMMYFUNCTION("""COMPUTED_VALUE"""),0.0)</f>
        <v>0</v>
      </c>
      <c r="J424" s="21" t="str">
        <f t="shared" si="105"/>
        <v>N043.28.00.000 W122.33.00.000</v>
      </c>
      <c r="K424" s="21" t="str">
        <f t="shared" si="106"/>
        <v>43.466666667 122.550000000</v>
      </c>
      <c r="L424" s="22" t="str">
        <f t="shared" si="107"/>
        <v>                          N043.28.00.000 W122.33.00.000 N043.28.00.000 W122.58.00.000 SECTOR-42 ; NODE: PG 8 #22</v>
      </c>
      <c r="M424" s="23" t="str">
        <f t="shared" si="104"/>
        <v>LINE -122.550000000,43.466666667 -122.966666667,43.466666667
</v>
      </c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</row>
    <row r="425" ht="15.75" customHeight="1">
      <c r="A425" s="5" t="s">
        <v>47</v>
      </c>
      <c r="B425" s="5" t="s">
        <v>13</v>
      </c>
      <c r="C425" s="5" t="s">
        <v>28</v>
      </c>
      <c r="D425" s="19">
        <f>IFERROR(__xludf.DUMMYFUNCTION("IF(ISBLANK(C425),"""",QUERY(CoordinateDefinitions,""select C,D,E,F,G,H where A=""&amp;B425&amp;"" and B='""&amp;C425&amp;""'""))"),43.0)</f>
        <v>43</v>
      </c>
      <c r="E425" s="20">
        <f>IFERROR(__xludf.DUMMYFUNCTION("""COMPUTED_VALUE"""),28.0)</f>
        <v>28</v>
      </c>
      <c r="F425" s="20">
        <f>IFERROR(__xludf.DUMMYFUNCTION("""COMPUTED_VALUE"""),0.0)</f>
        <v>0</v>
      </c>
      <c r="G425" s="19">
        <f>IFERROR(__xludf.DUMMYFUNCTION("""COMPUTED_VALUE"""),122.0)</f>
        <v>122</v>
      </c>
      <c r="H425" s="19">
        <f>IFERROR(__xludf.DUMMYFUNCTION("""COMPUTED_VALUE"""),58.0)</f>
        <v>58</v>
      </c>
      <c r="I425" s="19">
        <f>IFERROR(__xludf.DUMMYFUNCTION("""COMPUTED_VALUE"""),0.0)</f>
        <v>0</v>
      </c>
      <c r="J425" s="21" t="str">
        <f t="shared" si="105"/>
        <v>N043.28.00.000 W122.58.00.000</v>
      </c>
      <c r="K425" s="21" t="str">
        <f t="shared" si="106"/>
        <v>43.466666667 122.966666667</v>
      </c>
      <c r="L425" s="22" t="str">
        <f t="shared" si="107"/>
        <v>                          N043.28.00.000 W122.58.00.000 N043.53.00.000 W124.36.30.000 SECTOR-42 ; NODE: PG 8 #23</v>
      </c>
      <c r="M425" s="23" t="str">
        <f t="shared" si="104"/>
        <v>LINE -122.966666667,43.466666667 -124.608333333,43.883333333
</v>
      </c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</row>
    <row r="426" ht="15.75" customHeight="1">
      <c r="A426" s="5" t="s">
        <v>47</v>
      </c>
      <c r="B426" s="5" t="s">
        <v>13</v>
      </c>
      <c r="C426" s="5" t="s">
        <v>29</v>
      </c>
      <c r="D426" s="19">
        <f>IFERROR(__xludf.DUMMYFUNCTION("IF(ISBLANK(C426),"""",QUERY(CoordinateDefinitions,""select C,D,E,F,G,H where A=""&amp;B426&amp;"" and B='""&amp;C426&amp;""'""))"),43.0)</f>
        <v>43</v>
      </c>
      <c r="E426" s="20">
        <f>IFERROR(__xludf.DUMMYFUNCTION("""COMPUTED_VALUE"""),53.0)</f>
        <v>53</v>
      </c>
      <c r="F426" s="20">
        <f>IFERROR(__xludf.DUMMYFUNCTION("""COMPUTED_VALUE"""),0.0)</f>
        <v>0</v>
      </c>
      <c r="G426" s="19">
        <f>IFERROR(__xludf.DUMMYFUNCTION("""COMPUTED_VALUE"""),124.0)</f>
        <v>124</v>
      </c>
      <c r="H426" s="19">
        <f>IFERROR(__xludf.DUMMYFUNCTION("""COMPUTED_VALUE"""),36.0)</f>
        <v>36</v>
      </c>
      <c r="I426" s="19">
        <f>IFERROR(__xludf.DUMMYFUNCTION("""COMPUTED_VALUE"""),30.0)</f>
        <v>30</v>
      </c>
      <c r="J426" s="21" t="str">
        <f t="shared" si="105"/>
        <v>N043.53.00.000 W124.36.30.000</v>
      </c>
      <c r="K426" s="21" t="str">
        <f t="shared" si="106"/>
        <v>43.883333333 124.608333333</v>
      </c>
      <c r="L426" s="22" t="str">
        <f t="shared" si="107"/>
        <v>                          N043.53.00.000 W124.36.30.000 N044.04.00.000 W125.20.00.000 SECTOR-42 ; NODE: PG 8 #24</v>
      </c>
      <c r="M426" s="23" t="str">
        <f t="shared" si="104"/>
        <v>LINE -124.608333333,43.883333333 -125.333333333,44.066666667
</v>
      </c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</row>
    <row r="427" ht="15.75" customHeight="1">
      <c r="A427" s="5" t="s">
        <v>47</v>
      </c>
      <c r="B427" s="5" t="s">
        <v>13</v>
      </c>
      <c r="C427" s="5" t="s">
        <v>30</v>
      </c>
      <c r="D427" s="19">
        <f>IFERROR(__xludf.DUMMYFUNCTION("IF(ISBLANK(C427),"""",QUERY(CoordinateDefinitions,""select C,D,E,F,G,H where A=""&amp;B427&amp;"" and B='""&amp;C427&amp;""'""))"),44.0)</f>
        <v>44</v>
      </c>
      <c r="E427" s="20">
        <f>IFERROR(__xludf.DUMMYFUNCTION("""COMPUTED_VALUE"""),4.0)</f>
        <v>4</v>
      </c>
      <c r="F427" s="20">
        <f>IFERROR(__xludf.DUMMYFUNCTION("""COMPUTED_VALUE"""),0.0)</f>
        <v>0</v>
      </c>
      <c r="G427" s="19">
        <f>IFERROR(__xludf.DUMMYFUNCTION("""COMPUTED_VALUE"""),125.0)</f>
        <v>125</v>
      </c>
      <c r="H427" s="19">
        <f>IFERROR(__xludf.DUMMYFUNCTION("""COMPUTED_VALUE"""),20.0)</f>
        <v>20</v>
      </c>
      <c r="I427" s="19">
        <f>IFERROR(__xludf.DUMMYFUNCTION("""COMPUTED_VALUE"""),0.0)</f>
        <v>0</v>
      </c>
      <c r="J427" s="21" t="str">
        <f t="shared" si="105"/>
        <v>N044.04.00.000 W125.20.00.000</v>
      </c>
      <c r="K427" s="21" t="str">
        <f t="shared" si="106"/>
        <v>44.066666667 125.333333333</v>
      </c>
      <c r="L427" s="22" t="str">
        <f t="shared" si="107"/>
        <v>                          N044.04.00.000 W125.20.00.000 N044.04.00.000 W126.36.00.000 SECTOR-42 ; NODE: PG 8 #25</v>
      </c>
      <c r="M427" s="23" t="str">
        <f t="shared" si="104"/>
        <v>LINE -125.333333333,44.066666667 -126.600000000,44.066666667
</v>
      </c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</row>
    <row r="428" ht="15.75" customHeight="1">
      <c r="A428" s="5" t="s">
        <v>47</v>
      </c>
      <c r="B428" s="5" t="s">
        <v>13</v>
      </c>
      <c r="C428" s="5" t="s">
        <v>31</v>
      </c>
      <c r="D428" s="19">
        <f>IFERROR(__xludf.DUMMYFUNCTION("IF(ISBLANK(C428),"""",QUERY(CoordinateDefinitions,""select C,D,E,F,G,H where A=""&amp;B428&amp;"" and B='""&amp;C428&amp;""'""))"),44.0)</f>
        <v>44</v>
      </c>
      <c r="E428" s="20">
        <f>IFERROR(__xludf.DUMMYFUNCTION("""COMPUTED_VALUE"""),4.0)</f>
        <v>4</v>
      </c>
      <c r="F428" s="20">
        <f>IFERROR(__xludf.DUMMYFUNCTION("""COMPUTED_VALUE"""),0.0)</f>
        <v>0</v>
      </c>
      <c r="G428" s="19">
        <f>IFERROR(__xludf.DUMMYFUNCTION("""COMPUTED_VALUE"""),126.0)</f>
        <v>126</v>
      </c>
      <c r="H428" s="19">
        <f>IFERROR(__xludf.DUMMYFUNCTION("""COMPUTED_VALUE"""),36.0)</f>
        <v>36</v>
      </c>
      <c r="I428" s="19">
        <f>IFERROR(__xludf.DUMMYFUNCTION("""COMPUTED_VALUE"""),0.0)</f>
        <v>0</v>
      </c>
      <c r="J428" s="21" t="str">
        <f t="shared" si="105"/>
        <v>N044.04.00.000 W126.36.00.000</v>
      </c>
      <c r="K428" s="21" t="str">
        <f t="shared" si="106"/>
        <v>44.066666667 126.600000000</v>
      </c>
      <c r="L428" s="22" t="str">
        <f t="shared" si="107"/>
        <v>                          N044.04.00.000 W126.36.00.000 N044.30.00.000 W126.33.30.000 SECTOR-42 ; NODE: PG 8 #26</v>
      </c>
      <c r="M428" s="23" t="str">
        <f t="shared" si="104"/>
        <v>LINE -126.600000000,44.066666667 -126.558333333,44.500000000
</v>
      </c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</row>
    <row r="429" ht="15.75" customHeight="1">
      <c r="A429" s="5" t="s">
        <v>47</v>
      </c>
      <c r="B429" s="5" t="s">
        <v>13</v>
      </c>
      <c r="C429" s="5" t="s">
        <v>39</v>
      </c>
      <c r="D429" s="19">
        <f>IFERROR(__xludf.DUMMYFUNCTION("IF(ISBLANK(C429),"""",QUERY(CoordinateDefinitions,""select C,D,E,F,G,H where A=""&amp;B429&amp;"" and B='""&amp;C429&amp;""'""))"),44.0)</f>
        <v>44</v>
      </c>
      <c r="E429" s="20">
        <f>IFERROR(__xludf.DUMMYFUNCTION("""COMPUTED_VALUE"""),30.0)</f>
        <v>30</v>
      </c>
      <c r="F429" s="20">
        <f>IFERROR(__xludf.DUMMYFUNCTION("""COMPUTED_VALUE"""),0.0)</f>
        <v>0</v>
      </c>
      <c r="G429" s="19">
        <f>IFERROR(__xludf.DUMMYFUNCTION("""COMPUTED_VALUE"""),126.0)</f>
        <v>126</v>
      </c>
      <c r="H429" s="19">
        <f>IFERROR(__xludf.DUMMYFUNCTION("""COMPUTED_VALUE"""),33.0)</f>
        <v>33</v>
      </c>
      <c r="I429" s="19">
        <f>IFERROR(__xludf.DUMMYFUNCTION("""COMPUTED_VALUE"""),30.0)</f>
        <v>30</v>
      </c>
      <c r="J429" s="21" t="str">
        <f t="shared" si="105"/>
        <v>N044.30.00.000 W126.33.30.000</v>
      </c>
      <c r="K429" s="21" t="str">
        <f t="shared" si="106"/>
        <v>44.500000000 126.558333333</v>
      </c>
      <c r="L429" s="22" t="str">
        <f t="shared" si="107"/>
        <v>                          N044.30.00.000 W126.33.30.000 N045.00.00.000 W126.30.00.000 SECTOR-42 ; NODE: PG 8 #34</v>
      </c>
      <c r="M429" s="23" t="str">
        <f t="shared" si="104"/>
        <v>LINE -126.558333333,44.500000000 -126.500000000,45.000000000
</v>
      </c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</row>
    <row r="430" ht="15.75" customHeight="1">
      <c r="A430" s="5" t="s">
        <v>47</v>
      </c>
      <c r="B430" s="5" t="s">
        <v>13</v>
      </c>
      <c r="C430" s="5" t="s">
        <v>32</v>
      </c>
      <c r="D430" s="19">
        <f>IFERROR(__xludf.DUMMYFUNCTION("IF(ISBLANK(C430),"""",QUERY(CoordinateDefinitions,""select C,D,E,F,G,H where A=""&amp;B430&amp;"" and B='""&amp;C430&amp;""'""))"),45.0)</f>
        <v>45</v>
      </c>
      <c r="E430" s="20">
        <f>IFERROR(__xludf.DUMMYFUNCTION("""COMPUTED_VALUE"""),0.0)</f>
        <v>0</v>
      </c>
      <c r="F430" s="20">
        <f>IFERROR(__xludf.DUMMYFUNCTION("""COMPUTED_VALUE"""),0.0)</f>
        <v>0</v>
      </c>
      <c r="G430" s="19">
        <f>IFERROR(__xludf.DUMMYFUNCTION("""COMPUTED_VALUE"""),126.0)</f>
        <v>126</v>
      </c>
      <c r="H430" s="19">
        <f>IFERROR(__xludf.DUMMYFUNCTION("""COMPUTED_VALUE"""),30.0)</f>
        <v>30</v>
      </c>
      <c r="I430" s="19">
        <f>IFERROR(__xludf.DUMMYFUNCTION("""COMPUTED_VALUE"""),0.0)</f>
        <v>0</v>
      </c>
      <c r="J430" s="21" t="str">
        <f t="shared" si="105"/>
        <v>N045.00.00.000 W126.30.00.000</v>
      </c>
      <c r="K430" s="21" t="str">
        <f t="shared" si="106"/>
        <v>45.000000000 126.500000000</v>
      </c>
      <c r="L430" s="22" t="str">
        <f t="shared" si="107"/>
        <v>                          N045.00.00.000 W126.30.00.000 N045.48.35.000 W126.50.49.000 SECTOR-42 ; NODE: PG 8 #27</v>
      </c>
      <c r="M430" s="23" t="str">
        <f t="shared" si="104"/>
        <v>LINE -126.500000000,45.000000000 -126.846944444,45.809722222
</v>
      </c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</row>
    <row r="431" ht="15.75" customHeight="1">
      <c r="A431" s="5" t="s">
        <v>47</v>
      </c>
      <c r="B431" s="5" t="s">
        <v>13</v>
      </c>
      <c r="C431" s="5" t="s">
        <v>5</v>
      </c>
      <c r="D431" s="19">
        <f>IFERROR(__xludf.DUMMYFUNCTION("IF(ISBLANK(C431),"""",QUERY(CoordinateDefinitions,""select C,D,E,F,G,H where A=""&amp;B431&amp;"" and B='""&amp;C431&amp;""'""))"),45.0)</f>
        <v>45</v>
      </c>
      <c r="E431" s="20">
        <f>IFERROR(__xludf.DUMMYFUNCTION("""COMPUTED_VALUE"""),48.0)</f>
        <v>48</v>
      </c>
      <c r="F431" s="20">
        <f>IFERROR(__xludf.DUMMYFUNCTION("""COMPUTED_VALUE"""),35.0)</f>
        <v>35</v>
      </c>
      <c r="G431" s="19">
        <f>IFERROR(__xludf.DUMMYFUNCTION("""COMPUTED_VALUE"""),126.0)</f>
        <v>126</v>
      </c>
      <c r="H431" s="19">
        <f>IFERROR(__xludf.DUMMYFUNCTION("""COMPUTED_VALUE"""),50.0)</f>
        <v>50</v>
      </c>
      <c r="I431" s="19">
        <f>IFERROR(__xludf.DUMMYFUNCTION("""COMPUTED_VALUE"""),49.0)</f>
        <v>49</v>
      </c>
      <c r="J431" s="21" t="str">
        <f t="shared" si="105"/>
        <v>N045.48.35.000 W126.50.49.000</v>
      </c>
      <c r="K431" s="21" t="str">
        <f t="shared" si="106"/>
        <v>45.809722222 126.846944444</v>
      </c>
      <c r="L431" s="22" t="str">
        <f t="shared" si="107"/>
        <v/>
      </c>
      <c r="M431" s="23" t="str">
        <f t="shared" si="104"/>
        <v/>
      </c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</row>
    <row r="432" ht="15.75" customHeight="1">
      <c r="A432" s="29"/>
      <c r="B432" s="29"/>
      <c r="C432" s="29"/>
      <c r="D432" s="21" t="str">
        <f>IFERROR(__xludf.DUMMYFUNCTION("IF(ISBLANK(C432),"""",QUERY(CoordinateDefinitions,""select C,D,E,F,G,H where A=""&amp;B432&amp;"" and B='""&amp;C432&amp;""'""))"),"")</f>
        <v/>
      </c>
      <c r="E432" s="30"/>
      <c r="F432" s="30"/>
      <c r="G432" s="21"/>
      <c r="H432" s="21"/>
      <c r="I432" s="21"/>
      <c r="J432" s="21" t="str">
        <f t="shared" si="105"/>
        <v/>
      </c>
      <c r="K432" s="21" t="str">
        <f t="shared" si="106"/>
        <v/>
      </c>
      <c r="L432" s="22" t="str">
        <f t="shared" si="107"/>
        <v/>
      </c>
      <c r="M432" s="23" t="str">
        <f t="shared" si="104"/>
        <v/>
      </c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</row>
    <row r="433" ht="15.75" customHeight="1">
      <c r="A433" s="5" t="s">
        <v>58</v>
      </c>
      <c r="B433" s="5" t="s">
        <v>13</v>
      </c>
      <c r="C433" s="5" t="s">
        <v>12</v>
      </c>
      <c r="D433" s="19">
        <f>IFERROR(__xludf.DUMMYFUNCTION("IF(ISBLANK(C433),"""",QUERY(CoordinateDefinitions,""select C,D,E,F,G,H where A=""&amp;B433&amp;"" and B='""&amp;C433&amp;""'""))"),46.0)</f>
        <v>46</v>
      </c>
      <c r="E433" s="20">
        <f>IFERROR(__xludf.DUMMYFUNCTION("""COMPUTED_VALUE"""),0.0)</f>
        <v>0</v>
      </c>
      <c r="F433" s="20">
        <f>IFERROR(__xludf.DUMMYFUNCTION("""COMPUTED_VALUE"""),0.0)</f>
        <v>0</v>
      </c>
      <c r="G433" s="19">
        <f>IFERROR(__xludf.DUMMYFUNCTION("""COMPUTED_VALUE"""),122.0)</f>
        <v>122</v>
      </c>
      <c r="H433" s="19">
        <f>IFERROR(__xludf.DUMMYFUNCTION("""COMPUTED_VALUE"""),48.0)</f>
        <v>48</v>
      </c>
      <c r="I433" s="19">
        <f>IFERROR(__xludf.DUMMYFUNCTION("""COMPUTED_VALUE"""),0.0)</f>
        <v>0</v>
      </c>
      <c r="J433" s="21" t="str">
        <f t="shared" si="105"/>
        <v>N046.00.00.000 W122.48.00.000</v>
      </c>
      <c r="K433" s="21" t="str">
        <f t="shared" si="106"/>
        <v>46.000000000 122.800000000</v>
      </c>
      <c r="L433" s="22" t="str">
        <f t="shared" si="107"/>
        <v>                          N046.00.00.000 W122.48.00.000 N046.00.00.000 W122.10.00.000 SECTOR-46 ; NODE: PG 8 #7</v>
      </c>
      <c r="M433" s="23" t="str">
        <f t="shared" si="104"/>
        <v>LINE -122.800000000,46.000000000 -122.166666667,46.000000000
</v>
      </c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</row>
    <row r="434" ht="15.75" customHeight="1">
      <c r="A434" s="5" t="s">
        <v>58</v>
      </c>
      <c r="B434" s="5" t="s">
        <v>13</v>
      </c>
      <c r="C434" s="5" t="s">
        <v>13</v>
      </c>
      <c r="D434" s="19">
        <f>IFERROR(__xludf.DUMMYFUNCTION("IF(ISBLANK(C434),"""",QUERY(CoordinateDefinitions,""select C,D,E,F,G,H where A=""&amp;B434&amp;"" and B='""&amp;C434&amp;""'""))"),46.0)</f>
        <v>46</v>
      </c>
      <c r="E434" s="20">
        <f>IFERROR(__xludf.DUMMYFUNCTION("""COMPUTED_VALUE"""),0.0)</f>
        <v>0</v>
      </c>
      <c r="F434" s="20">
        <f>IFERROR(__xludf.DUMMYFUNCTION("""COMPUTED_VALUE"""),0.0)</f>
        <v>0</v>
      </c>
      <c r="G434" s="19">
        <f>IFERROR(__xludf.DUMMYFUNCTION("""COMPUTED_VALUE"""),122.0)</f>
        <v>122</v>
      </c>
      <c r="H434" s="19">
        <f>IFERROR(__xludf.DUMMYFUNCTION("""COMPUTED_VALUE"""),10.0)</f>
        <v>10</v>
      </c>
      <c r="I434" s="19">
        <f>IFERROR(__xludf.DUMMYFUNCTION("""COMPUTED_VALUE"""),0.0)</f>
        <v>0</v>
      </c>
      <c r="J434" s="21" t="str">
        <f t="shared" si="105"/>
        <v>N046.00.00.000 W122.10.00.000</v>
      </c>
      <c r="K434" s="21" t="str">
        <f t="shared" si="106"/>
        <v>46.000000000 122.166666667</v>
      </c>
      <c r="L434" s="22" t="str">
        <f t="shared" si="107"/>
        <v>                          N046.00.00.000 W122.10.00.000 N046.04.03.000 W121.57.15.000 SECTOR-46 ; NODE: PG 8 #8</v>
      </c>
      <c r="M434" s="23" t="str">
        <f t="shared" si="104"/>
        <v>LINE -122.166666667,46.000000000 -121.954166667,46.067500000
</v>
      </c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</row>
    <row r="435" ht="15.75" customHeight="1">
      <c r="A435" s="5" t="s">
        <v>58</v>
      </c>
      <c r="B435" s="5" t="s">
        <v>13</v>
      </c>
      <c r="C435" s="5" t="s">
        <v>14</v>
      </c>
      <c r="D435" s="19">
        <f>IFERROR(__xludf.DUMMYFUNCTION("IF(ISBLANK(C435),"""",QUERY(CoordinateDefinitions,""select C,D,E,F,G,H where A=""&amp;B435&amp;"" and B='""&amp;C435&amp;""'""))"),46.0)</f>
        <v>46</v>
      </c>
      <c r="E435" s="20">
        <f>IFERROR(__xludf.DUMMYFUNCTION("""COMPUTED_VALUE"""),4.0)</f>
        <v>4</v>
      </c>
      <c r="F435" s="20">
        <f>IFERROR(__xludf.DUMMYFUNCTION("""COMPUTED_VALUE"""),3.0)</f>
        <v>3</v>
      </c>
      <c r="G435" s="19">
        <f>IFERROR(__xludf.DUMMYFUNCTION("""COMPUTED_VALUE"""),121.0)</f>
        <v>121</v>
      </c>
      <c r="H435" s="19">
        <f>IFERROR(__xludf.DUMMYFUNCTION("""COMPUTED_VALUE"""),57.0)</f>
        <v>57</v>
      </c>
      <c r="I435" s="19">
        <f>IFERROR(__xludf.DUMMYFUNCTION("""COMPUTED_VALUE"""),15.0)</f>
        <v>15</v>
      </c>
      <c r="J435" s="21" t="str">
        <f t="shared" si="105"/>
        <v>N046.04.03.000 W121.57.15.000</v>
      </c>
      <c r="K435" s="21" t="str">
        <f t="shared" si="106"/>
        <v>46.067500000 121.954166667</v>
      </c>
      <c r="L435" s="22" t="str">
        <f t="shared" si="107"/>
        <v>                          N046.04.03.000 W121.57.15.000 N045.00.13.000 W121.42.17.000 SECTOR-46 ; NODE: PG 8 #9</v>
      </c>
      <c r="M435" s="23" t="str">
        <f t="shared" si="104"/>
        <v>LINE -121.954166667,46.067500000 -121.704722222,45.003611111
</v>
      </c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</row>
    <row r="436" ht="15.75" customHeight="1">
      <c r="A436" s="5" t="s">
        <v>58</v>
      </c>
      <c r="B436" s="5" t="s">
        <v>13</v>
      </c>
      <c r="C436" s="5" t="s">
        <v>37</v>
      </c>
      <c r="D436" s="19">
        <f>IFERROR(__xludf.DUMMYFUNCTION("IF(ISBLANK(C436),"""",QUERY(CoordinateDefinitions,""select C,D,E,F,G,H where A=""&amp;B436&amp;"" and B='""&amp;C436&amp;""'""))"),45.0)</f>
        <v>45</v>
      </c>
      <c r="E436" s="20">
        <f>IFERROR(__xludf.DUMMYFUNCTION("""COMPUTED_VALUE"""),0.0)</f>
        <v>0</v>
      </c>
      <c r="F436" s="20">
        <f>IFERROR(__xludf.DUMMYFUNCTION("""COMPUTED_VALUE"""),13.0)</f>
        <v>13</v>
      </c>
      <c r="G436" s="19">
        <f>IFERROR(__xludf.DUMMYFUNCTION("""COMPUTED_VALUE"""),121.0)</f>
        <v>121</v>
      </c>
      <c r="H436" s="19">
        <f>IFERROR(__xludf.DUMMYFUNCTION("""COMPUTED_VALUE"""),42.0)</f>
        <v>42</v>
      </c>
      <c r="I436" s="19">
        <f>IFERROR(__xludf.DUMMYFUNCTION("""COMPUTED_VALUE"""),17.0)</f>
        <v>17</v>
      </c>
      <c r="J436" s="21" t="str">
        <f t="shared" si="105"/>
        <v>N045.00.13.000 W121.42.17.000</v>
      </c>
      <c r="K436" s="21" t="str">
        <f t="shared" si="106"/>
        <v>45.003611111 121.704722222</v>
      </c>
      <c r="L436" s="22" t="str">
        <f t="shared" si="107"/>
        <v>                          N045.00.13.000 W121.42.17.000 N044.50.52.000 W121.26.04.000 SECTOR-46 ; NODE: PG 8 #32</v>
      </c>
      <c r="M436" s="23" t="str">
        <f t="shared" si="104"/>
        <v>LINE -121.704722222,45.003611111 -121.434444444,44.847777778
</v>
      </c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</row>
    <row r="437" ht="15.75" customHeight="1">
      <c r="A437" s="5" t="s">
        <v>58</v>
      </c>
      <c r="B437" s="5" t="s">
        <v>13</v>
      </c>
      <c r="C437" s="5" t="s">
        <v>38</v>
      </c>
      <c r="D437" s="19">
        <f>IFERROR(__xludf.DUMMYFUNCTION("IF(ISBLANK(C437),"""",QUERY(CoordinateDefinitions,""select C,D,E,F,G,H where A=""&amp;B437&amp;"" and B='""&amp;C437&amp;""'""))"),44.0)</f>
        <v>44</v>
      </c>
      <c r="E437" s="20">
        <f>IFERROR(__xludf.DUMMYFUNCTION("""COMPUTED_VALUE"""),50.0)</f>
        <v>50</v>
      </c>
      <c r="F437" s="20">
        <f>IFERROR(__xludf.DUMMYFUNCTION("""COMPUTED_VALUE"""),52.0)</f>
        <v>52</v>
      </c>
      <c r="G437" s="19">
        <f>IFERROR(__xludf.DUMMYFUNCTION("""COMPUTED_VALUE"""),121.0)</f>
        <v>121</v>
      </c>
      <c r="H437" s="19">
        <f>IFERROR(__xludf.DUMMYFUNCTION("""COMPUTED_VALUE"""),26.0)</f>
        <v>26</v>
      </c>
      <c r="I437" s="19">
        <f>IFERROR(__xludf.DUMMYFUNCTION("""COMPUTED_VALUE"""),4.0)</f>
        <v>4</v>
      </c>
      <c r="J437" s="21" t="str">
        <f t="shared" si="105"/>
        <v>N044.50.52.000 W121.26.04.000</v>
      </c>
      <c r="K437" s="21" t="str">
        <f t="shared" si="106"/>
        <v>44.847777778 121.434444444</v>
      </c>
      <c r="L437" s="22" t="str">
        <f t="shared" si="107"/>
        <v>                          N044.50.52.000 W121.26.04.000 N044.10.00.000 W121.15.49.000 SECTOR-46 ; NODE: PG 8 #33</v>
      </c>
      <c r="M437" s="23" t="str">
        <f t="shared" si="104"/>
        <v>LINE -121.434444444,44.847777778 -121.263611111,44.166666667
</v>
      </c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</row>
    <row r="438" ht="15.75" customHeight="1">
      <c r="A438" s="5" t="s">
        <v>58</v>
      </c>
      <c r="B438" s="5" t="s">
        <v>13</v>
      </c>
      <c r="C438" s="5" t="s">
        <v>25</v>
      </c>
      <c r="D438" s="19">
        <f>IFERROR(__xludf.DUMMYFUNCTION("IF(ISBLANK(C438),"""",QUERY(CoordinateDefinitions,""select C,D,E,F,G,H where A=""&amp;B438&amp;"" and B='""&amp;C438&amp;""'""))"),44.0)</f>
        <v>44</v>
      </c>
      <c r="E438" s="20">
        <f>IFERROR(__xludf.DUMMYFUNCTION("""COMPUTED_VALUE"""),10.0)</f>
        <v>10</v>
      </c>
      <c r="F438" s="20">
        <f>IFERROR(__xludf.DUMMYFUNCTION("""COMPUTED_VALUE"""),0.0)</f>
        <v>0</v>
      </c>
      <c r="G438" s="19">
        <f>IFERROR(__xludf.DUMMYFUNCTION("""COMPUTED_VALUE"""),121.0)</f>
        <v>121</v>
      </c>
      <c r="H438" s="19">
        <f>IFERROR(__xludf.DUMMYFUNCTION("""COMPUTED_VALUE"""),15.0)</f>
        <v>15</v>
      </c>
      <c r="I438" s="19">
        <f>IFERROR(__xludf.DUMMYFUNCTION("""COMPUTED_VALUE"""),49.0)</f>
        <v>49</v>
      </c>
      <c r="J438" s="21" t="str">
        <f t="shared" si="105"/>
        <v>N044.10.00.000 W121.15.49.000</v>
      </c>
      <c r="K438" s="21" t="str">
        <f t="shared" si="106"/>
        <v>44.166666667 121.263611111</v>
      </c>
      <c r="L438" s="22" t="str">
        <f t="shared" si="107"/>
        <v>                          N044.10.00.000 W121.15.49.000 N043.55.00.000 W121.47.00.000 SECTOR-46 ; NODE: PG 8 #20</v>
      </c>
      <c r="M438" s="23" t="str">
        <f t="shared" si="104"/>
        <v>LINE -121.263611111,44.166666667 -121.783333333,43.916666667
</v>
      </c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</row>
    <row r="439" ht="15.75" customHeight="1">
      <c r="A439" s="5" t="s">
        <v>58</v>
      </c>
      <c r="B439" s="5" t="s">
        <v>13</v>
      </c>
      <c r="C439" s="5" t="s">
        <v>26</v>
      </c>
      <c r="D439" s="19">
        <f>IFERROR(__xludf.DUMMYFUNCTION("IF(ISBLANK(C439),"""",QUERY(CoordinateDefinitions,""select C,D,E,F,G,H where A=""&amp;B439&amp;"" and B='""&amp;C439&amp;""'""))"),43.0)</f>
        <v>43</v>
      </c>
      <c r="E439" s="20">
        <f>IFERROR(__xludf.DUMMYFUNCTION("""COMPUTED_VALUE"""),55.0)</f>
        <v>55</v>
      </c>
      <c r="F439" s="20">
        <f>IFERROR(__xludf.DUMMYFUNCTION("""COMPUTED_VALUE"""),0.0)</f>
        <v>0</v>
      </c>
      <c r="G439" s="19">
        <f>IFERROR(__xludf.DUMMYFUNCTION("""COMPUTED_VALUE"""),121.0)</f>
        <v>121</v>
      </c>
      <c r="H439" s="19">
        <f>IFERROR(__xludf.DUMMYFUNCTION("""COMPUTED_VALUE"""),47.0)</f>
        <v>47</v>
      </c>
      <c r="I439" s="19">
        <f>IFERROR(__xludf.DUMMYFUNCTION("""COMPUTED_VALUE"""),0.0)</f>
        <v>0</v>
      </c>
      <c r="J439" s="21" t="str">
        <f t="shared" si="105"/>
        <v>N043.55.00.000 W121.47.00.000</v>
      </c>
      <c r="K439" s="21" t="str">
        <f t="shared" si="106"/>
        <v>43.916666667 121.783333333</v>
      </c>
      <c r="L439" s="22" t="str">
        <f t="shared" si="107"/>
        <v>                          N043.55.00.000 W121.47.00.000 N043.28.00.000 W122.33.00.000 SECTOR-46 ; NODE: PG 8 #21</v>
      </c>
      <c r="M439" s="23" t="str">
        <f t="shared" si="104"/>
        <v>LINE -121.783333333,43.916666667 -122.550000000,43.466666667
</v>
      </c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</row>
    <row r="440" ht="15.75" customHeight="1">
      <c r="A440" s="5" t="s">
        <v>58</v>
      </c>
      <c r="B440" s="5" t="s">
        <v>13</v>
      </c>
      <c r="C440" s="5" t="s">
        <v>27</v>
      </c>
      <c r="D440" s="19">
        <f>IFERROR(__xludf.DUMMYFUNCTION("IF(ISBLANK(C440),"""",QUERY(CoordinateDefinitions,""select C,D,E,F,G,H where A=""&amp;B440&amp;"" and B='""&amp;C440&amp;""'""))"),43.0)</f>
        <v>43</v>
      </c>
      <c r="E440" s="20">
        <f>IFERROR(__xludf.DUMMYFUNCTION("""COMPUTED_VALUE"""),28.0)</f>
        <v>28</v>
      </c>
      <c r="F440" s="20">
        <f>IFERROR(__xludf.DUMMYFUNCTION("""COMPUTED_VALUE"""),0.0)</f>
        <v>0</v>
      </c>
      <c r="G440" s="19">
        <f>IFERROR(__xludf.DUMMYFUNCTION("""COMPUTED_VALUE"""),122.0)</f>
        <v>122</v>
      </c>
      <c r="H440" s="19">
        <f>IFERROR(__xludf.DUMMYFUNCTION("""COMPUTED_VALUE"""),33.0)</f>
        <v>33</v>
      </c>
      <c r="I440" s="19">
        <f>IFERROR(__xludf.DUMMYFUNCTION("""COMPUTED_VALUE"""),0.0)</f>
        <v>0</v>
      </c>
      <c r="J440" s="21" t="str">
        <f t="shared" si="105"/>
        <v>N043.28.00.000 W122.33.00.000</v>
      </c>
      <c r="K440" s="21" t="str">
        <f t="shared" si="106"/>
        <v>43.466666667 122.550000000</v>
      </c>
      <c r="L440" s="22" t="str">
        <f t="shared" si="107"/>
        <v>                          N043.28.00.000 W122.33.00.000 N044.52.00.000 W122.32.00.000 SECTOR-46 ; NODE: PG 8 #22</v>
      </c>
      <c r="M440" s="23" t="str">
        <f t="shared" si="104"/>
        <v>LINE -122.550000000,43.466666667 -122.533333333,44.866666667
</v>
      </c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</row>
    <row r="441" ht="15.75" customHeight="1">
      <c r="A441" s="5" t="s">
        <v>58</v>
      </c>
      <c r="B441" s="5" t="s">
        <v>13</v>
      </c>
      <c r="C441" s="5" t="s">
        <v>36</v>
      </c>
      <c r="D441" s="19">
        <f>IFERROR(__xludf.DUMMYFUNCTION("IF(ISBLANK(C441),"""",QUERY(CoordinateDefinitions,""select C,D,E,F,G,H where A=""&amp;B441&amp;"" and B='""&amp;C441&amp;""'""))"),44.0)</f>
        <v>44</v>
      </c>
      <c r="E441" s="20">
        <f>IFERROR(__xludf.DUMMYFUNCTION("""COMPUTED_VALUE"""),52.0)</f>
        <v>52</v>
      </c>
      <c r="F441" s="20">
        <f>IFERROR(__xludf.DUMMYFUNCTION("""COMPUTED_VALUE"""),0.0)</f>
        <v>0</v>
      </c>
      <c r="G441" s="19">
        <f>IFERROR(__xludf.DUMMYFUNCTION("""COMPUTED_VALUE"""),122.0)</f>
        <v>122</v>
      </c>
      <c r="H441" s="19">
        <f>IFERROR(__xludf.DUMMYFUNCTION("""COMPUTED_VALUE"""),32.0)</f>
        <v>32</v>
      </c>
      <c r="I441" s="19">
        <f>IFERROR(__xludf.DUMMYFUNCTION("""COMPUTED_VALUE"""),0.0)</f>
        <v>0</v>
      </c>
      <c r="J441" s="21" t="str">
        <f t="shared" si="105"/>
        <v>N044.52.00.000 W122.32.00.000</v>
      </c>
      <c r="K441" s="21" t="str">
        <f t="shared" si="106"/>
        <v>44.866666667 122.533333333</v>
      </c>
      <c r="L441" s="22" t="str">
        <f t="shared" si="107"/>
        <v>                          N044.52.00.000 W122.32.00.000 N045.05.00.000 W122.47.00.000 SECTOR-46 ; NODE: PG 8 #31</v>
      </c>
      <c r="M441" s="23" t="str">
        <f t="shared" si="104"/>
        <v>LINE -122.533333333,44.866666667 -122.783333333,45.083333333
</v>
      </c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</row>
    <row r="442" ht="15.75" customHeight="1">
      <c r="A442" s="5" t="s">
        <v>58</v>
      </c>
      <c r="B442" s="5" t="s">
        <v>13</v>
      </c>
      <c r="C442" s="5" t="s">
        <v>35</v>
      </c>
      <c r="D442" s="19">
        <f>IFERROR(__xludf.DUMMYFUNCTION("IF(ISBLANK(C442),"""",QUERY(CoordinateDefinitions,""select C,D,E,F,G,H where A=""&amp;B442&amp;"" and B='""&amp;C442&amp;""'""))"),45.0)</f>
        <v>45</v>
      </c>
      <c r="E442" s="20">
        <f>IFERROR(__xludf.DUMMYFUNCTION("""COMPUTED_VALUE"""),5.0)</f>
        <v>5</v>
      </c>
      <c r="F442" s="20">
        <f>IFERROR(__xludf.DUMMYFUNCTION("""COMPUTED_VALUE"""),0.0)</f>
        <v>0</v>
      </c>
      <c r="G442" s="19">
        <f>IFERROR(__xludf.DUMMYFUNCTION("""COMPUTED_VALUE"""),122.0)</f>
        <v>122</v>
      </c>
      <c r="H442" s="19">
        <f>IFERROR(__xludf.DUMMYFUNCTION("""COMPUTED_VALUE"""),47.0)</f>
        <v>47</v>
      </c>
      <c r="I442" s="19">
        <f>IFERROR(__xludf.DUMMYFUNCTION("""COMPUTED_VALUE"""),0.0)</f>
        <v>0</v>
      </c>
      <c r="J442" s="21" t="str">
        <f t="shared" si="105"/>
        <v>N045.05.00.000 W122.47.00.000</v>
      </c>
      <c r="K442" s="21" t="str">
        <f t="shared" si="106"/>
        <v>45.083333333 122.783333333</v>
      </c>
      <c r="L442" s="22" t="str">
        <f t="shared" si="107"/>
        <v>                          N045.05.00.000 W122.47.00.000 N045.20.00.000 W122.51.00.000 SECTOR-46 ; NODE: PG 8 #30</v>
      </c>
      <c r="M442" s="23" t="str">
        <f t="shared" si="104"/>
        <v>LINE -122.783333333,45.083333333 -122.850000000,45.333333333
</v>
      </c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</row>
    <row r="443" ht="15.75" customHeight="1">
      <c r="A443" s="5" t="s">
        <v>58</v>
      </c>
      <c r="B443" s="5" t="s">
        <v>13</v>
      </c>
      <c r="C443" s="5" t="s">
        <v>34</v>
      </c>
      <c r="D443" s="19">
        <f>IFERROR(__xludf.DUMMYFUNCTION("IF(ISBLANK(C443),"""",QUERY(CoordinateDefinitions,""select C,D,E,F,G,H where A=""&amp;B443&amp;"" and B='""&amp;C443&amp;""'""))"),45.0)</f>
        <v>45</v>
      </c>
      <c r="E443" s="20">
        <f>IFERROR(__xludf.DUMMYFUNCTION("""COMPUTED_VALUE"""),20.0)</f>
        <v>20</v>
      </c>
      <c r="F443" s="20">
        <f>IFERROR(__xludf.DUMMYFUNCTION("""COMPUTED_VALUE"""),0.0)</f>
        <v>0</v>
      </c>
      <c r="G443" s="19">
        <f>IFERROR(__xludf.DUMMYFUNCTION("""COMPUTED_VALUE"""),122.0)</f>
        <v>122</v>
      </c>
      <c r="H443" s="19">
        <f>IFERROR(__xludf.DUMMYFUNCTION("""COMPUTED_VALUE"""),51.0)</f>
        <v>51</v>
      </c>
      <c r="I443" s="19">
        <f>IFERROR(__xludf.DUMMYFUNCTION("""COMPUTED_VALUE"""),0.0)</f>
        <v>0</v>
      </c>
      <c r="J443" s="21" t="str">
        <f t="shared" si="105"/>
        <v>N045.20.00.000 W122.51.00.000</v>
      </c>
      <c r="K443" s="21" t="str">
        <f t="shared" si="106"/>
        <v>45.333333333 122.850000000</v>
      </c>
      <c r="L443" s="22" t="str">
        <f t="shared" si="107"/>
        <v>                          N045.20.00.000 W122.51.00.000 N045.47.00.000 W122.48.59.000 SECTOR-46 ; NODE: PG 8 #29</v>
      </c>
      <c r="M443" s="23" t="str">
        <f t="shared" si="104"/>
        <v>LINE -122.850000000,45.333333333 -122.816388889,45.783333333
</v>
      </c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</row>
    <row r="444" ht="15.75" customHeight="1">
      <c r="A444" s="5" t="s">
        <v>58</v>
      </c>
      <c r="B444" s="5" t="s">
        <v>13</v>
      </c>
      <c r="C444" s="5" t="s">
        <v>33</v>
      </c>
      <c r="D444" s="19">
        <f>IFERROR(__xludf.DUMMYFUNCTION("IF(ISBLANK(C444),"""",QUERY(CoordinateDefinitions,""select C,D,E,F,G,H where A=""&amp;B444&amp;"" and B='""&amp;C444&amp;""'""))"),45.0)</f>
        <v>45</v>
      </c>
      <c r="E444" s="20">
        <f>IFERROR(__xludf.DUMMYFUNCTION("""COMPUTED_VALUE"""),47.0)</f>
        <v>47</v>
      </c>
      <c r="F444" s="20">
        <f>IFERROR(__xludf.DUMMYFUNCTION("""COMPUTED_VALUE"""),0.0)</f>
        <v>0</v>
      </c>
      <c r="G444" s="19">
        <f>IFERROR(__xludf.DUMMYFUNCTION("""COMPUTED_VALUE"""),122.0)</f>
        <v>122</v>
      </c>
      <c r="H444" s="19">
        <f>IFERROR(__xludf.DUMMYFUNCTION("""COMPUTED_VALUE"""),48.0)</f>
        <v>48</v>
      </c>
      <c r="I444" s="19">
        <f>IFERROR(__xludf.DUMMYFUNCTION("""COMPUTED_VALUE"""),59.0)</f>
        <v>59</v>
      </c>
      <c r="J444" s="21" t="str">
        <f t="shared" si="105"/>
        <v>N045.47.00.000 W122.48.59.000</v>
      </c>
      <c r="K444" s="21" t="str">
        <f t="shared" si="106"/>
        <v>45.783333333 122.816388889</v>
      </c>
      <c r="L444" s="22" t="str">
        <f t="shared" si="107"/>
        <v>                          N045.47.00.000 W122.48.59.000 N046.00.00.000 W122.48.00.000 SECTOR-46 ; NODE: PG 8 #28</v>
      </c>
      <c r="M444" s="23" t="str">
        <f t="shared" si="104"/>
        <v>LINE -122.816388889,45.783333333 -122.800000000,46.000000000
</v>
      </c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</row>
    <row r="445" ht="15.75" customHeight="1">
      <c r="A445" s="5" t="s">
        <v>58</v>
      </c>
      <c r="B445" s="5" t="s">
        <v>13</v>
      </c>
      <c r="C445" s="5" t="s">
        <v>12</v>
      </c>
      <c r="D445" s="19">
        <f>IFERROR(__xludf.DUMMYFUNCTION("IF(ISBLANK(C445),"""",QUERY(CoordinateDefinitions,""select C,D,E,F,G,H where A=""&amp;B445&amp;"" and B='""&amp;C445&amp;""'""))"),46.0)</f>
        <v>46</v>
      </c>
      <c r="E445" s="20">
        <f>IFERROR(__xludf.DUMMYFUNCTION("""COMPUTED_VALUE"""),0.0)</f>
        <v>0</v>
      </c>
      <c r="F445" s="20">
        <f>IFERROR(__xludf.DUMMYFUNCTION("""COMPUTED_VALUE"""),0.0)</f>
        <v>0</v>
      </c>
      <c r="G445" s="19">
        <f>IFERROR(__xludf.DUMMYFUNCTION("""COMPUTED_VALUE"""),122.0)</f>
        <v>122</v>
      </c>
      <c r="H445" s="19">
        <f>IFERROR(__xludf.DUMMYFUNCTION("""COMPUTED_VALUE"""),48.0)</f>
        <v>48</v>
      </c>
      <c r="I445" s="19">
        <f>IFERROR(__xludf.DUMMYFUNCTION("""COMPUTED_VALUE"""),0.0)</f>
        <v>0</v>
      </c>
      <c r="J445" s="21" t="str">
        <f t="shared" si="105"/>
        <v>N046.00.00.000 W122.48.00.000</v>
      </c>
      <c r="K445" s="21" t="str">
        <f t="shared" si="106"/>
        <v>46.000000000 122.800000000</v>
      </c>
      <c r="L445" s="22" t="str">
        <f t="shared" si="107"/>
        <v/>
      </c>
      <c r="M445" s="23" t="str">
        <f t="shared" si="104"/>
        <v/>
      </c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</row>
    <row r="446" ht="15.75" customHeight="1">
      <c r="A446" s="29"/>
      <c r="B446" s="29"/>
      <c r="C446" s="29"/>
      <c r="D446" s="21" t="str">
        <f>IFERROR(__xludf.DUMMYFUNCTION("IF(ISBLANK(C446),"""",QUERY(CoordinateDefinitions,""select C,D,E,F,G,H where A=""&amp;B446&amp;"" and B='""&amp;C446&amp;""'""))"),"")</f>
        <v/>
      </c>
      <c r="E446" s="30"/>
      <c r="F446" s="30"/>
      <c r="G446" s="21"/>
      <c r="H446" s="21"/>
      <c r="I446" s="21"/>
      <c r="J446" s="21" t="str">
        <f t="shared" si="105"/>
        <v/>
      </c>
      <c r="K446" s="21" t="str">
        <f t="shared" si="106"/>
        <v/>
      </c>
      <c r="L446" s="22" t="str">
        <f t="shared" si="107"/>
        <v/>
      </c>
      <c r="M446" s="23" t="str">
        <f t="shared" si="104"/>
        <v/>
      </c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</row>
    <row r="447" ht="15.75" customHeight="1">
      <c r="A447" s="5" t="s">
        <v>21</v>
      </c>
      <c r="B447" s="5" t="s">
        <v>13</v>
      </c>
      <c r="C447" s="5" t="s">
        <v>14</v>
      </c>
      <c r="D447" s="19">
        <f>IFERROR(__xludf.DUMMYFUNCTION("IF(ISBLANK(C447),"""",QUERY(CoordinateDefinitions,""select C,D,E,F,G,H where A=""&amp;B447&amp;"" and B='""&amp;C447&amp;""'""))"),46.0)</f>
        <v>46</v>
      </c>
      <c r="E447" s="20">
        <f>IFERROR(__xludf.DUMMYFUNCTION("""COMPUTED_VALUE"""),4.0)</f>
        <v>4</v>
      </c>
      <c r="F447" s="20">
        <f>IFERROR(__xludf.DUMMYFUNCTION("""COMPUTED_VALUE"""),3.0)</f>
        <v>3</v>
      </c>
      <c r="G447" s="19">
        <f>IFERROR(__xludf.DUMMYFUNCTION("""COMPUTED_VALUE"""),121.0)</f>
        <v>121</v>
      </c>
      <c r="H447" s="19">
        <f>IFERROR(__xludf.DUMMYFUNCTION("""COMPUTED_VALUE"""),57.0)</f>
        <v>57</v>
      </c>
      <c r="I447" s="19">
        <f>IFERROR(__xludf.DUMMYFUNCTION("""COMPUTED_VALUE"""),15.0)</f>
        <v>15</v>
      </c>
      <c r="J447" s="21" t="str">
        <f t="shared" si="105"/>
        <v>N046.04.03.000 W121.57.15.000</v>
      </c>
      <c r="K447" s="21" t="str">
        <f t="shared" si="106"/>
        <v>46.067500000 121.954166667</v>
      </c>
      <c r="L447" s="22" t="str">
        <f t="shared" si="107"/>
        <v>                          N046.04.03.000 W121.57.15.000 N046.16.49.000 W121.23.53.000 SECTOR-16 ; NODE: PG 8 #9</v>
      </c>
      <c r="M447" s="23" t="str">
        <f t="shared" si="104"/>
        <v>LINE -121.954166667,46.067500000 -121.398055556,46.280277778
</v>
      </c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</row>
    <row r="448" ht="15.75" customHeight="1">
      <c r="A448" s="5" t="s">
        <v>21</v>
      </c>
      <c r="B448" s="5" t="s">
        <v>13</v>
      </c>
      <c r="C448" s="5" t="s">
        <v>15</v>
      </c>
      <c r="D448" s="19">
        <f>IFERROR(__xludf.DUMMYFUNCTION("IF(ISBLANK(C448),"""",QUERY(CoordinateDefinitions,""select C,D,E,F,G,H where A=""&amp;B448&amp;"" and B='""&amp;C448&amp;""'""))"),46.0)</f>
        <v>46</v>
      </c>
      <c r="E448" s="20">
        <f>IFERROR(__xludf.DUMMYFUNCTION("""COMPUTED_VALUE"""),16.0)</f>
        <v>16</v>
      </c>
      <c r="F448" s="20">
        <f>IFERROR(__xludf.DUMMYFUNCTION("""COMPUTED_VALUE"""),49.0)</f>
        <v>49</v>
      </c>
      <c r="G448" s="19">
        <f>IFERROR(__xludf.DUMMYFUNCTION("""COMPUTED_VALUE"""),121.0)</f>
        <v>121</v>
      </c>
      <c r="H448" s="19">
        <f>IFERROR(__xludf.DUMMYFUNCTION("""COMPUTED_VALUE"""),23.0)</f>
        <v>23</v>
      </c>
      <c r="I448" s="19">
        <f>IFERROR(__xludf.DUMMYFUNCTION("""COMPUTED_VALUE"""),53.0)</f>
        <v>53</v>
      </c>
      <c r="J448" s="21" t="str">
        <f t="shared" si="105"/>
        <v>N046.16.49.000 W121.23.53.000</v>
      </c>
      <c r="K448" s="21" t="str">
        <f t="shared" si="106"/>
        <v>46.280277778 121.398055556</v>
      </c>
      <c r="L448" s="22" t="str">
        <f t="shared" si="107"/>
        <v>                          N046.16.49.000 W121.23.53.000 N046.23.20.000 W121.07.34.000 SECTOR-16 ; NODE: PG 8 #10</v>
      </c>
      <c r="M448" s="23" t="str">
        <f t="shared" si="104"/>
        <v>LINE -121.398055556,46.280277778 -121.126111111,46.388888889
</v>
      </c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</row>
    <row r="449" ht="15.75" customHeight="1">
      <c r="A449" s="5" t="s">
        <v>21</v>
      </c>
      <c r="B449" s="5" t="s">
        <v>13</v>
      </c>
      <c r="C449" s="5" t="s">
        <v>16</v>
      </c>
      <c r="D449" s="19">
        <f>IFERROR(__xludf.DUMMYFUNCTION("IF(ISBLANK(C449),"""",QUERY(CoordinateDefinitions,""select C,D,E,F,G,H where A=""&amp;B449&amp;"" and B='""&amp;C449&amp;""'""))"),46.0)</f>
        <v>46</v>
      </c>
      <c r="E449" s="20">
        <f>IFERROR(__xludf.DUMMYFUNCTION("""COMPUTED_VALUE"""),23.0)</f>
        <v>23</v>
      </c>
      <c r="F449" s="20">
        <f>IFERROR(__xludf.DUMMYFUNCTION("""COMPUTED_VALUE"""),20.0)</f>
        <v>20</v>
      </c>
      <c r="G449" s="19">
        <f>IFERROR(__xludf.DUMMYFUNCTION("""COMPUTED_VALUE"""),121.0)</f>
        <v>121</v>
      </c>
      <c r="H449" s="19">
        <f>IFERROR(__xludf.DUMMYFUNCTION("""COMPUTED_VALUE"""),7.0)</f>
        <v>7</v>
      </c>
      <c r="I449" s="19">
        <f>IFERROR(__xludf.DUMMYFUNCTION("""COMPUTED_VALUE"""),34.0)</f>
        <v>34</v>
      </c>
      <c r="J449" s="21" t="str">
        <f t="shared" si="105"/>
        <v>N046.23.20.000 W121.07.34.000</v>
      </c>
      <c r="K449" s="21" t="str">
        <f t="shared" si="106"/>
        <v>46.388888889 121.126111111</v>
      </c>
      <c r="L449" s="22" t="str">
        <f t="shared" si="107"/>
        <v>                          N046.23.20.000 W121.07.34.000 N046.27.38.000 W120.57.19.000 SECTOR-16 ; NODE: PG 8 #11</v>
      </c>
      <c r="M449" s="23" t="str">
        <f t="shared" si="104"/>
        <v>LINE -121.126111111,46.388888889 -120.955277778,46.460555556
</v>
      </c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</row>
    <row r="450" ht="15.75" customHeight="1">
      <c r="A450" s="5" t="s">
        <v>21</v>
      </c>
      <c r="B450" s="5" t="s">
        <v>13</v>
      </c>
      <c r="C450" s="5" t="s">
        <v>17</v>
      </c>
      <c r="D450" s="19">
        <f>IFERROR(__xludf.DUMMYFUNCTION("IF(ISBLANK(C450),"""",QUERY(CoordinateDefinitions,""select C,D,E,F,G,H where A=""&amp;B450&amp;"" and B='""&amp;C450&amp;""'""))"),46.0)</f>
        <v>46</v>
      </c>
      <c r="E450" s="20">
        <f>IFERROR(__xludf.DUMMYFUNCTION("""COMPUTED_VALUE"""),27.0)</f>
        <v>27</v>
      </c>
      <c r="F450" s="20">
        <f>IFERROR(__xludf.DUMMYFUNCTION("""COMPUTED_VALUE"""),38.0)</f>
        <v>38</v>
      </c>
      <c r="G450" s="19">
        <f>IFERROR(__xludf.DUMMYFUNCTION("""COMPUTED_VALUE"""),120.0)</f>
        <v>120</v>
      </c>
      <c r="H450" s="19">
        <f>IFERROR(__xludf.DUMMYFUNCTION("""COMPUTED_VALUE"""),57.0)</f>
        <v>57</v>
      </c>
      <c r="I450" s="19">
        <f>IFERROR(__xludf.DUMMYFUNCTION("""COMPUTED_VALUE"""),19.0)</f>
        <v>19</v>
      </c>
      <c r="J450" s="21" t="str">
        <f t="shared" si="105"/>
        <v>N046.27.38.000 W120.57.19.000</v>
      </c>
      <c r="K450" s="21" t="str">
        <f t="shared" si="106"/>
        <v>46.460555556 120.955277778</v>
      </c>
      <c r="L450" s="22" t="str">
        <f t="shared" si="107"/>
        <v>                          N046.27.38.000 W120.57.19.000 N045.43.00.000 W119.29.00.000 SECTOR-16 ; NODE: PG 8 #12</v>
      </c>
      <c r="M450" s="23" t="str">
        <f t="shared" si="104"/>
        <v>LINE -120.955277778,46.460555556 -119.483333333,45.716666667
</v>
      </c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</row>
    <row r="451" ht="15.75" customHeight="1">
      <c r="A451" s="5" t="s">
        <v>21</v>
      </c>
      <c r="B451" s="5" t="s">
        <v>13</v>
      </c>
      <c r="C451" s="5" t="s">
        <v>18</v>
      </c>
      <c r="D451" s="19">
        <f>IFERROR(__xludf.DUMMYFUNCTION("IF(ISBLANK(C451),"""",QUERY(CoordinateDefinitions,""select C,D,E,F,G,H where A=""&amp;B451&amp;"" and B='""&amp;C451&amp;""'""))"),45.0)</f>
        <v>45</v>
      </c>
      <c r="E451" s="20">
        <f>IFERROR(__xludf.DUMMYFUNCTION("""COMPUTED_VALUE"""),43.0)</f>
        <v>43</v>
      </c>
      <c r="F451" s="20">
        <f>IFERROR(__xludf.DUMMYFUNCTION("""COMPUTED_VALUE"""),0.0)</f>
        <v>0</v>
      </c>
      <c r="G451" s="19">
        <f>IFERROR(__xludf.DUMMYFUNCTION("""COMPUTED_VALUE"""),119.0)</f>
        <v>119</v>
      </c>
      <c r="H451" s="19">
        <f>IFERROR(__xludf.DUMMYFUNCTION("""COMPUTED_VALUE"""),29.0)</f>
        <v>29</v>
      </c>
      <c r="I451" s="19">
        <f>IFERROR(__xludf.DUMMYFUNCTION("""COMPUTED_VALUE"""),0.0)</f>
        <v>0</v>
      </c>
      <c r="J451" s="21" t="str">
        <f t="shared" si="105"/>
        <v>N045.43.00.000 W119.29.00.000</v>
      </c>
      <c r="K451" s="21" t="str">
        <f t="shared" si="106"/>
        <v>45.716666667 119.483333333</v>
      </c>
      <c r="L451" s="22" t="str">
        <f t="shared" si="107"/>
        <v>                          N045.43.00.000 W119.29.00.000 N045.19.00.000 W118.30.00.000 SECTOR-16 ; NODE: PG 8 #13</v>
      </c>
      <c r="M451" s="23" t="str">
        <f t="shared" si="104"/>
        <v>LINE -119.483333333,45.716666667 -118.500000000,45.316666667
</v>
      </c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</row>
    <row r="452" ht="15.75" customHeight="1">
      <c r="A452" s="5" t="s">
        <v>21</v>
      </c>
      <c r="B452" s="5" t="s">
        <v>13</v>
      </c>
      <c r="C452" s="5" t="s">
        <v>19</v>
      </c>
      <c r="D452" s="19">
        <f>IFERROR(__xludf.DUMMYFUNCTION("IF(ISBLANK(C452),"""",QUERY(CoordinateDefinitions,""select C,D,E,F,G,H where A=""&amp;B452&amp;"" and B='""&amp;C452&amp;""'""))"),45.0)</f>
        <v>45</v>
      </c>
      <c r="E452" s="20">
        <f>IFERROR(__xludf.DUMMYFUNCTION("""COMPUTED_VALUE"""),19.0)</f>
        <v>19</v>
      </c>
      <c r="F452" s="20">
        <f>IFERROR(__xludf.DUMMYFUNCTION("""COMPUTED_VALUE"""),0.0)</f>
        <v>0</v>
      </c>
      <c r="G452" s="19">
        <f>IFERROR(__xludf.DUMMYFUNCTION("""COMPUTED_VALUE"""),118.0)</f>
        <v>118</v>
      </c>
      <c r="H452" s="19">
        <f>IFERROR(__xludf.DUMMYFUNCTION("""COMPUTED_VALUE"""),30.0)</f>
        <v>30</v>
      </c>
      <c r="I452" s="19">
        <f>IFERROR(__xludf.DUMMYFUNCTION("""COMPUTED_VALUE"""),0.0)</f>
        <v>0</v>
      </c>
      <c r="J452" s="21" t="str">
        <f t="shared" si="105"/>
        <v>N045.19.00.000 W118.30.00.000</v>
      </c>
      <c r="K452" s="21" t="str">
        <f t="shared" si="106"/>
        <v>45.316666667 118.500000000</v>
      </c>
      <c r="L452" s="22" t="str">
        <f t="shared" si="107"/>
        <v>                          N045.19.00.000 W118.30.00.000 N045.07.48.000 W118.03.42.000 SECTOR-16 ; NODE: PG 8 #14</v>
      </c>
      <c r="M452" s="23" t="str">
        <f t="shared" si="104"/>
        <v>LINE -118.500000000,45.316666667 -118.061666667,45.130000000
</v>
      </c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</row>
    <row r="453" ht="15.75" customHeight="1">
      <c r="A453" s="5" t="s">
        <v>21</v>
      </c>
      <c r="B453" s="5" t="s">
        <v>13</v>
      </c>
      <c r="C453" s="5" t="s">
        <v>20</v>
      </c>
      <c r="D453" s="19">
        <f>IFERROR(__xludf.DUMMYFUNCTION("IF(ISBLANK(C453),"""",QUERY(CoordinateDefinitions,""select C,D,E,F,G,H where A=""&amp;B453&amp;"" and B='""&amp;C453&amp;""'""))"),45.0)</f>
        <v>45</v>
      </c>
      <c r="E453" s="20">
        <f>IFERROR(__xludf.DUMMYFUNCTION("""COMPUTED_VALUE"""),7.0)</f>
        <v>7</v>
      </c>
      <c r="F453" s="20">
        <f>IFERROR(__xludf.DUMMYFUNCTION("""COMPUTED_VALUE"""),48.0)</f>
        <v>48</v>
      </c>
      <c r="G453" s="19">
        <f>IFERROR(__xludf.DUMMYFUNCTION("""COMPUTED_VALUE"""),118.0)</f>
        <v>118</v>
      </c>
      <c r="H453" s="19">
        <f>IFERROR(__xludf.DUMMYFUNCTION("""COMPUTED_VALUE"""),3.0)</f>
        <v>3</v>
      </c>
      <c r="I453" s="19">
        <f>IFERROR(__xludf.DUMMYFUNCTION("""COMPUTED_VALUE"""),42.0)</f>
        <v>42</v>
      </c>
      <c r="J453" s="21" t="str">
        <f t="shared" si="105"/>
        <v>N045.07.48.000 W118.03.42.000</v>
      </c>
      <c r="K453" s="21" t="str">
        <f t="shared" si="106"/>
        <v>45.130000000 118.061666667</v>
      </c>
      <c r="L453" s="22" t="str">
        <f t="shared" si="107"/>
        <v>                          N045.07.48.000 W118.03.42.000 N044.51.00.000 W118.27.00.000 SECTOR-16 ; NODE: PG 8 #15</v>
      </c>
      <c r="M453" s="23" t="str">
        <f t="shared" si="104"/>
        <v>LINE -118.061666667,45.130000000 -118.450000000,44.850000000
</v>
      </c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</row>
    <row r="454" ht="15.75" customHeight="1">
      <c r="A454" s="5" t="s">
        <v>21</v>
      </c>
      <c r="B454" s="5" t="s">
        <v>13</v>
      </c>
      <c r="C454" s="5" t="s">
        <v>21</v>
      </c>
      <c r="D454" s="19">
        <f>IFERROR(__xludf.DUMMYFUNCTION("IF(ISBLANK(C454),"""",QUERY(CoordinateDefinitions,""select C,D,E,F,G,H where A=""&amp;B454&amp;"" and B='""&amp;C454&amp;""'""))"),44.0)</f>
        <v>44</v>
      </c>
      <c r="E454" s="20">
        <f>IFERROR(__xludf.DUMMYFUNCTION("""COMPUTED_VALUE"""),51.0)</f>
        <v>51</v>
      </c>
      <c r="F454" s="20">
        <f>IFERROR(__xludf.DUMMYFUNCTION("""COMPUTED_VALUE"""),0.0)</f>
        <v>0</v>
      </c>
      <c r="G454" s="19">
        <f>IFERROR(__xludf.DUMMYFUNCTION("""COMPUTED_VALUE"""),118.0)</f>
        <v>118</v>
      </c>
      <c r="H454" s="19">
        <f>IFERROR(__xludf.DUMMYFUNCTION("""COMPUTED_VALUE"""),27.0)</f>
        <v>27</v>
      </c>
      <c r="I454" s="19">
        <f>IFERROR(__xludf.DUMMYFUNCTION("""COMPUTED_VALUE"""),0.0)</f>
        <v>0</v>
      </c>
      <c r="J454" s="21" t="str">
        <f t="shared" si="105"/>
        <v>N044.51.00.000 W118.27.00.000</v>
      </c>
      <c r="K454" s="21" t="str">
        <f t="shared" si="106"/>
        <v>44.850000000 118.450000000</v>
      </c>
      <c r="L454" s="22" t="str">
        <f t="shared" si="107"/>
        <v>                          N044.51.00.000 W118.27.00.000 N044.42.00.000 W118.32.30.000 SECTOR-16 ; NODE: PG 8 #16</v>
      </c>
      <c r="M454" s="23" t="str">
        <f t="shared" si="104"/>
        <v>LINE -118.450000000,44.850000000 -118.541666667,44.700000000
</v>
      </c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</row>
    <row r="455" ht="15.75" customHeight="1">
      <c r="A455" s="5" t="s">
        <v>21</v>
      </c>
      <c r="B455" s="5" t="s">
        <v>13</v>
      </c>
      <c r="C455" s="5" t="s">
        <v>22</v>
      </c>
      <c r="D455" s="19">
        <f>IFERROR(__xludf.DUMMYFUNCTION("IF(ISBLANK(C455),"""",QUERY(CoordinateDefinitions,""select C,D,E,F,G,H where A=""&amp;B455&amp;"" and B='""&amp;C455&amp;""'""))"),44.0)</f>
        <v>44</v>
      </c>
      <c r="E455" s="20">
        <f>IFERROR(__xludf.DUMMYFUNCTION("""COMPUTED_VALUE"""),42.0)</f>
        <v>42</v>
      </c>
      <c r="F455" s="20">
        <f>IFERROR(__xludf.DUMMYFUNCTION("""COMPUTED_VALUE"""),0.0)</f>
        <v>0</v>
      </c>
      <c r="G455" s="19">
        <f>IFERROR(__xludf.DUMMYFUNCTION("""COMPUTED_VALUE"""),118.0)</f>
        <v>118</v>
      </c>
      <c r="H455" s="19">
        <f>IFERROR(__xludf.DUMMYFUNCTION("""COMPUTED_VALUE"""),32.0)</f>
        <v>32</v>
      </c>
      <c r="I455" s="19">
        <f>IFERROR(__xludf.DUMMYFUNCTION("""COMPUTED_VALUE"""),30.0)</f>
        <v>30</v>
      </c>
      <c r="J455" s="21" t="str">
        <f t="shared" si="105"/>
        <v>N044.42.00.000 W118.32.30.000</v>
      </c>
      <c r="K455" s="21" t="str">
        <f t="shared" si="106"/>
        <v>44.700000000 118.541666667</v>
      </c>
      <c r="L455" s="22" t="str">
        <f t="shared" si="107"/>
        <v>                          N044.42.00.000 W118.32.30.000 N043.44.00.000 W119.13.00.000 SECTOR-16 ; NODE: PG 8 #17</v>
      </c>
      <c r="M455" s="23" t="str">
        <f t="shared" si="104"/>
        <v>LINE -118.541666667,44.700000000 -119.216666667,43.733333333
</v>
      </c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</row>
    <row r="456" ht="15.75" customHeight="1">
      <c r="A456" s="5" t="s">
        <v>21</v>
      </c>
      <c r="B456" s="5" t="s">
        <v>13</v>
      </c>
      <c r="C456" s="5" t="s">
        <v>23</v>
      </c>
      <c r="D456" s="19">
        <f>IFERROR(__xludf.DUMMYFUNCTION("IF(ISBLANK(C456),"""",QUERY(CoordinateDefinitions,""select C,D,E,F,G,H where A=""&amp;B456&amp;"" and B='""&amp;C456&amp;""'""))"),43.0)</f>
        <v>43</v>
      </c>
      <c r="E456" s="20">
        <f>IFERROR(__xludf.DUMMYFUNCTION("""COMPUTED_VALUE"""),44.0)</f>
        <v>44</v>
      </c>
      <c r="F456" s="20">
        <f>IFERROR(__xludf.DUMMYFUNCTION("""COMPUTED_VALUE"""),0.0)</f>
        <v>0</v>
      </c>
      <c r="G456" s="19">
        <f>IFERROR(__xludf.DUMMYFUNCTION("""COMPUTED_VALUE"""),119.0)</f>
        <v>119</v>
      </c>
      <c r="H456" s="19">
        <f>IFERROR(__xludf.DUMMYFUNCTION("""COMPUTED_VALUE"""),13.0)</f>
        <v>13</v>
      </c>
      <c r="I456" s="19">
        <f>IFERROR(__xludf.DUMMYFUNCTION("""COMPUTED_VALUE"""),0.0)</f>
        <v>0</v>
      </c>
      <c r="J456" s="21" t="str">
        <f t="shared" si="105"/>
        <v>N043.44.00.000 W119.13.00.000</v>
      </c>
      <c r="K456" s="21" t="str">
        <f t="shared" si="106"/>
        <v>43.733333333 119.216666667</v>
      </c>
      <c r="L456" s="22" t="str">
        <f t="shared" si="107"/>
        <v>                          N043.44.00.000 W119.13.00.000 N044.10.00.000 W119.45.00.000 SECTOR-16 ; NODE: PG 8 #18</v>
      </c>
      <c r="M456" s="23" t="str">
        <f t="shared" si="104"/>
        <v>LINE -119.216666667,43.733333333 -119.750000000,44.166666667
</v>
      </c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</row>
    <row r="457" ht="15.75" customHeight="1">
      <c r="A457" s="5" t="s">
        <v>21</v>
      </c>
      <c r="B457" s="5" t="s">
        <v>13</v>
      </c>
      <c r="C457" s="5" t="s">
        <v>24</v>
      </c>
      <c r="D457" s="19">
        <f>IFERROR(__xludf.DUMMYFUNCTION("IF(ISBLANK(C457),"""",QUERY(CoordinateDefinitions,""select C,D,E,F,G,H where A=""&amp;B457&amp;"" and B='""&amp;C457&amp;""'""))"),44.0)</f>
        <v>44</v>
      </c>
      <c r="E457" s="20">
        <f>IFERROR(__xludf.DUMMYFUNCTION("""COMPUTED_VALUE"""),10.0)</f>
        <v>10</v>
      </c>
      <c r="F457" s="20">
        <f>IFERROR(__xludf.DUMMYFUNCTION("""COMPUTED_VALUE"""),0.0)</f>
        <v>0</v>
      </c>
      <c r="G457" s="19">
        <f>IFERROR(__xludf.DUMMYFUNCTION("""COMPUTED_VALUE"""),119.0)</f>
        <v>119</v>
      </c>
      <c r="H457" s="19">
        <f>IFERROR(__xludf.DUMMYFUNCTION("""COMPUTED_VALUE"""),45.0)</f>
        <v>45</v>
      </c>
      <c r="I457" s="19">
        <f>IFERROR(__xludf.DUMMYFUNCTION("""COMPUTED_VALUE"""),0.0)</f>
        <v>0</v>
      </c>
      <c r="J457" s="21" t="str">
        <f t="shared" si="105"/>
        <v>N044.10.00.000 W119.45.00.000</v>
      </c>
      <c r="K457" s="21" t="str">
        <f t="shared" si="106"/>
        <v>44.166666667 119.750000000</v>
      </c>
      <c r="L457" s="22" t="str">
        <f t="shared" si="107"/>
        <v>                          N044.10.00.000 W119.45.00.000 N044.10.00.000 W121.15.49.000 SECTOR-16 ; NODE: PG 8 #19</v>
      </c>
      <c r="M457" s="23" t="str">
        <f t="shared" si="104"/>
        <v>LINE -119.750000000,44.166666667 -121.263611111,44.166666667
</v>
      </c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</row>
    <row r="458" ht="15.75" customHeight="1">
      <c r="A458" s="5" t="s">
        <v>21</v>
      </c>
      <c r="B458" s="5" t="s">
        <v>13</v>
      </c>
      <c r="C458" s="5" t="s">
        <v>25</v>
      </c>
      <c r="D458" s="19">
        <f>IFERROR(__xludf.DUMMYFUNCTION("IF(ISBLANK(C458),"""",QUERY(CoordinateDefinitions,""select C,D,E,F,G,H where A=""&amp;B458&amp;"" and B='""&amp;C458&amp;""'""))"),44.0)</f>
        <v>44</v>
      </c>
      <c r="E458" s="20">
        <f>IFERROR(__xludf.DUMMYFUNCTION("""COMPUTED_VALUE"""),10.0)</f>
        <v>10</v>
      </c>
      <c r="F458" s="20">
        <f>IFERROR(__xludf.DUMMYFUNCTION("""COMPUTED_VALUE"""),0.0)</f>
        <v>0</v>
      </c>
      <c r="G458" s="19">
        <f>IFERROR(__xludf.DUMMYFUNCTION("""COMPUTED_VALUE"""),121.0)</f>
        <v>121</v>
      </c>
      <c r="H458" s="19">
        <f>IFERROR(__xludf.DUMMYFUNCTION("""COMPUTED_VALUE"""),15.0)</f>
        <v>15</v>
      </c>
      <c r="I458" s="19">
        <f>IFERROR(__xludf.DUMMYFUNCTION("""COMPUTED_VALUE"""),49.0)</f>
        <v>49</v>
      </c>
      <c r="J458" s="21" t="str">
        <f t="shared" si="105"/>
        <v>N044.10.00.000 W121.15.49.000</v>
      </c>
      <c r="K458" s="21" t="str">
        <f t="shared" si="106"/>
        <v>44.166666667 121.263611111</v>
      </c>
      <c r="L458" s="22" t="str">
        <f t="shared" si="107"/>
        <v>                          N044.10.00.000 W121.15.49.000 N044.50.52.000 W121.26.04.000 SECTOR-16 ; NODE: PG 8 #20</v>
      </c>
      <c r="M458" s="23" t="str">
        <f t="shared" si="104"/>
        <v>LINE -121.263611111,44.166666667 -121.434444444,44.847777778
</v>
      </c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</row>
    <row r="459" ht="15.75" customHeight="1">
      <c r="A459" s="5" t="s">
        <v>21</v>
      </c>
      <c r="B459" s="5" t="s">
        <v>13</v>
      </c>
      <c r="C459" s="5" t="s">
        <v>38</v>
      </c>
      <c r="D459" s="19">
        <f>IFERROR(__xludf.DUMMYFUNCTION("IF(ISBLANK(C459),"""",QUERY(CoordinateDefinitions,""select C,D,E,F,G,H where A=""&amp;B459&amp;"" and B='""&amp;C459&amp;""'""))"),44.0)</f>
        <v>44</v>
      </c>
      <c r="E459" s="20">
        <f>IFERROR(__xludf.DUMMYFUNCTION("""COMPUTED_VALUE"""),50.0)</f>
        <v>50</v>
      </c>
      <c r="F459" s="20">
        <f>IFERROR(__xludf.DUMMYFUNCTION("""COMPUTED_VALUE"""),52.0)</f>
        <v>52</v>
      </c>
      <c r="G459" s="19">
        <f>IFERROR(__xludf.DUMMYFUNCTION("""COMPUTED_VALUE"""),121.0)</f>
        <v>121</v>
      </c>
      <c r="H459" s="19">
        <f>IFERROR(__xludf.DUMMYFUNCTION("""COMPUTED_VALUE"""),26.0)</f>
        <v>26</v>
      </c>
      <c r="I459" s="19">
        <f>IFERROR(__xludf.DUMMYFUNCTION("""COMPUTED_VALUE"""),4.0)</f>
        <v>4</v>
      </c>
      <c r="J459" s="21" t="str">
        <f t="shared" si="105"/>
        <v>N044.50.52.000 W121.26.04.000</v>
      </c>
      <c r="K459" s="21" t="str">
        <f t="shared" si="106"/>
        <v>44.847777778 121.434444444</v>
      </c>
      <c r="L459" s="22" t="str">
        <f t="shared" si="107"/>
        <v>                          N044.50.52.000 W121.26.04.000 N045.00.13.000 W121.42.17.000 SECTOR-16 ; NODE: PG 8 #33</v>
      </c>
      <c r="M459" s="23" t="str">
        <f t="shared" si="104"/>
        <v>LINE -121.434444444,44.847777778 -121.704722222,45.003611111
</v>
      </c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</row>
    <row r="460" ht="15.75" customHeight="1">
      <c r="A460" s="5" t="s">
        <v>21</v>
      </c>
      <c r="B460" s="5" t="s">
        <v>13</v>
      </c>
      <c r="C460" s="5" t="s">
        <v>37</v>
      </c>
      <c r="D460" s="19">
        <f>IFERROR(__xludf.DUMMYFUNCTION("IF(ISBLANK(C460),"""",QUERY(CoordinateDefinitions,""select C,D,E,F,G,H where A=""&amp;B460&amp;"" and B='""&amp;C460&amp;""'""))"),45.0)</f>
        <v>45</v>
      </c>
      <c r="E460" s="20">
        <f>IFERROR(__xludf.DUMMYFUNCTION("""COMPUTED_VALUE"""),0.0)</f>
        <v>0</v>
      </c>
      <c r="F460" s="20">
        <f>IFERROR(__xludf.DUMMYFUNCTION("""COMPUTED_VALUE"""),13.0)</f>
        <v>13</v>
      </c>
      <c r="G460" s="19">
        <f>IFERROR(__xludf.DUMMYFUNCTION("""COMPUTED_VALUE"""),121.0)</f>
        <v>121</v>
      </c>
      <c r="H460" s="19">
        <f>IFERROR(__xludf.DUMMYFUNCTION("""COMPUTED_VALUE"""),42.0)</f>
        <v>42</v>
      </c>
      <c r="I460" s="19">
        <f>IFERROR(__xludf.DUMMYFUNCTION("""COMPUTED_VALUE"""),17.0)</f>
        <v>17</v>
      </c>
      <c r="J460" s="21" t="str">
        <f t="shared" si="105"/>
        <v>N045.00.13.000 W121.42.17.000</v>
      </c>
      <c r="K460" s="21" t="str">
        <f t="shared" si="106"/>
        <v>45.003611111 121.704722222</v>
      </c>
      <c r="L460" s="22" t="str">
        <f t="shared" si="107"/>
        <v>                          N045.00.13.000 W121.42.17.000 N046.04.03.000 W121.57.15.000 SECTOR-16 ; NODE: PG 8 #32</v>
      </c>
      <c r="M460" s="23" t="str">
        <f t="shared" si="104"/>
        <v>LINE -121.704722222,45.003611111 -121.954166667,46.067500000
</v>
      </c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</row>
    <row r="461" ht="15.75" customHeight="1">
      <c r="A461" s="5" t="s">
        <v>21</v>
      </c>
      <c r="B461" s="5" t="s">
        <v>13</v>
      </c>
      <c r="C461" s="5" t="s">
        <v>14</v>
      </c>
      <c r="D461" s="19">
        <f>IFERROR(__xludf.DUMMYFUNCTION("IF(ISBLANK(C461),"""",QUERY(CoordinateDefinitions,""select C,D,E,F,G,H where A=""&amp;B461&amp;"" and B='""&amp;C461&amp;""'""))"),46.0)</f>
        <v>46</v>
      </c>
      <c r="E461" s="20">
        <f>IFERROR(__xludf.DUMMYFUNCTION("""COMPUTED_VALUE"""),4.0)</f>
        <v>4</v>
      </c>
      <c r="F461" s="20">
        <f>IFERROR(__xludf.DUMMYFUNCTION("""COMPUTED_VALUE"""),3.0)</f>
        <v>3</v>
      </c>
      <c r="G461" s="19">
        <f>IFERROR(__xludf.DUMMYFUNCTION("""COMPUTED_VALUE"""),121.0)</f>
        <v>121</v>
      </c>
      <c r="H461" s="19">
        <f>IFERROR(__xludf.DUMMYFUNCTION("""COMPUTED_VALUE"""),57.0)</f>
        <v>57</v>
      </c>
      <c r="I461" s="19">
        <f>IFERROR(__xludf.DUMMYFUNCTION("""COMPUTED_VALUE"""),15.0)</f>
        <v>15</v>
      </c>
      <c r="J461" s="21" t="str">
        <f t="shared" si="105"/>
        <v>N046.04.03.000 W121.57.15.000</v>
      </c>
      <c r="K461" s="21" t="str">
        <f t="shared" si="106"/>
        <v>46.067500000 121.954166667</v>
      </c>
      <c r="L461" s="22" t="str">
        <f t="shared" si="107"/>
        <v/>
      </c>
      <c r="M461" s="23" t="str">
        <f t="shared" si="104"/>
        <v/>
      </c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</row>
    <row r="462" ht="15.75" customHeight="1">
      <c r="A462" s="29"/>
      <c r="B462" s="29"/>
      <c r="C462" s="29"/>
      <c r="D462" s="21" t="str">
        <f>IFERROR(__xludf.DUMMYFUNCTION("IF(ISBLANK(C462),"""",QUERY(CoordinateDefinitions,""select C,D,E,F,G,H where A=""&amp;B462&amp;"" and B='""&amp;C462&amp;""'""))"),"")</f>
        <v/>
      </c>
      <c r="E462" s="30"/>
      <c r="F462" s="30"/>
      <c r="G462" s="21"/>
      <c r="H462" s="21"/>
      <c r="I462" s="21"/>
      <c r="J462" s="21" t="str">
        <f t="shared" si="105"/>
        <v/>
      </c>
      <c r="K462" s="21" t="str">
        <f t="shared" si="106"/>
        <v/>
      </c>
      <c r="L462" s="22" t="str">
        <f t="shared" si="107"/>
        <v/>
      </c>
      <c r="M462" s="23" t="str">
        <f t="shared" si="104"/>
        <v/>
      </c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</row>
    <row r="463" ht="15.75" customHeight="1">
      <c r="A463" s="5" t="s">
        <v>94</v>
      </c>
      <c r="B463" s="5" t="s">
        <v>14</v>
      </c>
      <c r="C463" s="5" t="s">
        <v>11</v>
      </c>
      <c r="D463" s="19">
        <f>IFERROR(__xludf.DUMMYFUNCTION("IF(ISBLANK(C463),"""",QUERY(CoordinateDefinitions,""select C,D,E,F,G,H where A=""&amp;B463&amp;"" and B='""&amp;C463&amp;""'""))"),45.0)</f>
        <v>45</v>
      </c>
      <c r="E463" s="20">
        <f>IFERROR(__xludf.DUMMYFUNCTION("""COMPUTED_VALUE"""),20.0)</f>
        <v>20</v>
      </c>
      <c r="F463" s="20">
        <f>IFERROR(__xludf.DUMMYFUNCTION("""COMPUTED_VALUE"""),0.0)</f>
        <v>0</v>
      </c>
      <c r="G463" s="19">
        <f>IFERROR(__xludf.DUMMYFUNCTION("""COMPUTED_VALUE"""),117.0)</f>
        <v>117</v>
      </c>
      <c r="H463" s="19">
        <f>IFERROR(__xludf.DUMMYFUNCTION("""COMPUTED_VALUE"""),30.0)</f>
        <v>30</v>
      </c>
      <c r="I463" s="19">
        <f>IFERROR(__xludf.DUMMYFUNCTION("""COMPUTED_VALUE"""),0.0)</f>
        <v>0</v>
      </c>
      <c r="J463" s="21" t="str">
        <f t="shared" si="105"/>
        <v>N045.20.00.000 W117.30.00.000</v>
      </c>
      <c r="K463" s="21" t="str">
        <f t="shared" si="106"/>
        <v>45.333333333 117.500000000</v>
      </c>
      <c r="L463" s="22" t="str">
        <f t="shared" si="107"/>
        <v>                          N045.20.00.000 W117.30.00.000 N045.20.00.000 W117.45.00.000 SECTOR-09 ; NODE: PG 9 #6</v>
      </c>
      <c r="M463" s="23" t="str">
        <f t="shared" si="104"/>
        <v>LINE -117.500000000,45.333333333 -117.750000000,45.333333333
</v>
      </c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</row>
    <row r="464" ht="15.75" customHeight="1">
      <c r="A464" s="5" t="s">
        <v>94</v>
      </c>
      <c r="B464" s="5" t="s">
        <v>14</v>
      </c>
      <c r="C464" s="5" t="s">
        <v>12</v>
      </c>
      <c r="D464" s="19">
        <f>IFERROR(__xludf.DUMMYFUNCTION("IF(ISBLANK(C464),"""",QUERY(CoordinateDefinitions,""select C,D,E,F,G,H where A=""&amp;B464&amp;"" and B='""&amp;C464&amp;""'""))"),45.0)</f>
        <v>45</v>
      </c>
      <c r="E464" s="20">
        <f>IFERROR(__xludf.DUMMYFUNCTION("""COMPUTED_VALUE"""),20.0)</f>
        <v>20</v>
      </c>
      <c r="F464" s="20">
        <f>IFERROR(__xludf.DUMMYFUNCTION("""COMPUTED_VALUE"""),0.0)</f>
        <v>0</v>
      </c>
      <c r="G464" s="19">
        <f>IFERROR(__xludf.DUMMYFUNCTION("""COMPUTED_VALUE"""),117.0)</f>
        <v>117</v>
      </c>
      <c r="H464" s="19">
        <f>IFERROR(__xludf.DUMMYFUNCTION("""COMPUTED_VALUE"""),45.0)</f>
        <v>45</v>
      </c>
      <c r="I464" s="19">
        <f>IFERROR(__xludf.DUMMYFUNCTION("""COMPUTED_VALUE"""),0.0)</f>
        <v>0</v>
      </c>
      <c r="J464" s="21" t="str">
        <f t="shared" si="105"/>
        <v>N045.20.00.000 W117.45.00.000</v>
      </c>
      <c r="K464" s="21" t="str">
        <f t="shared" si="106"/>
        <v>45.333333333 117.750000000</v>
      </c>
      <c r="L464" s="22" t="str">
        <f t="shared" si="107"/>
        <v>                          N045.20.00.000 W117.45.00.000 N045.14.00.000 W117.55.00.000 SECTOR-09 ; NODE: PG 9 #7</v>
      </c>
      <c r="M464" s="23" t="str">
        <f t="shared" si="104"/>
        <v>LINE -117.750000000,45.333333333 -117.916666667,45.233333333
</v>
      </c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</row>
    <row r="465" ht="15.75" customHeight="1">
      <c r="A465" s="5" t="s">
        <v>94</v>
      </c>
      <c r="B465" s="5" t="s">
        <v>14</v>
      </c>
      <c r="C465" s="5" t="s">
        <v>13</v>
      </c>
      <c r="D465" s="19">
        <f>IFERROR(__xludf.DUMMYFUNCTION("IF(ISBLANK(C465),"""",QUERY(CoordinateDefinitions,""select C,D,E,F,G,H where A=""&amp;B465&amp;"" and B='""&amp;C465&amp;""'""))"),45.0)</f>
        <v>45</v>
      </c>
      <c r="E465" s="20">
        <f>IFERROR(__xludf.DUMMYFUNCTION("""COMPUTED_VALUE"""),14.0)</f>
        <v>14</v>
      </c>
      <c r="F465" s="20">
        <f>IFERROR(__xludf.DUMMYFUNCTION("""COMPUTED_VALUE"""),0.0)</f>
        <v>0</v>
      </c>
      <c r="G465" s="19">
        <f>IFERROR(__xludf.DUMMYFUNCTION("""COMPUTED_VALUE"""),117.0)</f>
        <v>117</v>
      </c>
      <c r="H465" s="19">
        <f>IFERROR(__xludf.DUMMYFUNCTION("""COMPUTED_VALUE"""),55.0)</f>
        <v>55</v>
      </c>
      <c r="I465" s="19">
        <f>IFERROR(__xludf.DUMMYFUNCTION("""COMPUTED_VALUE"""),0.0)</f>
        <v>0</v>
      </c>
      <c r="J465" s="21" t="str">
        <f t="shared" si="105"/>
        <v>N045.14.00.000 W117.55.00.000</v>
      </c>
      <c r="K465" s="21" t="str">
        <f t="shared" si="106"/>
        <v>45.233333333 117.916666667</v>
      </c>
      <c r="L465" s="22" t="str">
        <f t="shared" si="107"/>
        <v>                          N045.14.00.000 W117.55.00.000 N045.07.48.000 W118.03.42.000 SECTOR-09 ; NODE: PG 9 #8</v>
      </c>
      <c r="M465" s="23" t="str">
        <f t="shared" si="104"/>
        <v>LINE -117.916666667,45.233333333 -118.061666667,45.130000000
</v>
      </c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</row>
    <row r="466" ht="15.75" customHeight="1">
      <c r="A466" s="5" t="s">
        <v>94</v>
      </c>
      <c r="B466" s="5" t="s">
        <v>14</v>
      </c>
      <c r="C466" s="5" t="s">
        <v>14</v>
      </c>
      <c r="D466" s="19">
        <f>IFERROR(__xludf.DUMMYFUNCTION("IF(ISBLANK(C466),"""",QUERY(CoordinateDefinitions,""select C,D,E,F,G,H where A=""&amp;B466&amp;"" and B='""&amp;C466&amp;""'""))"),45.0)</f>
        <v>45</v>
      </c>
      <c r="E466" s="20">
        <f>IFERROR(__xludf.DUMMYFUNCTION("""COMPUTED_VALUE"""),7.0)</f>
        <v>7</v>
      </c>
      <c r="F466" s="20">
        <f>IFERROR(__xludf.DUMMYFUNCTION("""COMPUTED_VALUE"""),48.0)</f>
        <v>48</v>
      </c>
      <c r="G466" s="19">
        <f>IFERROR(__xludf.DUMMYFUNCTION("""COMPUTED_VALUE"""),118.0)</f>
        <v>118</v>
      </c>
      <c r="H466" s="19">
        <f>IFERROR(__xludf.DUMMYFUNCTION("""COMPUTED_VALUE"""),3.0)</f>
        <v>3</v>
      </c>
      <c r="I466" s="19">
        <f>IFERROR(__xludf.DUMMYFUNCTION("""COMPUTED_VALUE"""),42.0)</f>
        <v>42</v>
      </c>
      <c r="J466" s="21" t="str">
        <f t="shared" si="105"/>
        <v>N045.07.48.000 W118.03.42.000</v>
      </c>
      <c r="K466" s="21" t="str">
        <f t="shared" si="106"/>
        <v>45.130000000 118.061666667</v>
      </c>
      <c r="L466" s="22" t="str">
        <f t="shared" si="107"/>
        <v>                          N045.07.48.000 W118.03.42.000 N044.51.00.000 W118.27.00.000 SECTOR-09 ; NODE: PG 9 #9</v>
      </c>
      <c r="M466" s="23" t="str">
        <f t="shared" si="104"/>
        <v>LINE -118.061666667,45.130000000 -118.450000000,44.850000000
</v>
      </c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</row>
    <row r="467" ht="15.75" customHeight="1">
      <c r="A467" s="5" t="s">
        <v>94</v>
      </c>
      <c r="B467" s="5" t="s">
        <v>14</v>
      </c>
      <c r="C467" s="5" t="s">
        <v>15</v>
      </c>
      <c r="D467" s="19">
        <f>IFERROR(__xludf.DUMMYFUNCTION("IF(ISBLANK(C467),"""",QUERY(CoordinateDefinitions,""select C,D,E,F,G,H where A=""&amp;B467&amp;"" and B='""&amp;C467&amp;""'""))"),44.0)</f>
        <v>44</v>
      </c>
      <c r="E467" s="20">
        <f>IFERROR(__xludf.DUMMYFUNCTION("""COMPUTED_VALUE"""),51.0)</f>
        <v>51</v>
      </c>
      <c r="F467" s="20">
        <f>IFERROR(__xludf.DUMMYFUNCTION("""COMPUTED_VALUE"""),0.0)</f>
        <v>0</v>
      </c>
      <c r="G467" s="19">
        <f>IFERROR(__xludf.DUMMYFUNCTION("""COMPUTED_VALUE"""),118.0)</f>
        <v>118</v>
      </c>
      <c r="H467" s="19">
        <f>IFERROR(__xludf.DUMMYFUNCTION("""COMPUTED_VALUE"""),27.0)</f>
        <v>27</v>
      </c>
      <c r="I467" s="19">
        <f>IFERROR(__xludf.DUMMYFUNCTION("""COMPUTED_VALUE"""),0.0)</f>
        <v>0</v>
      </c>
      <c r="J467" s="21" t="str">
        <f t="shared" si="105"/>
        <v>N044.51.00.000 W118.27.00.000</v>
      </c>
      <c r="K467" s="21" t="str">
        <f t="shared" si="106"/>
        <v>44.850000000 118.450000000</v>
      </c>
      <c r="L467" s="22" t="str">
        <f t="shared" si="107"/>
        <v>                          N044.51.00.000 W118.27.00.000 N045.16.00.000 W119.54.00.000 SECTOR-09 ; NODE: PG 9 #10</v>
      </c>
      <c r="M467" s="23" t="str">
        <f t="shared" si="104"/>
        <v>LINE -118.450000000,44.850000000 -119.900000000,45.266666667
</v>
      </c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</row>
    <row r="468" ht="15.75" customHeight="1">
      <c r="A468" s="5" t="s">
        <v>94</v>
      </c>
      <c r="B468" s="5" t="s">
        <v>14</v>
      </c>
      <c r="C468" s="5" t="s">
        <v>16</v>
      </c>
      <c r="D468" s="19">
        <f>IFERROR(__xludf.DUMMYFUNCTION("IF(ISBLANK(C468),"""",QUERY(CoordinateDefinitions,""select C,D,E,F,G,H where A=""&amp;B468&amp;"" and B='""&amp;C468&amp;""'""))"),45.0)</f>
        <v>45</v>
      </c>
      <c r="E468" s="20">
        <f>IFERROR(__xludf.DUMMYFUNCTION("""COMPUTED_VALUE"""),16.0)</f>
        <v>16</v>
      </c>
      <c r="F468" s="20">
        <f>IFERROR(__xludf.DUMMYFUNCTION("""COMPUTED_VALUE"""),0.0)</f>
        <v>0</v>
      </c>
      <c r="G468" s="19">
        <f>IFERROR(__xludf.DUMMYFUNCTION("""COMPUTED_VALUE"""),119.0)</f>
        <v>119</v>
      </c>
      <c r="H468" s="19">
        <f>IFERROR(__xludf.DUMMYFUNCTION("""COMPUTED_VALUE"""),54.0)</f>
        <v>54</v>
      </c>
      <c r="I468" s="19">
        <f>IFERROR(__xludf.DUMMYFUNCTION("""COMPUTED_VALUE"""),0.0)</f>
        <v>0</v>
      </c>
      <c r="J468" s="21" t="str">
        <f t="shared" si="105"/>
        <v>N045.16.00.000 W119.54.00.000</v>
      </c>
      <c r="K468" s="21" t="str">
        <f t="shared" si="106"/>
        <v>45.266666667 119.900000000</v>
      </c>
      <c r="L468" s="22" t="str">
        <f t="shared" si="107"/>
        <v>                          N045.16.00.000 W119.54.00.000 N045.45.00.000 W120.24.00.000 SECTOR-09 ; NODE: PG 9 #11</v>
      </c>
      <c r="M468" s="23" t="str">
        <f t="shared" si="104"/>
        <v>LINE -119.900000000,45.266666667 -120.400000000,45.750000000
</v>
      </c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</row>
    <row r="469" ht="15.75" customHeight="1">
      <c r="A469" s="5" t="s">
        <v>94</v>
      </c>
      <c r="B469" s="5" t="s">
        <v>14</v>
      </c>
      <c r="C469" s="5" t="s">
        <v>17</v>
      </c>
      <c r="D469" s="19">
        <f>IFERROR(__xludf.DUMMYFUNCTION("IF(ISBLANK(C469),"""",QUERY(CoordinateDefinitions,""select C,D,E,F,G,H where A=""&amp;B469&amp;"" and B='""&amp;C469&amp;""'""))"),45.0)</f>
        <v>45</v>
      </c>
      <c r="E469" s="20">
        <f>IFERROR(__xludf.DUMMYFUNCTION("""COMPUTED_VALUE"""),45.0)</f>
        <v>45</v>
      </c>
      <c r="F469" s="20">
        <f>IFERROR(__xludf.DUMMYFUNCTION("""COMPUTED_VALUE"""),0.0)</f>
        <v>0</v>
      </c>
      <c r="G469" s="19">
        <f>IFERROR(__xludf.DUMMYFUNCTION("""COMPUTED_VALUE"""),120.0)</f>
        <v>120</v>
      </c>
      <c r="H469" s="19">
        <f>IFERROR(__xludf.DUMMYFUNCTION("""COMPUTED_VALUE"""),24.0)</f>
        <v>24</v>
      </c>
      <c r="I469" s="19">
        <f>IFERROR(__xludf.DUMMYFUNCTION("""COMPUTED_VALUE"""),0.0)</f>
        <v>0</v>
      </c>
      <c r="J469" s="21" t="str">
        <f t="shared" si="105"/>
        <v>N045.45.00.000 W120.24.00.000</v>
      </c>
      <c r="K469" s="21" t="str">
        <f t="shared" si="106"/>
        <v>45.750000000 120.400000000</v>
      </c>
      <c r="L469" s="22" t="str">
        <f t="shared" si="107"/>
        <v>                          N045.45.00.000 W120.24.00.000 N046.16.49.000 W121.23.53.000 SECTOR-09 ; NODE: PG 9 #12</v>
      </c>
      <c r="M469" s="23" t="str">
        <f t="shared" si="104"/>
        <v>LINE -120.400000000,45.750000000 -121.398055556,46.280277778
</v>
      </c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</row>
    <row r="470" ht="15.75" customHeight="1">
      <c r="A470" s="5" t="s">
        <v>94</v>
      </c>
      <c r="B470" s="5" t="s">
        <v>14</v>
      </c>
      <c r="C470" s="5" t="s">
        <v>18</v>
      </c>
      <c r="D470" s="19">
        <f>IFERROR(__xludf.DUMMYFUNCTION("IF(ISBLANK(C470),"""",QUERY(CoordinateDefinitions,""select C,D,E,F,G,H where A=""&amp;B470&amp;"" and B='""&amp;C470&amp;""'""))"),46.0)</f>
        <v>46</v>
      </c>
      <c r="E470" s="20">
        <f>IFERROR(__xludf.DUMMYFUNCTION("""COMPUTED_VALUE"""),16.0)</f>
        <v>16</v>
      </c>
      <c r="F470" s="20">
        <f>IFERROR(__xludf.DUMMYFUNCTION("""COMPUTED_VALUE"""),49.0)</f>
        <v>49</v>
      </c>
      <c r="G470" s="19">
        <f>IFERROR(__xludf.DUMMYFUNCTION("""COMPUTED_VALUE"""),121.0)</f>
        <v>121</v>
      </c>
      <c r="H470" s="19">
        <f>IFERROR(__xludf.DUMMYFUNCTION("""COMPUTED_VALUE"""),23.0)</f>
        <v>23</v>
      </c>
      <c r="I470" s="19">
        <f>IFERROR(__xludf.DUMMYFUNCTION("""COMPUTED_VALUE"""),53.0)</f>
        <v>53</v>
      </c>
      <c r="J470" s="21" t="str">
        <f t="shared" si="105"/>
        <v>N046.16.49.000 W121.23.53.000</v>
      </c>
      <c r="K470" s="21" t="str">
        <f t="shared" si="106"/>
        <v>46.280277778 121.398055556</v>
      </c>
      <c r="L470" s="22" t="str">
        <f t="shared" si="107"/>
        <v>                          N046.16.49.000 W121.23.53.000 N046.23.20.000 W121.07.34.000 SECTOR-09 ; NODE: PG 9 #13</v>
      </c>
      <c r="M470" s="23" t="str">
        <f t="shared" si="104"/>
        <v>LINE -121.398055556,46.280277778 -121.126111111,46.388888889
</v>
      </c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</row>
    <row r="471" ht="15.75" customHeight="1">
      <c r="A471" s="5" t="s">
        <v>94</v>
      </c>
      <c r="B471" s="5" t="s">
        <v>14</v>
      </c>
      <c r="C471" s="5" t="s">
        <v>19</v>
      </c>
      <c r="D471" s="19">
        <f>IFERROR(__xludf.DUMMYFUNCTION("IF(ISBLANK(C471),"""",QUERY(CoordinateDefinitions,""select C,D,E,F,G,H where A=""&amp;B471&amp;"" and B='""&amp;C471&amp;""'""))"),46.0)</f>
        <v>46</v>
      </c>
      <c r="E471" s="20">
        <f>IFERROR(__xludf.DUMMYFUNCTION("""COMPUTED_VALUE"""),23.0)</f>
        <v>23</v>
      </c>
      <c r="F471" s="20">
        <f>IFERROR(__xludf.DUMMYFUNCTION("""COMPUTED_VALUE"""),20.0)</f>
        <v>20</v>
      </c>
      <c r="G471" s="19">
        <f>IFERROR(__xludf.DUMMYFUNCTION("""COMPUTED_VALUE"""),121.0)</f>
        <v>121</v>
      </c>
      <c r="H471" s="19">
        <f>IFERROR(__xludf.DUMMYFUNCTION("""COMPUTED_VALUE"""),7.0)</f>
        <v>7</v>
      </c>
      <c r="I471" s="19">
        <f>IFERROR(__xludf.DUMMYFUNCTION("""COMPUTED_VALUE"""),34.0)</f>
        <v>34</v>
      </c>
      <c r="J471" s="21" t="str">
        <f t="shared" si="105"/>
        <v>N046.23.20.000 W121.07.34.000</v>
      </c>
      <c r="K471" s="21" t="str">
        <f t="shared" si="106"/>
        <v>46.388888889 121.126111111</v>
      </c>
      <c r="L471" s="22" t="str">
        <f t="shared" si="107"/>
        <v>                          N046.23.20.000 W121.07.34.000 N046.24.30.000 W121.11.30.000 SECTOR-09 ; NODE: PG 9 #14</v>
      </c>
      <c r="M471" s="23" t="str">
        <f t="shared" si="104"/>
        <v>LINE -121.126111111,46.388888889 -121.191666667,46.408333333
</v>
      </c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</row>
    <row r="472" ht="15.75" customHeight="1">
      <c r="A472" s="5" t="s">
        <v>94</v>
      </c>
      <c r="B472" s="5" t="s">
        <v>14</v>
      </c>
      <c r="C472" s="5" t="s">
        <v>20</v>
      </c>
      <c r="D472" s="19">
        <f>IFERROR(__xludf.DUMMYFUNCTION("IF(ISBLANK(C472),"""",QUERY(CoordinateDefinitions,""select C,D,E,F,G,H where A=""&amp;B472&amp;"" and B='""&amp;C472&amp;""'""))"),46.0)</f>
        <v>46</v>
      </c>
      <c r="E472" s="20">
        <f>IFERROR(__xludf.DUMMYFUNCTION("""COMPUTED_VALUE"""),24.0)</f>
        <v>24</v>
      </c>
      <c r="F472" s="20">
        <f>IFERROR(__xludf.DUMMYFUNCTION("""COMPUTED_VALUE"""),30.0)</f>
        <v>30</v>
      </c>
      <c r="G472" s="19">
        <f>IFERROR(__xludf.DUMMYFUNCTION("""COMPUTED_VALUE"""),121.0)</f>
        <v>121</v>
      </c>
      <c r="H472" s="19">
        <f>IFERROR(__xludf.DUMMYFUNCTION("""COMPUTED_VALUE"""),11.0)</f>
        <v>11</v>
      </c>
      <c r="I472" s="19">
        <f>IFERROR(__xludf.DUMMYFUNCTION("""COMPUTED_VALUE"""),30.0)</f>
        <v>30</v>
      </c>
      <c r="J472" s="21" t="str">
        <f t="shared" si="105"/>
        <v>N046.24.30.000 W121.11.30.000</v>
      </c>
      <c r="K472" s="21" t="str">
        <f t="shared" si="106"/>
        <v>46.408333333 121.191666667</v>
      </c>
      <c r="L472" s="22" t="str">
        <f t="shared" si="107"/>
        <v>                          N046.24.30.000 W121.11.30.000 N046.42.00.000 W121.03.00.000 SECTOR-09 ; NODE: PG 9 #15</v>
      </c>
      <c r="M472" s="23" t="str">
        <f t="shared" si="104"/>
        <v>LINE -121.191666667,46.408333333 -121.050000000,46.700000000
</v>
      </c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</row>
    <row r="473" ht="15.75" customHeight="1">
      <c r="A473" s="5" t="s">
        <v>94</v>
      </c>
      <c r="B473" s="5" t="s">
        <v>14</v>
      </c>
      <c r="C473" s="5" t="s">
        <v>21</v>
      </c>
      <c r="D473" s="19">
        <f>IFERROR(__xludf.DUMMYFUNCTION("IF(ISBLANK(C473),"""",QUERY(CoordinateDefinitions,""select C,D,E,F,G,H where A=""&amp;B473&amp;"" and B='""&amp;C473&amp;""'""))"),46.0)</f>
        <v>46</v>
      </c>
      <c r="E473" s="20">
        <f>IFERROR(__xludf.DUMMYFUNCTION("""COMPUTED_VALUE"""),42.0)</f>
        <v>42</v>
      </c>
      <c r="F473" s="20">
        <f>IFERROR(__xludf.DUMMYFUNCTION("""COMPUTED_VALUE"""),0.0)</f>
        <v>0</v>
      </c>
      <c r="G473" s="19">
        <f>IFERROR(__xludf.DUMMYFUNCTION("""COMPUTED_VALUE"""),121.0)</f>
        <v>121</v>
      </c>
      <c r="H473" s="19">
        <f>IFERROR(__xludf.DUMMYFUNCTION("""COMPUTED_VALUE"""),3.0)</f>
        <v>3</v>
      </c>
      <c r="I473" s="19">
        <f>IFERROR(__xludf.DUMMYFUNCTION("""COMPUTED_VALUE"""),0.0)</f>
        <v>0</v>
      </c>
      <c r="J473" s="21" t="str">
        <f t="shared" si="105"/>
        <v>N046.42.00.000 W121.03.00.000</v>
      </c>
      <c r="K473" s="21" t="str">
        <f t="shared" si="106"/>
        <v>46.700000000 121.050000000</v>
      </c>
      <c r="L473" s="22" t="str">
        <f t="shared" si="107"/>
        <v>                          N046.42.00.000 W121.03.00.000 N046.56.30.000 W120.54.45.000 SECTOR-09 ; NODE: PG 9 #16</v>
      </c>
      <c r="M473" s="23" t="str">
        <f t="shared" si="104"/>
        <v>LINE -121.050000000,46.700000000 -120.912500000,46.941666667
</v>
      </c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</row>
    <row r="474" ht="15.75" customHeight="1">
      <c r="A474" s="5" t="s">
        <v>94</v>
      </c>
      <c r="B474" s="5" t="s">
        <v>14</v>
      </c>
      <c r="C474" s="5" t="s">
        <v>22</v>
      </c>
      <c r="D474" s="19">
        <f>IFERROR(__xludf.DUMMYFUNCTION("IF(ISBLANK(C474),"""",QUERY(CoordinateDefinitions,""select C,D,E,F,G,H where A=""&amp;B474&amp;"" and B='""&amp;C474&amp;""'""))"),46.0)</f>
        <v>46</v>
      </c>
      <c r="E474" s="20">
        <f>IFERROR(__xludf.DUMMYFUNCTION("""COMPUTED_VALUE"""),56.0)</f>
        <v>56</v>
      </c>
      <c r="F474" s="20">
        <f>IFERROR(__xludf.DUMMYFUNCTION("""COMPUTED_VALUE"""),30.0)</f>
        <v>30</v>
      </c>
      <c r="G474" s="19">
        <f>IFERROR(__xludf.DUMMYFUNCTION("""COMPUTED_VALUE"""),120.0)</f>
        <v>120</v>
      </c>
      <c r="H474" s="19">
        <f>IFERROR(__xludf.DUMMYFUNCTION("""COMPUTED_VALUE"""),54.0)</f>
        <v>54</v>
      </c>
      <c r="I474" s="19">
        <f>IFERROR(__xludf.DUMMYFUNCTION("""COMPUTED_VALUE"""),45.0)</f>
        <v>45</v>
      </c>
      <c r="J474" s="21" t="str">
        <f t="shared" si="105"/>
        <v>N046.56.30.000 W120.54.45.000</v>
      </c>
      <c r="K474" s="21" t="str">
        <f t="shared" si="106"/>
        <v>46.941666667 120.912500000</v>
      </c>
      <c r="L474" s="22" t="str">
        <f t="shared" si="107"/>
        <v>                          N046.56.30.000 W120.54.45.000 N047.13.00.000 W120.45.00.000 SECTOR-09 ; NODE: PG 9 #17</v>
      </c>
      <c r="M474" s="23" t="str">
        <f t="shared" si="104"/>
        <v>LINE -120.912500000,46.941666667 -120.750000000,47.216666667
</v>
      </c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</row>
    <row r="475" ht="15.75" customHeight="1">
      <c r="A475" s="5" t="s">
        <v>94</v>
      </c>
      <c r="B475" s="5" t="s">
        <v>14</v>
      </c>
      <c r="C475" s="5" t="s">
        <v>23</v>
      </c>
      <c r="D475" s="19">
        <f>IFERROR(__xludf.DUMMYFUNCTION("IF(ISBLANK(C475),"""",QUERY(CoordinateDefinitions,""select C,D,E,F,G,H where A=""&amp;B475&amp;"" and B='""&amp;C475&amp;""'""))"),47.0)</f>
        <v>47</v>
      </c>
      <c r="E475" s="20">
        <f>IFERROR(__xludf.DUMMYFUNCTION("""COMPUTED_VALUE"""),13.0)</f>
        <v>13</v>
      </c>
      <c r="F475" s="20">
        <f>IFERROR(__xludf.DUMMYFUNCTION("""COMPUTED_VALUE"""),0.0)</f>
        <v>0</v>
      </c>
      <c r="G475" s="19">
        <f>IFERROR(__xludf.DUMMYFUNCTION("""COMPUTED_VALUE"""),120.0)</f>
        <v>120</v>
      </c>
      <c r="H475" s="19">
        <f>IFERROR(__xludf.DUMMYFUNCTION("""COMPUTED_VALUE"""),45.0)</f>
        <v>45</v>
      </c>
      <c r="I475" s="19">
        <f>IFERROR(__xludf.DUMMYFUNCTION("""COMPUTED_VALUE"""),0.0)</f>
        <v>0</v>
      </c>
      <c r="J475" s="21" t="str">
        <f t="shared" si="105"/>
        <v>N047.13.00.000 W120.45.00.000</v>
      </c>
      <c r="K475" s="21" t="str">
        <f t="shared" si="106"/>
        <v>47.216666667 120.750000000</v>
      </c>
      <c r="L475" s="22" t="str">
        <f t="shared" si="107"/>
        <v>                          N047.13.00.000 W120.45.00.000 N047.08.00.000 W120.22.00.000 SECTOR-09 ; NODE: PG 9 #18</v>
      </c>
      <c r="M475" s="23" t="str">
        <f t="shared" si="104"/>
        <v>LINE -120.750000000,47.216666667 -120.366666667,47.133333333
</v>
      </c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</row>
    <row r="476" ht="15.75" customHeight="1">
      <c r="A476" s="5" t="s">
        <v>94</v>
      </c>
      <c r="B476" s="5" t="s">
        <v>14</v>
      </c>
      <c r="C476" s="5" t="s">
        <v>31</v>
      </c>
      <c r="D476" s="19">
        <f>IFERROR(__xludf.DUMMYFUNCTION("IF(ISBLANK(C476),"""",QUERY(CoordinateDefinitions,""select C,D,E,F,G,H where A=""&amp;B476&amp;"" and B='""&amp;C476&amp;""'""))"),47.0)</f>
        <v>47</v>
      </c>
      <c r="E476" s="20">
        <f>IFERROR(__xludf.DUMMYFUNCTION("""COMPUTED_VALUE"""),8.0)</f>
        <v>8</v>
      </c>
      <c r="F476" s="20">
        <f>IFERROR(__xludf.DUMMYFUNCTION("""COMPUTED_VALUE"""),0.0)</f>
        <v>0</v>
      </c>
      <c r="G476" s="19">
        <f>IFERROR(__xludf.DUMMYFUNCTION("""COMPUTED_VALUE"""),120.0)</f>
        <v>120</v>
      </c>
      <c r="H476" s="19">
        <f>IFERROR(__xludf.DUMMYFUNCTION("""COMPUTED_VALUE"""),22.0)</f>
        <v>22</v>
      </c>
      <c r="I476" s="19">
        <f>IFERROR(__xludf.DUMMYFUNCTION("""COMPUTED_VALUE"""),0.0)</f>
        <v>0</v>
      </c>
      <c r="J476" s="21" t="str">
        <f t="shared" si="105"/>
        <v>N047.08.00.000 W120.22.00.000</v>
      </c>
      <c r="K476" s="21" t="str">
        <f t="shared" si="106"/>
        <v>47.133333333 120.366666667</v>
      </c>
      <c r="L476" s="22" t="str">
        <f t="shared" si="107"/>
        <v>                          N047.08.00.000 W120.22.00.000 N046.55.20.000 W120.28.58.000 SECTOR-09 ; NODE: PG 9 #26</v>
      </c>
      <c r="M476" s="23" t="str">
        <f t="shared" si="104"/>
        <v>LINE -120.366666667,47.133333333 -120.482777778,46.922222222
</v>
      </c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</row>
    <row r="477" ht="15.75" customHeight="1">
      <c r="A477" s="5" t="s">
        <v>94</v>
      </c>
      <c r="B477" s="5" t="s">
        <v>14</v>
      </c>
      <c r="C477" s="5" t="s">
        <v>32</v>
      </c>
      <c r="D477" s="19">
        <f>IFERROR(__xludf.DUMMYFUNCTION("IF(ISBLANK(C477),"""",QUERY(CoordinateDefinitions,""select C,D,E,F,G,H where A=""&amp;B477&amp;"" and B='""&amp;C477&amp;""'""))"),46.0)</f>
        <v>46</v>
      </c>
      <c r="E477" s="20">
        <f>IFERROR(__xludf.DUMMYFUNCTION("""COMPUTED_VALUE"""),55.0)</f>
        <v>55</v>
      </c>
      <c r="F477" s="20">
        <f>IFERROR(__xludf.DUMMYFUNCTION("""COMPUTED_VALUE"""),20.0)</f>
        <v>20</v>
      </c>
      <c r="G477" s="19">
        <f>IFERROR(__xludf.DUMMYFUNCTION("""COMPUTED_VALUE"""),120.0)</f>
        <v>120</v>
      </c>
      <c r="H477" s="19">
        <f>IFERROR(__xludf.DUMMYFUNCTION("""COMPUTED_VALUE"""),28.0)</f>
        <v>28</v>
      </c>
      <c r="I477" s="19">
        <f>IFERROR(__xludf.DUMMYFUNCTION("""COMPUTED_VALUE"""),58.0)</f>
        <v>58</v>
      </c>
      <c r="J477" s="21" t="str">
        <f t="shared" si="105"/>
        <v>N046.55.20.000 W120.28.58.000</v>
      </c>
      <c r="K477" s="21" t="str">
        <f t="shared" si="106"/>
        <v>46.922222222 120.482777778</v>
      </c>
      <c r="L477" s="22" t="str">
        <f t="shared" si="107"/>
        <v>                          N046.55.20.000 W120.28.58.000 N046.56.30.000 W120.54.45.000 SECTOR-09 ; NODE: PG 9 #27</v>
      </c>
      <c r="M477" s="23" t="str">
        <f t="shared" si="104"/>
        <v>LINE -120.482777778,46.922222222 -120.912500000,46.941666667
</v>
      </c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</row>
    <row r="478" ht="15.75" customHeight="1">
      <c r="A478" s="5" t="s">
        <v>94</v>
      </c>
      <c r="B478" s="5" t="s">
        <v>14</v>
      </c>
      <c r="C478" s="5" t="s">
        <v>22</v>
      </c>
      <c r="D478" s="19">
        <f>IFERROR(__xludf.DUMMYFUNCTION("IF(ISBLANK(C478),"""",QUERY(CoordinateDefinitions,""select C,D,E,F,G,H where A=""&amp;B478&amp;"" and B='""&amp;C478&amp;""'""))"),46.0)</f>
        <v>46</v>
      </c>
      <c r="E478" s="20">
        <f>IFERROR(__xludf.DUMMYFUNCTION("""COMPUTED_VALUE"""),56.0)</f>
        <v>56</v>
      </c>
      <c r="F478" s="20">
        <f>IFERROR(__xludf.DUMMYFUNCTION("""COMPUTED_VALUE"""),30.0)</f>
        <v>30</v>
      </c>
      <c r="G478" s="19">
        <f>IFERROR(__xludf.DUMMYFUNCTION("""COMPUTED_VALUE"""),120.0)</f>
        <v>120</v>
      </c>
      <c r="H478" s="19">
        <f>IFERROR(__xludf.DUMMYFUNCTION("""COMPUTED_VALUE"""),54.0)</f>
        <v>54</v>
      </c>
      <c r="I478" s="19">
        <f>IFERROR(__xludf.DUMMYFUNCTION("""COMPUTED_VALUE"""),45.0)</f>
        <v>45</v>
      </c>
      <c r="J478" s="21" t="str">
        <f t="shared" si="105"/>
        <v>N046.56.30.000 W120.54.45.000</v>
      </c>
      <c r="K478" s="21" t="str">
        <f t="shared" si="106"/>
        <v>46.941666667 120.912500000</v>
      </c>
      <c r="L478" s="22" t="str">
        <f t="shared" si="107"/>
        <v/>
      </c>
      <c r="M478" s="23" t="str">
        <f t="shared" si="104"/>
        <v/>
      </c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</row>
    <row r="479" ht="15.75" customHeight="1">
      <c r="A479" s="5" t="s">
        <v>94</v>
      </c>
      <c r="B479" s="5" t="s">
        <v>14</v>
      </c>
      <c r="C479" s="24"/>
      <c r="D479" s="24"/>
      <c r="E479" s="24"/>
      <c r="F479" s="24"/>
      <c r="G479" s="24"/>
      <c r="H479" s="24"/>
      <c r="I479" s="24"/>
      <c r="J479" s="24"/>
      <c r="K479" s="26"/>
      <c r="L479" s="27"/>
      <c r="M479" s="28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</row>
    <row r="480" ht="15.75" customHeight="1">
      <c r="A480" s="5" t="s">
        <v>94</v>
      </c>
      <c r="B480" s="5" t="s">
        <v>14</v>
      </c>
      <c r="C480" s="5" t="s">
        <v>32</v>
      </c>
      <c r="D480" s="19">
        <f>IFERROR(__xludf.DUMMYFUNCTION("IF(ISBLANK(C480),"""",QUERY(CoordinateDefinitions,""select C,D,E,F,G,H where A=""&amp;B480&amp;"" and B='""&amp;C480&amp;""'""))"),46.0)</f>
        <v>46</v>
      </c>
      <c r="E480" s="20">
        <f>IFERROR(__xludf.DUMMYFUNCTION("""COMPUTED_VALUE"""),55.0)</f>
        <v>55</v>
      </c>
      <c r="F480" s="20">
        <f>IFERROR(__xludf.DUMMYFUNCTION("""COMPUTED_VALUE"""),20.0)</f>
        <v>20</v>
      </c>
      <c r="G480" s="19">
        <f>IFERROR(__xludf.DUMMYFUNCTION("""COMPUTED_VALUE"""),120.0)</f>
        <v>120</v>
      </c>
      <c r="H480" s="19">
        <f>IFERROR(__xludf.DUMMYFUNCTION("""COMPUTED_VALUE"""),28.0)</f>
        <v>28</v>
      </c>
      <c r="I480" s="19">
        <f>IFERROR(__xludf.DUMMYFUNCTION("""COMPUTED_VALUE"""),58.0)</f>
        <v>58</v>
      </c>
      <c r="J480" s="21" t="str">
        <f t="shared" ref="J480:J483" si="108">IF(D480="","","N"&amp;TEXT(D480,"000")&amp;"."&amp;TEXT(E480,"00")&amp;"."&amp;TEXT(F480,"00.000")&amp;" W"&amp;TEXT(G480,"000")&amp;"."&amp;TEXT(H480,"00")&amp;"."&amp;TEXT(I480,"00.000"))</f>
        <v>N046.55.20.000 W120.28.58.000</v>
      </c>
      <c r="K480" s="21" t="str">
        <f t="shared" ref="K480:K483" si="109">IF(D480="","",TEXT((((F480/60)+E480)/60)+D480,"0.000000000")&amp;" "&amp;TEXT((((I480/60)+H480)/60)+G480,"0.000000000"))</f>
        <v>46.922222222 120.482777778</v>
      </c>
      <c r="L480" s="22" t="str">
        <f t="shared" ref="L480:L483" si="110">IF(OR(D480="",D481=""),"","                          "&amp;J480&amp;" "&amp;J481&amp;" SECTOR-"&amp;A480&amp;" ; NODE: PG "&amp;B480&amp;" #"&amp;C480)</f>
        <v>                          N046.55.20.000 W120.28.58.000 N046.49.24.000 W120.32.17.000 SECTOR-09 ; NODE: PG 9 #27</v>
      </c>
      <c r="M480" s="23" t="str">
        <f t="shared" ref="M480:M483" si="111">IF(or(D480="",D481=""),"","LINE -"&amp;TEXT((((I480/60)+H480)/60)+G480,"0.000000000")&amp;","&amp;TEXT((((F480/60)+E480)/60)+D480,"0.000000000")&amp;" -"&amp;TEXT((((I481/60)+H481)/60)+G481,"0.000000000")&amp;","&amp;TEXT((((F481/60)+E481)/60)+D481,"0.000000000")&amp;CHAR(13))</f>
        <v>LINE -120.482777778,46.922222222 -120.538055556,46.823333333
</v>
      </c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</row>
    <row r="481" ht="15.75" customHeight="1">
      <c r="A481" s="5" t="s">
        <v>94</v>
      </c>
      <c r="B481" s="5" t="s">
        <v>14</v>
      </c>
      <c r="C481" s="5" t="s">
        <v>33</v>
      </c>
      <c r="D481" s="19">
        <f>IFERROR(__xludf.DUMMYFUNCTION("IF(ISBLANK(C481),"""",QUERY(CoordinateDefinitions,""select C,D,E,F,G,H where A=""&amp;B481&amp;"" and B='""&amp;C481&amp;""'""))"),46.0)</f>
        <v>46</v>
      </c>
      <c r="E481" s="20">
        <f>IFERROR(__xludf.DUMMYFUNCTION("""COMPUTED_VALUE"""),49.0)</f>
        <v>49</v>
      </c>
      <c r="F481" s="20">
        <f>IFERROR(__xludf.DUMMYFUNCTION("""COMPUTED_VALUE"""),24.0)</f>
        <v>24</v>
      </c>
      <c r="G481" s="19">
        <f>IFERROR(__xludf.DUMMYFUNCTION("""COMPUTED_VALUE"""),120.0)</f>
        <v>120</v>
      </c>
      <c r="H481" s="19">
        <f>IFERROR(__xludf.DUMMYFUNCTION("""COMPUTED_VALUE"""),32.0)</f>
        <v>32</v>
      </c>
      <c r="I481" s="19">
        <f>IFERROR(__xludf.DUMMYFUNCTION("""COMPUTED_VALUE"""),17.0)</f>
        <v>17</v>
      </c>
      <c r="J481" s="21" t="str">
        <f t="shared" si="108"/>
        <v>N046.49.24.000 W120.32.17.000</v>
      </c>
      <c r="K481" s="21" t="str">
        <f t="shared" si="109"/>
        <v>46.823333333 120.538055556</v>
      </c>
      <c r="L481" s="22" t="str">
        <f t="shared" si="110"/>
        <v>                          N046.49.24.000 W120.32.17.000 N046.35.00.000 W120.40.00.000 SECTOR-09 ; NODE: PG 9 #28</v>
      </c>
      <c r="M481" s="23" t="str">
        <f t="shared" si="111"/>
        <v>LINE -120.538055556,46.823333333 -120.666666667,46.583333333
</v>
      </c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</row>
    <row r="482" ht="15.75" customHeight="1">
      <c r="A482" s="5" t="s">
        <v>94</v>
      </c>
      <c r="B482" s="5" t="s">
        <v>14</v>
      </c>
      <c r="C482" s="5" t="s">
        <v>34</v>
      </c>
      <c r="D482" s="19">
        <f>IFERROR(__xludf.DUMMYFUNCTION("IF(ISBLANK(C482),"""",QUERY(CoordinateDefinitions,""select C,D,E,F,G,H where A=""&amp;B482&amp;"" and B='""&amp;C482&amp;""'""))"),46.0)</f>
        <v>46</v>
      </c>
      <c r="E482" s="20">
        <f>IFERROR(__xludf.DUMMYFUNCTION("""COMPUTED_VALUE"""),35.0)</f>
        <v>35</v>
      </c>
      <c r="F482" s="20">
        <f>IFERROR(__xludf.DUMMYFUNCTION("""COMPUTED_VALUE"""),0.0)</f>
        <v>0</v>
      </c>
      <c r="G482" s="19">
        <f>IFERROR(__xludf.DUMMYFUNCTION("""COMPUTED_VALUE"""),120.0)</f>
        <v>120</v>
      </c>
      <c r="H482" s="19">
        <f>IFERROR(__xludf.DUMMYFUNCTION("""COMPUTED_VALUE"""),40.0)</f>
        <v>40</v>
      </c>
      <c r="I482" s="19">
        <f>IFERROR(__xludf.DUMMYFUNCTION("""COMPUTED_VALUE"""),0.0)</f>
        <v>0</v>
      </c>
      <c r="J482" s="21" t="str">
        <f t="shared" si="108"/>
        <v>N046.35.00.000 W120.40.00.000</v>
      </c>
      <c r="K482" s="21" t="str">
        <f t="shared" si="109"/>
        <v>46.583333333 120.666666667</v>
      </c>
      <c r="L482" s="22" t="str">
        <f t="shared" si="110"/>
        <v>                          N046.35.00.000 W120.40.00.000 N046.42.00.000 W121.03.00.000 SECTOR-09 ; NODE: PG 9 #29</v>
      </c>
      <c r="M482" s="23" t="str">
        <f t="shared" si="111"/>
        <v>LINE -120.666666667,46.583333333 -121.050000000,46.700000000
</v>
      </c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</row>
    <row r="483" ht="15.75" customHeight="1">
      <c r="A483" s="5" t="s">
        <v>94</v>
      </c>
      <c r="B483" s="5" t="s">
        <v>14</v>
      </c>
      <c r="C483" s="5" t="s">
        <v>21</v>
      </c>
      <c r="D483" s="19">
        <f>IFERROR(__xludf.DUMMYFUNCTION("IF(ISBLANK(C483),"""",QUERY(CoordinateDefinitions,""select C,D,E,F,G,H where A=""&amp;B483&amp;"" and B='""&amp;C483&amp;""'""))"),46.0)</f>
        <v>46</v>
      </c>
      <c r="E483" s="20">
        <f>IFERROR(__xludf.DUMMYFUNCTION("""COMPUTED_VALUE"""),42.0)</f>
        <v>42</v>
      </c>
      <c r="F483" s="20">
        <f>IFERROR(__xludf.DUMMYFUNCTION("""COMPUTED_VALUE"""),0.0)</f>
        <v>0</v>
      </c>
      <c r="G483" s="19">
        <f>IFERROR(__xludf.DUMMYFUNCTION("""COMPUTED_VALUE"""),121.0)</f>
        <v>121</v>
      </c>
      <c r="H483" s="19">
        <f>IFERROR(__xludf.DUMMYFUNCTION("""COMPUTED_VALUE"""),3.0)</f>
        <v>3</v>
      </c>
      <c r="I483" s="19">
        <f>IFERROR(__xludf.DUMMYFUNCTION("""COMPUTED_VALUE"""),0.0)</f>
        <v>0</v>
      </c>
      <c r="J483" s="21" t="str">
        <f t="shared" si="108"/>
        <v>N046.42.00.000 W121.03.00.000</v>
      </c>
      <c r="K483" s="21" t="str">
        <f t="shared" si="109"/>
        <v>46.700000000 121.050000000</v>
      </c>
      <c r="L483" s="22" t="str">
        <f t="shared" si="110"/>
        <v/>
      </c>
      <c r="M483" s="23" t="str">
        <f t="shared" si="111"/>
        <v/>
      </c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</row>
    <row r="484" ht="15.75" customHeight="1">
      <c r="A484" s="5" t="s">
        <v>94</v>
      </c>
      <c r="B484" s="5" t="s">
        <v>14</v>
      </c>
      <c r="C484" s="24"/>
      <c r="D484" s="24"/>
      <c r="E484" s="24"/>
      <c r="F484" s="24"/>
      <c r="G484" s="24"/>
      <c r="H484" s="24"/>
      <c r="I484" s="24"/>
      <c r="J484" s="24"/>
      <c r="K484" s="26"/>
      <c r="L484" s="27"/>
      <c r="M484" s="28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</row>
    <row r="485" ht="15.75" customHeight="1">
      <c r="A485" s="5" t="s">
        <v>94</v>
      </c>
      <c r="B485" s="5" t="s">
        <v>14</v>
      </c>
      <c r="C485" s="5" t="s">
        <v>34</v>
      </c>
      <c r="D485" s="19">
        <f>IFERROR(__xludf.DUMMYFUNCTION("IF(ISBLANK(C485),"""",QUERY(CoordinateDefinitions,""select C,D,E,F,G,H where A=""&amp;B485&amp;"" and B='""&amp;C485&amp;""'""))"),46.0)</f>
        <v>46</v>
      </c>
      <c r="E485" s="20">
        <f>IFERROR(__xludf.DUMMYFUNCTION("""COMPUTED_VALUE"""),35.0)</f>
        <v>35</v>
      </c>
      <c r="F485" s="20">
        <f>IFERROR(__xludf.DUMMYFUNCTION("""COMPUTED_VALUE"""),0.0)</f>
        <v>0</v>
      </c>
      <c r="G485" s="19">
        <f>IFERROR(__xludf.DUMMYFUNCTION("""COMPUTED_VALUE"""),120.0)</f>
        <v>120</v>
      </c>
      <c r="H485" s="19">
        <f>IFERROR(__xludf.DUMMYFUNCTION("""COMPUTED_VALUE"""),40.0)</f>
        <v>40</v>
      </c>
      <c r="I485" s="19">
        <f>IFERROR(__xludf.DUMMYFUNCTION("""COMPUTED_VALUE"""),0.0)</f>
        <v>0</v>
      </c>
      <c r="J485" s="21" t="str">
        <f t="shared" ref="J485:J487" si="112">IF(D485="","","N"&amp;TEXT(D485,"000")&amp;"."&amp;TEXT(E485,"00")&amp;"."&amp;TEXT(F485,"00.000")&amp;" W"&amp;TEXT(G485,"000")&amp;"."&amp;TEXT(H485,"00")&amp;"."&amp;TEXT(I485,"00.000"))</f>
        <v>N046.35.00.000 W120.40.00.000</v>
      </c>
      <c r="K485" s="21" t="str">
        <f t="shared" ref="K485:K487" si="113">IF(D485="","",TEXT((((F485/60)+E485)/60)+D485,"0.000000000")&amp;" "&amp;TEXT((((I485/60)+H485)/60)+G485,"0.000000000"))</f>
        <v>46.583333333 120.666666667</v>
      </c>
      <c r="L485" s="22" t="str">
        <f t="shared" ref="L485:L487" si="114">IF(OR(D485="",D486=""),"","                          "&amp;J485&amp;" "&amp;J486&amp;" SECTOR-"&amp;A485&amp;" ; NODE: PG "&amp;B485&amp;" #"&amp;C485)</f>
        <v>                          N046.35.00.000 W120.40.00.000 N046.27.38.000 W120.57.19.000 SECTOR-09 ; NODE: PG 9 #29</v>
      </c>
      <c r="M485" s="23" t="str">
        <f t="shared" ref="M485:M487" si="115">IF(or(D485="",D486=""),"","LINE -"&amp;TEXT((((I485/60)+H485)/60)+G485,"0.000000000")&amp;","&amp;TEXT((((F485/60)+E485)/60)+D485,"0.000000000")&amp;" -"&amp;TEXT((((I486/60)+H486)/60)+G486,"0.000000000")&amp;","&amp;TEXT((((F486/60)+E486)/60)+D486,"0.000000000")&amp;CHAR(13))</f>
        <v>LINE -120.666666667,46.583333333 -120.955277778,46.460555556
</v>
      </c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</row>
    <row r="486" ht="15.75" customHeight="1">
      <c r="A486" s="5" t="s">
        <v>94</v>
      </c>
      <c r="B486" s="5" t="s">
        <v>14</v>
      </c>
      <c r="C486" s="5" t="s">
        <v>35</v>
      </c>
      <c r="D486" s="19">
        <f>IFERROR(__xludf.DUMMYFUNCTION("IF(ISBLANK(C486),"""",QUERY(CoordinateDefinitions,""select C,D,E,F,G,H where A=""&amp;B486&amp;"" and B='""&amp;C486&amp;""'""))"),46.0)</f>
        <v>46</v>
      </c>
      <c r="E486" s="20">
        <f>IFERROR(__xludf.DUMMYFUNCTION("""COMPUTED_VALUE"""),27.0)</f>
        <v>27</v>
      </c>
      <c r="F486" s="20">
        <f>IFERROR(__xludf.DUMMYFUNCTION("""COMPUTED_VALUE"""),38.0)</f>
        <v>38</v>
      </c>
      <c r="G486" s="19">
        <f>IFERROR(__xludf.DUMMYFUNCTION("""COMPUTED_VALUE"""),120.0)</f>
        <v>120</v>
      </c>
      <c r="H486" s="19">
        <f>IFERROR(__xludf.DUMMYFUNCTION("""COMPUTED_VALUE"""),57.0)</f>
        <v>57</v>
      </c>
      <c r="I486" s="19">
        <f>IFERROR(__xludf.DUMMYFUNCTION("""COMPUTED_VALUE"""),19.0)</f>
        <v>19</v>
      </c>
      <c r="J486" s="21" t="str">
        <f t="shared" si="112"/>
        <v>N046.27.38.000 W120.57.19.000</v>
      </c>
      <c r="K486" s="21" t="str">
        <f t="shared" si="113"/>
        <v>46.460555556 120.955277778</v>
      </c>
      <c r="L486" s="22" t="str">
        <f t="shared" si="114"/>
        <v>                          N046.27.38.000 W120.57.19.000 N046.23.20.000 W121.07.34.000 SECTOR-09 ; NODE: PG 9 #30</v>
      </c>
      <c r="M486" s="23" t="str">
        <f t="shared" si="115"/>
        <v>LINE -120.955277778,46.460555556 -121.126111111,46.388888889
</v>
      </c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</row>
    <row r="487" ht="15.75" customHeight="1">
      <c r="A487" s="5" t="s">
        <v>94</v>
      </c>
      <c r="B487" s="5" t="s">
        <v>14</v>
      </c>
      <c r="C487" s="5" t="s">
        <v>19</v>
      </c>
      <c r="D487" s="19">
        <f>IFERROR(__xludf.DUMMYFUNCTION("IF(ISBLANK(C487),"""",QUERY(CoordinateDefinitions,""select C,D,E,F,G,H where A=""&amp;B487&amp;"" and B='""&amp;C487&amp;""'""))"),46.0)</f>
        <v>46</v>
      </c>
      <c r="E487" s="20">
        <f>IFERROR(__xludf.DUMMYFUNCTION("""COMPUTED_VALUE"""),23.0)</f>
        <v>23</v>
      </c>
      <c r="F487" s="20">
        <f>IFERROR(__xludf.DUMMYFUNCTION("""COMPUTED_VALUE"""),20.0)</f>
        <v>20</v>
      </c>
      <c r="G487" s="19">
        <f>IFERROR(__xludf.DUMMYFUNCTION("""COMPUTED_VALUE"""),121.0)</f>
        <v>121</v>
      </c>
      <c r="H487" s="19">
        <f>IFERROR(__xludf.DUMMYFUNCTION("""COMPUTED_VALUE"""),7.0)</f>
        <v>7</v>
      </c>
      <c r="I487" s="19">
        <f>IFERROR(__xludf.DUMMYFUNCTION("""COMPUTED_VALUE"""),34.0)</f>
        <v>34</v>
      </c>
      <c r="J487" s="21" t="str">
        <f t="shared" si="112"/>
        <v>N046.23.20.000 W121.07.34.000</v>
      </c>
      <c r="K487" s="21" t="str">
        <f t="shared" si="113"/>
        <v>46.388888889 121.126111111</v>
      </c>
      <c r="L487" s="22" t="str">
        <f t="shared" si="114"/>
        <v/>
      </c>
      <c r="M487" s="23" t="str">
        <f t="shared" si="115"/>
        <v/>
      </c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</row>
    <row r="488" ht="15.75" customHeight="1">
      <c r="A488" s="5" t="s">
        <v>94</v>
      </c>
      <c r="B488" s="5" t="s">
        <v>14</v>
      </c>
      <c r="C488" s="24"/>
      <c r="D488" s="24"/>
      <c r="E488" s="24"/>
      <c r="F488" s="24"/>
      <c r="G488" s="24"/>
      <c r="H488" s="24"/>
      <c r="I488" s="24"/>
      <c r="J488" s="24"/>
      <c r="K488" s="26"/>
      <c r="L488" s="27"/>
      <c r="M488" s="28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</row>
    <row r="489" ht="15.75" customHeight="1">
      <c r="A489" s="5" t="s">
        <v>94</v>
      </c>
      <c r="B489" s="5" t="s">
        <v>14</v>
      </c>
      <c r="C489" s="5" t="s">
        <v>31</v>
      </c>
      <c r="D489" s="19">
        <f>IFERROR(__xludf.DUMMYFUNCTION("IF(ISBLANK(C489),"""",QUERY(CoordinateDefinitions,""select C,D,E,F,G,H where A=""&amp;B489&amp;"" and B='""&amp;C489&amp;""'""))"),47.0)</f>
        <v>47</v>
      </c>
      <c r="E489" s="20">
        <f>IFERROR(__xludf.DUMMYFUNCTION("""COMPUTED_VALUE"""),8.0)</f>
        <v>8</v>
      </c>
      <c r="F489" s="20">
        <f>IFERROR(__xludf.DUMMYFUNCTION("""COMPUTED_VALUE"""),0.0)</f>
        <v>0</v>
      </c>
      <c r="G489" s="19">
        <f>IFERROR(__xludf.DUMMYFUNCTION("""COMPUTED_VALUE"""),120.0)</f>
        <v>120</v>
      </c>
      <c r="H489" s="19">
        <f>IFERROR(__xludf.DUMMYFUNCTION("""COMPUTED_VALUE"""),22.0)</f>
        <v>22</v>
      </c>
      <c r="I489" s="19">
        <f>IFERROR(__xludf.DUMMYFUNCTION("""COMPUTED_VALUE"""),0.0)</f>
        <v>0</v>
      </c>
      <c r="J489" s="21" t="str">
        <f t="shared" ref="J489:J519" si="116">IF(D489="","","N"&amp;TEXT(D489,"000")&amp;"."&amp;TEXT(E489,"00")&amp;"."&amp;TEXT(F489,"00.000")&amp;" W"&amp;TEXT(G489,"000")&amp;"."&amp;TEXT(H489,"00")&amp;"."&amp;TEXT(I489,"00.000"))</f>
        <v>N047.08.00.000 W120.22.00.000</v>
      </c>
      <c r="K489" s="21" t="str">
        <f t="shared" ref="K489:K519" si="117">IF(D489="","",TEXT((((F489/60)+E489)/60)+D489,"0.000000000")&amp;" "&amp;TEXT((((I489/60)+H489)/60)+G489,"0.000000000"))</f>
        <v>47.133333333 120.366666667</v>
      </c>
      <c r="L489" s="22" t="str">
        <f t="shared" ref="L489:L519" si="118">IF(OR(D489="",D490=""),"","                          "&amp;J489&amp;" "&amp;J490&amp;" SECTOR-"&amp;A489&amp;" ; NODE: PG "&amp;B489&amp;" #"&amp;C489)</f>
        <v>                          N047.08.00.000 W120.22.00.000 N047.09.00.000 W119.58.00.000 SECTOR-09 ; NODE: PG 9 #26</v>
      </c>
      <c r="M489" s="23" t="str">
        <f t="shared" ref="M489:M519" si="119">IF(or(D489="",D490=""),"","LINE -"&amp;TEXT((((I489/60)+H489)/60)+G489,"0.000000000")&amp;","&amp;TEXT((((F489/60)+E489)/60)+D489,"0.000000000")&amp;" -"&amp;TEXT((((I490/60)+H490)/60)+G490,"0.000000000")&amp;","&amp;TEXT((((F490/60)+E490)/60)+D490,"0.000000000")&amp;CHAR(13))</f>
        <v>LINE -120.366666667,47.133333333 -119.966666667,47.150000000
</v>
      </c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</row>
    <row r="490" ht="15.75" customHeight="1">
      <c r="A490" s="5" t="s">
        <v>94</v>
      </c>
      <c r="B490" s="5" t="s">
        <v>14</v>
      </c>
      <c r="C490" s="5" t="s">
        <v>36</v>
      </c>
      <c r="D490" s="19">
        <f>IFERROR(__xludf.DUMMYFUNCTION("IF(ISBLANK(C490),"""",QUERY(CoordinateDefinitions,""select C,D,E,F,G,H where A=""&amp;B490&amp;"" and B='""&amp;C490&amp;""'""))"),47.0)</f>
        <v>47</v>
      </c>
      <c r="E490" s="20">
        <f>IFERROR(__xludf.DUMMYFUNCTION("""COMPUTED_VALUE"""),9.0)</f>
        <v>9</v>
      </c>
      <c r="F490" s="20">
        <f>IFERROR(__xludf.DUMMYFUNCTION("""COMPUTED_VALUE"""),0.0)</f>
        <v>0</v>
      </c>
      <c r="G490" s="19">
        <f>IFERROR(__xludf.DUMMYFUNCTION("""COMPUTED_VALUE"""),119.0)</f>
        <v>119</v>
      </c>
      <c r="H490" s="19">
        <f>IFERROR(__xludf.DUMMYFUNCTION("""COMPUTED_VALUE"""),58.0)</f>
        <v>58</v>
      </c>
      <c r="I490" s="19">
        <f>IFERROR(__xludf.DUMMYFUNCTION("""COMPUTED_VALUE"""),0.0)</f>
        <v>0</v>
      </c>
      <c r="J490" s="21" t="str">
        <f t="shared" si="116"/>
        <v>N047.09.00.000 W119.58.00.000</v>
      </c>
      <c r="K490" s="21" t="str">
        <f t="shared" si="117"/>
        <v>47.150000000 119.966666667</v>
      </c>
      <c r="L490" s="22" t="str">
        <f t="shared" si="118"/>
        <v>                          N047.09.00.000 W119.58.00.000 N046.59.00.000 W119.46.00.000 SECTOR-09 ; NODE: PG 9 #31</v>
      </c>
      <c r="M490" s="23" t="str">
        <f t="shared" si="119"/>
        <v>LINE -119.966666667,47.150000000 -119.766666667,46.983333333
</v>
      </c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</row>
    <row r="491" ht="15.75" customHeight="1">
      <c r="A491" s="5" t="s">
        <v>94</v>
      </c>
      <c r="B491" s="5" t="s">
        <v>14</v>
      </c>
      <c r="C491" s="5" t="s">
        <v>37</v>
      </c>
      <c r="D491" s="19">
        <f>IFERROR(__xludf.DUMMYFUNCTION("IF(ISBLANK(C491),"""",QUERY(CoordinateDefinitions,""select C,D,E,F,G,H where A=""&amp;B491&amp;"" and B='""&amp;C491&amp;""'""))"),46.0)</f>
        <v>46</v>
      </c>
      <c r="E491" s="20">
        <f>IFERROR(__xludf.DUMMYFUNCTION("""COMPUTED_VALUE"""),59.0)</f>
        <v>59</v>
      </c>
      <c r="F491" s="20">
        <f>IFERROR(__xludf.DUMMYFUNCTION("""COMPUTED_VALUE"""),0.0)</f>
        <v>0</v>
      </c>
      <c r="G491" s="19">
        <f>IFERROR(__xludf.DUMMYFUNCTION("""COMPUTED_VALUE"""),119.0)</f>
        <v>119</v>
      </c>
      <c r="H491" s="19">
        <f>IFERROR(__xludf.DUMMYFUNCTION("""COMPUTED_VALUE"""),46.0)</f>
        <v>46</v>
      </c>
      <c r="I491" s="19">
        <f>IFERROR(__xludf.DUMMYFUNCTION("""COMPUTED_VALUE"""),0.0)</f>
        <v>0</v>
      </c>
      <c r="J491" s="21" t="str">
        <f t="shared" si="116"/>
        <v>N046.59.00.000 W119.46.00.000</v>
      </c>
      <c r="K491" s="21" t="str">
        <f t="shared" si="117"/>
        <v>46.983333333 119.766666667</v>
      </c>
      <c r="L491" s="22" t="str">
        <f t="shared" si="118"/>
        <v>                          N046.59.00.000 W119.46.00.000 N046.38.00.000 W119.18.00.000 SECTOR-09 ; NODE: PG 9 #32</v>
      </c>
      <c r="M491" s="23" t="str">
        <f t="shared" si="119"/>
        <v>LINE -119.766666667,46.983333333 -119.300000000,46.633333333
</v>
      </c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</row>
    <row r="492" ht="15.75" customHeight="1">
      <c r="A492" s="5" t="s">
        <v>94</v>
      </c>
      <c r="B492" s="5" t="s">
        <v>14</v>
      </c>
      <c r="C492" s="5" t="s">
        <v>38</v>
      </c>
      <c r="D492" s="19">
        <f>IFERROR(__xludf.DUMMYFUNCTION("IF(ISBLANK(C492),"""",QUERY(CoordinateDefinitions,""select C,D,E,F,G,H where A=""&amp;B492&amp;"" and B='""&amp;C492&amp;""'""))"),46.0)</f>
        <v>46</v>
      </c>
      <c r="E492" s="20">
        <f>IFERROR(__xludf.DUMMYFUNCTION("""COMPUTED_VALUE"""),38.0)</f>
        <v>38</v>
      </c>
      <c r="F492" s="20">
        <f>IFERROR(__xludf.DUMMYFUNCTION("""COMPUTED_VALUE"""),0.0)</f>
        <v>0</v>
      </c>
      <c r="G492" s="19">
        <f>IFERROR(__xludf.DUMMYFUNCTION("""COMPUTED_VALUE"""),119.0)</f>
        <v>119</v>
      </c>
      <c r="H492" s="19">
        <f>IFERROR(__xludf.DUMMYFUNCTION("""COMPUTED_VALUE"""),18.0)</f>
        <v>18</v>
      </c>
      <c r="I492" s="19">
        <f>IFERROR(__xludf.DUMMYFUNCTION("""COMPUTED_VALUE"""),0.0)</f>
        <v>0</v>
      </c>
      <c r="J492" s="21" t="str">
        <f t="shared" si="116"/>
        <v>N046.38.00.000 W119.18.00.000</v>
      </c>
      <c r="K492" s="21" t="str">
        <f t="shared" si="117"/>
        <v>46.633333333 119.300000000</v>
      </c>
      <c r="L492" s="22" t="str">
        <f t="shared" si="118"/>
        <v>                          N046.38.00.000 W119.18.00.000 N046.22.00.000 W118.52.00.000 SECTOR-09 ; NODE: PG 9 #33</v>
      </c>
      <c r="M492" s="23" t="str">
        <f t="shared" si="119"/>
        <v>LINE -119.300000000,46.633333333 -118.866666667,46.366666667
</v>
      </c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</row>
    <row r="493" ht="15.75" customHeight="1">
      <c r="A493" s="5" t="s">
        <v>94</v>
      </c>
      <c r="B493" s="5" t="s">
        <v>14</v>
      </c>
      <c r="C493" s="5" t="s">
        <v>39</v>
      </c>
      <c r="D493" s="19">
        <f>IFERROR(__xludf.DUMMYFUNCTION("IF(ISBLANK(C493),"""",QUERY(CoordinateDefinitions,""select C,D,E,F,G,H where A=""&amp;B493&amp;"" and B='""&amp;C493&amp;""'""))"),46.0)</f>
        <v>46</v>
      </c>
      <c r="E493" s="20">
        <f>IFERROR(__xludf.DUMMYFUNCTION("""COMPUTED_VALUE"""),22.0)</f>
        <v>22</v>
      </c>
      <c r="F493" s="20">
        <f>IFERROR(__xludf.DUMMYFUNCTION("""COMPUTED_VALUE"""),0.0)</f>
        <v>0</v>
      </c>
      <c r="G493" s="19">
        <f>IFERROR(__xludf.DUMMYFUNCTION("""COMPUTED_VALUE"""),118.0)</f>
        <v>118</v>
      </c>
      <c r="H493" s="19">
        <f>IFERROR(__xludf.DUMMYFUNCTION("""COMPUTED_VALUE"""),52.0)</f>
        <v>52</v>
      </c>
      <c r="I493" s="19">
        <f>IFERROR(__xludf.DUMMYFUNCTION("""COMPUTED_VALUE"""),0.0)</f>
        <v>0</v>
      </c>
      <c r="J493" s="21" t="str">
        <f t="shared" si="116"/>
        <v>N046.22.00.000 W118.52.00.000</v>
      </c>
      <c r="K493" s="21" t="str">
        <f t="shared" si="117"/>
        <v>46.366666667 118.866666667</v>
      </c>
      <c r="L493" s="22" t="str">
        <f t="shared" si="118"/>
        <v>                          N046.22.00.000 W118.52.00.000 N046.00.00.000 W118.20.00.000 SECTOR-09 ; NODE: PG 9 #34</v>
      </c>
      <c r="M493" s="23" t="str">
        <f t="shared" si="119"/>
        <v>LINE -118.866666667,46.366666667 -118.333333333,46.000000000
</v>
      </c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</row>
    <row r="494" ht="15.75" customHeight="1">
      <c r="A494" s="5" t="s">
        <v>94</v>
      </c>
      <c r="B494" s="5" t="s">
        <v>14</v>
      </c>
      <c r="C494" s="5" t="s">
        <v>40</v>
      </c>
      <c r="D494" s="19">
        <f>IFERROR(__xludf.DUMMYFUNCTION("IF(ISBLANK(C494),"""",QUERY(CoordinateDefinitions,""select C,D,E,F,G,H where A=""&amp;B494&amp;"" and B='""&amp;C494&amp;""'""))"),46.0)</f>
        <v>46</v>
      </c>
      <c r="E494" s="20">
        <f>IFERROR(__xludf.DUMMYFUNCTION("""COMPUTED_VALUE"""),0.0)</f>
        <v>0</v>
      </c>
      <c r="F494" s="20">
        <f>IFERROR(__xludf.DUMMYFUNCTION("""COMPUTED_VALUE"""),0.0)</f>
        <v>0</v>
      </c>
      <c r="G494" s="19">
        <f>IFERROR(__xludf.DUMMYFUNCTION("""COMPUTED_VALUE"""),118.0)</f>
        <v>118</v>
      </c>
      <c r="H494" s="19">
        <f>IFERROR(__xludf.DUMMYFUNCTION("""COMPUTED_VALUE"""),20.0)</f>
        <v>20</v>
      </c>
      <c r="I494" s="19">
        <f>IFERROR(__xludf.DUMMYFUNCTION("""COMPUTED_VALUE"""),0.0)</f>
        <v>0</v>
      </c>
      <c r="J494" s="21" t="str">
        <f t="shared" si="116"/>
        <v>N046.00.00.000 W118.20.00.000</v>
      </c>
      <c r="K494" s="21" t="str">
        <f t="shared" si="117"/>
        <v>46.000000000 118.333333333</v>
      </c>
      <c r="L494" s="22" t="str">
        <f t="shared" si="118"/>
        <v>                          N046.00.00.000 W118.20.00.000 N045.55.00.000 W118.07.00.000 SECTOR-09 ; NODE: PG 9 #35</v>
      </c>
      <c r="M494" s="23" t="str">
        <f t="shared" si="119"/>
        <v>LINE -118.333333333,46.000000000 -118.116666667,45.916666667
</v>
      </c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</row>
    <row r="495" ht="15.75" customHeight="1">
      <c r="A495" s="5" t="s">
        <v>94</v>
      </c>
      <c r="B495" s="5" t="s">
        <v>14</v>
      </c>
      <c r="C495" s="5" t="s">
        <v>41</v>
      </c>
      <c r="D495" s="19">
        <f>IFERROR(__xludf.DUMMYFUNCTION("IF(ISBLANK(C495),"""",QUERY(CoordinateDefinitions,""select C,D,E,F,G,H where A=""&amp;B495&amp;"" and B='""&amp;C495&amp;""'""))"),45.0)</f>
        <v>45</v>
      </c>
      <c r="E495" s="20">
        <f>IFERROR(__xludf.DUMMYFUNCTION("""COMPUTED_VALUE"""),55.0)</f>
        <v>55</v>
      </c>
      <c r="F495" s="20">
        <f>IFERROR(__xludf.DUMMYFUNCTION("""COMPUTED_VALUE"""),0.0)</f>
        <v>0</v>
      </c>
      <c r="G495" s="19">
        <f>IFERROR(__xludf.DUMMYFUNCTION("""COMPUTED_VALUE"""),118.0)</f>
        <v>118</v>
      </c>
      <c r="H495" s="19">
        <f>IFERROR(__xludf.DUMMYFUNCTION("""COMPUTED_VALUE"""),7.0)</f>
        <v>7</v>
      </c>
      <c r="I495" s="19">
        <f>IFERROR(__xludf.DUMMYFUNCTION("""COMPUTED_VALUE"""),0.0)</f>
        <v>0</v>
      </c>
      <c r="J495" s="21" t="str">
        <f t="shared" si="116"/>
        <v>N045.55.00.000 W118.07.00.000</v>
      </c>
      <c r="K495" s="21" t="str">
        <f t="shared" si="117"/>
        <v>45.916666667 118.116666667</v>
      </c>
      <c r="L495" s="22" t="str">
        <f t="shared" si="118"/>
        <v>                          N045.55.00.000 W118.07.00.000 N045.43.00.000 W117.30.00.000 SECTOR-09 ; NODE: PG 9 #36</v>
      </c>
      <c r="M495" s="23" t="str">
        <f t="shared" si="119"/>
        <v>LINE -118.116666667,45.916666667 -117.500000000,45.716666667
</v>
      </c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</row>
    <row r="496" ht="15.75" customHeight="1">
      <c r="A496" s="5" t="s">
        <v>94</v>
      </c>
      <c r="B496" s="5" t="s">
        <v>14</v>
      </c>
      <c r="C496" s="5" t="s">
        <v>42</v>
      </c>
      <c r="D496" s="19">
        <f>IFERROR(__xludf.DUMMYFUNCTION("IF(ISBLANK(C496),"""",QUERY(CoordinateDefinitions,""select C,D,E,F,G,H where A=""&amp;B496&amp;"" and B='""&amp;C496&amp;""'""))"),45.0)</f>
        <v>45</v>
      </c>
      <c r="E496" s="20">
        <f>IFERROR(__xludf.DUMMYFUNCTION("""COMPUTED_VALUE"""),43.0)</f>
        <v>43</v>
      </c>
      <c r="F496" s="20">
        <f>IFERROR(__xludf.DUMMYFUNCTION("""COMPUTED_VALUE"""),0.0)</f>
        <v>0</v>
      </c>
      <c r="G496" s="19">
        <f>IFERROR(__xludf.DUMMYFUNCTION("""COMPUTED_VALUE"""),117.0)</f>
        <v>117</v>
      </c>
      <c r="H496" s="19">
        <f>IFERROR(__xludf.DUMMYFUNCTION("""COMPUTED_VALUE"""),30.0)</f>
        <v>30</v>
      </c>
      <c r="I496" s="19">
        <f>IFERROR(__xludf.DUMMYFUNCTION("""COMPUTED_VALUE"""),0.0)</f>
        <v>0</v>
      </c>
      <c r="J496" s="21" t="str">
        <f t="shared" si="116"/>
        <v>N045.43.00.000 W117.30.00.000</v>
      </c>
      <c r="K496" s="21" t="str">
        <f t="shared" si="117"/>
        <v>45.716666667 117.500000000</v>
      </c>
      <c r="L496" s="22" t="str">
        <f t="shared" si="118"/>
        <v>                          N045.43.00.000 W117.30.00.000 N045.20.00.000 W117.30.00.000 SECTOR-09 ; NODE: PG 9 #37</v>
      </c>
      <c r="M496" s="23" t="str">
        <f t="shared" si="119"/>
        <v>LINE -117.500000000,45.716666667 -117.500000000,45.333333333
</v>
      </c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</row>
    <row r="497" ht="15.75" customHeight="1">
      <c r="A497" s="5" t="s">
        <v>94</v>
      </c>
      <c r="B497" s="5" t="s">
        <v>14</v>
      </c>
      <c r="C497" s="5" t="s">
        <v>11</v>
      </c>
      <c r="D497" s="19">
        <f>IFERROR(__xludf.DUMMYFUNCTION("IF(ISBLANK(C497),"""",QUERY(CoordinateDefinitions,""select C,D,E,F,G,H where A=""&amp;B497&amp;"" and B='""&amp;C497&amp;""'""))"),45.0)</f>
        <v>45</v>
      </c>
      <c r="E497" s="20">
        <f>IFERROR(__xludf.DUMMYFUNCTION("""COMPUTED_VALUE"""),20.0)</f>
        <v>20</v>
      </c>
      <c r="F497" s="20">
        <f>IFERROR(__xludf.DUMMYFUNCTION("""COMPUTED_VALUE"""),0.0)</f>
        <v>0</v>
      </c>
      <c r="G497" s="19">
        <f>IFERROR(__xludf.DUMMYFUNCTION("""COMPUTED_VALUE"""),117.0)</f>
        <v>117</v>
      </c>
      <c r="H497" s="19">
        <f>IFERROR(__xludf.DUMMYFUNCTION("""COMPUTED_VALUE"""),30.0)</f>
        <v>30</v>
      </c>
      <c r="I497" s="19">
        <f>IFERROR(__xludf.DUMMYFUNCTION("""COMPUTED_VALUE"""),0.0)</f>
        <v>0</v>
      </c>
      <c r="J497" s="21" t="str">
        <f t="shared" si="116"/>
        <v>N045.20.00.000 W117.30.00.000</v>
      </c>
      <c r="K497" s="21" t="str">
        <f t="shared" si="117"/>
        <v>45.333333333 117.500000000</v>
      </c>
      <c r="L497" s="22" t="str">
        <f t="shared" si="118"/>
        <v/>
      </c>
      <c r="M497" s="23" t="str">
        <f t="shared" si="119"/>
        <v/>
      </c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</row>
    <row r="498" ht="15.75" customHeight="1">
      <c r="A498" s="29"/>
      <c r="B498" s="29"/>
      <c r="C498" s="29"/>
      <c r="D498" s="21" t="str">
        <f>IFERROR(__xludf.DUMMYFUNCTION("IF(ISBLANK(C498),"""",QUERY(CoordinateDefinitions,""select C,D,E,F,G,H where A=""&amp;B498&amp;"" and B='""&amp;C498&amp;""'""))"),"")</f>
        <v/>
      </c>
      <c r="E498" s="30"/>
      <c r="F498" s="30"/>
      <c r="G498" s="21"/>
      <c r="H498" s="21"/>
      <c r="I498" s="21"/>
      <c r="J498" s="21" t="str">
        <f t="shared" si="116"/>
        <v/>
      </c>
      <c r="K498" s="21" t="str">
        <f t="shared" si="117"/>
        <v/>
      </c>
      <c r="L498" s="22" t="str">
        <f t="shared" si="118"/>
        <v/>
      </c>
      <c r="M498" s="23" t="str">
        <f t="shared" si="119"/>
        <v/>
      </c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</row>
    <row r="499" ht="15.75" customHeight="1">
      <c r="A499" s="5" t="s">
        <v>23</v>
      </c>
      <c r="B499" s="5" t="s">
        <v>14</v>
      </c>
      <c r="C499" s="5" t="s">
        <v>5</v>
      </c>
      <c r="D499" s="19">
        <f>IFERROR(__xludf.DUMMYFUNCTION("IF(ISBLANK(C499),"""",QUERY(CoordinateDefinitions,""select C,D,E,F,G,H where A=""&amp;B499&amp;"" and B='""&amp;C499&amp;""'""))"),49.0)</f>
        <v>49</v>
      </c>
      <c r="E499" s="20">
        <f>IFERROR(__xludf.DUMMYFUNCTION("""COMPUTED_VALUE"""),0.0)</f>
        <v>0</v>
      </c>
      <c r="F499" s="20">
        <f>IFERROR(__xludf.DUMMYFUNCTION("""COMPUTED_VALUE"""),0.0)</f>
        <v>0</v>
      </c>
      <c r="G499" s="19">
        <f>IFERROR(__xludf.DUMMYFUNCTION("""COMPUTED_VALUE"""),120.0)</f>
        <v>120</v>
      </c>
      <c r="H499" s="19">
        <f>IFERROR(__xludf.DUMMYFUNCTION("""COMPUTED_VALUE"""),0.0)</f>
        <v>0</v>
      </c>
      <c r="I499" s="19">
        <f>IFERROR(__xludf.DUMMYFUNCTION("""COMPUTED_VALUE"""),0.0)</f>
        <v>0</v>
      </c>
      <c r="J499" s="21" t="str">
        <f t="shared" si="116"/>
        <v>N049.00.00.000 W120.00.00.000</v>
      </c>
      <c r="K499" s="21" t="str">
        <f t="shared" si="117"/>
        <v>49.000000000 120.000000000</v>
      </c>
      <c r="L499" s="22" t="str">
        <f t="shared" si="118"/>
        <v>                          N049.00.00.000 W120.00.00.000 N049.00.00.000 W116.42.32.000 SECTOR-18 ; NODE: PG 9 #1</v>
      </c>
      <c r="M499" s="23" t="str">
        <f t="shared" si="119"/>
        <v>LINE -120.000000000,49.000000000 -116.708888889,49.000000000
</v>
      </c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</row>
    <row r="500" ht="15.75" customHeight="1">
      <c r="A500" s="5" t="s">
        <v>23</v>
      </c>
      <c r="B500" s="5" t="s">
        <v>14</v>
      </c>
      <c r="C500" s="5" t="s">
        <v>6</v>
      </c>
      <c r="D500" s="19">
        <f>IFERROR(__xludf.DUMMYFUNCTION("IF(ISBLANK(C500),"""",QUERY(CoordinateDefinitions,""select C,D,E,F,G,H where A=""&amp;B500&amp;"" and B='""&amp;C500&amp;""'""))"),49.0)</f>
        <v>49</v>
      </c>
      <c r="E500" s="20">
        <f>IFERROR(__xludf.DUMMYFUNCTION("""COMPUTED_VALUE"""),0.0)</f>
        <v>0</v>
      </c>
      <c r="F500" s="20">
        <f>IFERROR(__xludf.DUMMYFUNCTION("""COMPUTED_VALUE"""),0.0)</f>
        <v>0</v>
      </c>
      <c r="G500" s="19">
        <f>IFERROR(__xludf.DUMMYFUNCTION("""COMPUTED_VALUE"""),116.0)</f>
        <v>116</v>
      </c>
      <c r="H500" s="19">
        <f>IFERROR(__xludf.DUMMYFUNCTION("""COMPUTED_VALUE"""),42.0)</f>
        <v>42</v>
      </c>
      <c r="I500" s="19">
        <f>IFERROR(__xludf.DUMMYFUNCTION("""COMPUTED_VALUE"""),32.0)</f>
        <v>32</v>
      </c>
      <c r="J500" s="21" t="str">
        <f t="shared" si="116"/>
        <v>N049.00.00.000 W116.42.32.000</v>
      </c>
      <c r="K500" s="21" t="str">
        <f t="shared" si="117"/>
        <v>49.000000000 116.708888889</v>
      </c>
      <c r="L500" s="22" t="str">
        <f t="shared" si="118"/>
        <v>                          N049.00.00.000 W116.42.32.000 N048.06.00.000 W117.23.45.000 SECTOR-18 ; NODE: PG 9 #2</v>
      </c>
      <c r="M500" s="23" t="str">
        <f t="shared" si="119"/>
        <v>LINE -116.708888889,49.000000000 -117.395833333,48.100000000
</v>
      </c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</row>
    <row r="501" ht="15.75" customHeight="1">
      <c r="A501" s="5" t="s">
        <v>23</v>
      </c>
      <c r="B501" s="5" t="s">
        <v>14</v>
      </c>
      <c r="C501" s="5" t="s">
        <v>57</v>
      </c>
      <c r="D501" s="19">
        <f>IFERROR(__xludf.DUMMYFUNCTION("IF(ISBLANK(C501),"""",QUERY(CoordinateDefinitions,""select C,D,E,F,G,H where A=""&amp;B501&amp;"" and B='""&amp;C501&amp;""'""))"),48.0)</f>
        <v>48</v>
      </c>
      <c r="E501" s="20">
        <f>IFERROR(__xludf.DUMMYFUNCTION("""COMPUTED_VALUE"""),6.0)</f>
        <v>6</v>
      </c>
      <c r="F501" s="20">
        <f>IFERROR(__xludf.DUMMYFUNCTION("""COMPUTED_VALUE"""),0.0)</f>
        <v>0</v>
      </c>
      <c r="G501" s="19">
        <f>IFERROR(__xludf.DUMMYFUNCTION("""COMPUTED_VALUE"""),117.0)</f>
        <v>117</v>
      </c>
      <c r="H501" s="19">
        <f>IFERROR(__xludf.DUMMYFUNCTION("""COMPUTED_VALUE"""),23.0)</f>
        <v>23</v>
      </c>
      <c r="I501" s="19">
        <f>IFERROR(__xludf.DUMMYFUNCTION("""COMPUTED_VALUE"""),45.0)</f>
        <v>45</v>
      </c>
      <c r="J501" s="21" t="str">
        <f t="shared" si="116"/>
        <v>N048.06.00.000 W117.23.45.000</v>
      </c>
      <c r="K501" s="21" t="str">
        <f t="shared" si="117"/>
        <v>48.100000000 117.395833333</v>
      </c>
      <c r="L501" s="22" t="str">
        <f t="shared" si="118"/>
        <v>                          N048.06.00.000 W117.23.45.000 N047.39.01.000 W117.43.43.000 SECTOR-18 ; NODE: PG 9 #45</v>
      </c>
      <c r="M501" s="23" t="str">
        <f t="shared" si="119"/>
        <v>LINE -117.395833333,48.100000000 -117.728611111,47.650277778
</v>
      </c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</row>
    <row r="502" ht="15.75" customHeight="1">
      <c r="A502" s="5" t="s">
        <v>23</v>
      </c>
      <c r="B502" s="5" t="s">
        <v>14</v>
      </c>
      <c r="C502" s="5" t="s">
        <v>56</v>
      </c>
      <c r="D502" s="19">
        <f>IFERROR(__xludf.DUMMYFUNCTION("IF(ISBLANK(C502),"""",QUERY(CoordinateDefinitions,""select C,D,E,F,G,H where A=""&amp;B502&amp;"" and B='""&amp;C502&amp;""'""))"),47.0)</f>
        <v>47</v>
      </c>
      <c r="E502" s="20">
        <f>IFERROR(__xludf.DUMMYFUNCTION("""COMPUTED_VALUE"""),39.0)</f>
        <v>39</v>
      </c>
      <c r="F502" s="20">
        <f>IFERROR(__xludf.DUMMYFUNCTION("""COMPUTED_VALUE"""),1.0)</f>
        <v>1</v>
      </c>
      <c r="G502" s="19">
        <f>IFERROR(__xludf.DUMMYFUNCTION("""COMPUTED_VALUE"""),117.0)</f>
        <v>117</v>
      </c>
      <c r="H502" s="19">
        <f>IFERROR(__xludf.DUMMYFUNCTION("""COMPUTED_VALUE"""),43.0)</f>
        <v>43</v>
      </c>
      <c r="I502" s="19">
        <f>IFERROR(__xludf.DUMMYFUNCTION("""COMPUTED_VALUE"""),43.0)</f>
        <v>43</v>
      </c>
      <c r="J502" s="21" t="str">
        <f t="shared" si="116"/>
        <v>N047.39.01.000 W117.43.43.000</v>
      </c>
      <c r="K502" s="21" t="str">
        <f t="shared" si="117"/>
        <v>47.650277778 117.728611111</v>
      </c>
      <c r="L502" s="22" t="str">
        <f t="shared" si="118"/>
        <v>                          N047.39.01.000 W117.43.43.000 N047.33.45.000 W117.35.30.000 SECTOR-18 ; NODE: PG 9 #44</v>
      </c>
      <c r="M502" s="23" t="str">
        <f t="shared" si="119"/>
        <v>LINE -117.728611111,47.650277778 -117.591666667,47.562500000
</v>
      </c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</row>
    <row r="503" ht="15.75" customHeight="1">
      <c r="A503" s="5" t="s">
        <v>23</v>
      </c>
      <c r="B503" s="5" t="s">
        <v>14</v>
      </c>
      <c r="C503" s="5" t="s">
        <v>55</v>
      </c>
      <c r="D503" s="19">
        <f>IFERROR(__xludf.DUMMYFUNCTION("IF(ISBLANK(C503),"""",QUERY(CoordinateDefinitions,""select C,D,E,F,G,H where A=""&amp;B503&amp;"" and B='""&amp;C503&amp;""'""))"),47.0)</f>
        <v>47</v>
      </c>
      <c r="E503" s="20">
        <f>IFERROR(__xludf.DUMMYFUNCTION("""COMPUTED_VALUE"""),33.0)</f>
        <v>33</v>
      </c>
      <c r="F503" s="20">
        <f>IFERROR(__xludf.DUMMYFUNCTION("""COMPUTED_VALUE"""),45.0)</f>
        <v>45</v>
      </c>
      <c r="G503" s="19">
        <f>IFERROR(__xludf.DUMMYFUNCTION("""COMPUTED_VALUE"""),117.0)</f>
        <v>117</v>
      </c>
      <c r="H503" s="19">
        <f>IFERROR(__xludf.DUMMYFUNCTION("""COMPUTED_VALUE"""),35.0)</f>
        <v>35</v>
      </c>
      <c r="I503" s="19">
        <f>IFERROR(__xludf.DUMMYFUNCTION("""COMPUTED_VALUE"""),30.0)</f>
        <v>30</v>
      </c>
      <c r="J503" s="21" t="str">
        <f t="shared" si="116"/>
        <v>N047.33.45.000 W117.35.30.000</v>
      </c>
      <c r="K503" s="21" t="str">
        <f t="shared" si="117"/>
        <v>47.562500000 117.591666667</v>
      </c>
      <c r="L503" s="22" t="str">
        <f t="shared" si="118"/>
        <v>                          N047.33.45.000 W117.35.30.000 N047.29.00.000 W117.35.30.000 SECTOR-18 ; NODE: PG 9 #43</v>
      </c>
      <c r="M503" s="23" t="str">
        <f t="shared" si="119"/>
        <v>LINE -117.591666667,47.562500000 -117.591666667,47.483333333
</v>
      </c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</row>
    <row r="504" ht="15.75" customHeight="1">
      <c r="A504" s="5" t="s">
        <v>23</v>
      </c>
      <c r="B504" s="5" t="s">
        <v>14</v>
      </c>
      <c r="C504" s="5" t="s">
        <v>47</v>
      </c>
      <c r="D504" s="19">
        <f>IFERROR(__xludf.DUMMYFUNCTION("IF(ISBLANK(C504),"""",QUERY(CoordinateDefinitions,""select C,D,E,F,G,H where A=""&amp;B504&amp;"" and B='""&amp;C504&amp;""'""))"),47.0)</f>
        <v>47</v>
      </c>
      <c r="E504" s="20">
        <f>IFERROR(__xludf.DUMMYFUNCTION("""COMPUTED_VALUE"""),29.0)</f>
        <v>29</v>
      </c>
      <c r="F504" s="20">
        <f>IFERROR(__xludf.DUMMYFUNCTION("""COMPUTED_VALUE"""),0.0)</f>
        <v>0</v>
      </c>
      <c r="G504" s="19">
        <f>IFERROR(__xludf.DUMMYFUNCTION("""COMPUTED_VALUE"""),117.0)</f>
        <v>117</v>
      </c>
      <c r="H504" s="19">
        <f>IFERROR(__xludf.DUMMYFUNCTION("""COMPUTED_VALUE"""),35.0)</f>
        <v>35</v>
      </c>
      <c r="I504" s="19">
        <f>IFERROR(__xludf.DUMMYFUNCTION("""COMPUTED_VALUE"""),30.0)</f>
        <v>30</v>
      </c>
      <c r="J504" s="21" t="str">
        <f t="shared" si="116"/>
        <v>N047.29.00.000 W117.35.30.000</v>
      </c>
      <c r="K504" s="21" t="str">
        <f t="shared" si="117"/>
        <v>47.483333333 117.591666667</v>
      </c>
      <c r="L504" s="22" t="str">
        <f t="shared" si="118"/>
        <v>                          N047.29.00.000 W117.35.30.000 N047.14.33.000 W117.57.27.000 SECTOR-18 ; NODE: PG 9 #42</v>
      </c>
      <c r="M504" s="23" t="str">
        <f t="shared" si="119"/>
        <v>LINE -117.591666667,47.483333333 -117.957500000,47.242500000
</v>
      </c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</row>
    <row r="505" ht="15.75" customHeight="1">
      <c r="A505" s="5" t="s">
        <v>23</v>
      </c>
      <c r="B505" s="5" t="s">
        <v>14</v>
      </c>
      <c r="C505" s="5" t="s">
        <v>46</v>
      </c>
      <c r="D505" s="19">
        <f>IFERROR(__xludf.DUMMYFUNCTION("IF(ISBLANK(C505),"""",QUERY(CoordinateDefinitions,""select C,D,E,F,G,H where A=""&amp;B505&amp;"" and B='""&amp;C505&amp;""'""))"),47.0)</f>
        <v>47</v>
      </c>
      <c r="E505" s="20">
        <f>IFERROR(__xludf.DUMMYFUNCTION("""COMPUTED_VALUE"""),14.0)</f>
        <v>14</v>
      </c>
      <c r="F505" s="20">
        <f>IFERROR(__xludf.DUMMYFUNCTION("""COMPUTED_VALUE"""),33.0)</f>
        <v>33</v>
      </c>
      <c r="G505" s="19">
        <f>IFERROR(__xludf.DUMMYFUNCTION("""COMPUTED_VALUE"""),117.0)</f>
        <v>117</v>
      </c>
      <c r="H505" s="19">
        <f>IFERROR(__xludf.DUMMYFUNCTION("""COMPUTED_VALUE"""),57.0)</f>
        <v>57</v>
      </c>
      <c r="I505" s="19">
        <f>IFERROR(__xludf.DUMMYFUNCTION("""COMPUTED_VALUE"""),27.0)</f>
        <v>27</v>
      </c>
      <c r="J505" s="21" t="str">
        <f t="shared" si="116"/>
        <v>N047.14.33.000 W117.57.27.000</v>
      </c>
      <c r="K505" s="21" t="str">
        <f t="shared" si="117"/>
        <v>47.242500000 117.957500000</v>
      </c>
      <c r="L505" s="22" t="str">
        <f t="shared" si="118"/>
        <v>                          N047.14.33.000 W117.57.27.000 N047.07.00.000 W118.05.00.000 SECTOR-18 ; NODE: PG 9 #41</v>
      </c>
      <c r="M505" s="23" t="str">
        <f t="shared" si="119"/>
        <v>LINE -117.957500000,47.242500000 -118.083333333,47.116666667
</v>
      </c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</row>
    <row r="506" ht="15.75" customHeight="1">
      <c r="A506" s="5" t="s">
        <v>23</v>
      </c>
      <c r="B506" s="5" t="s">
        <v>14</v>
      </c>
      <c r="C506" s="5" t="s">
        <v>45</v>
      </c>
      <c r="D506" s="19">
        <f>IFERROR(__xludf.DUMMYFUNCTION("IF(ISBLANK(C506),"""",QUERY(CoordinateDefinitions,""select C,D,E,F,G,H where A=""&amp;B506&amp;"" and B='""&amp;C506&amp;""'""))"),47.0)</f>
        <v>47</v>
      </c>
      <c r="E506" s="20">
        <f>IFERROR(__xludf.DUMMYFUNCTION("""COMPUTED_VALUE"""),7.0)</f>
        <v>7</v>
      </c>
      <c r="F506" s="20">
        <f>IFERROR(__xludf.DUMMYFUNCTION("""COMPUTED_VALUE"""),0.0)</f>
        <v>0</v>
      </c>
      <c r="G506" s="19">
        <f>IFERROR(__xludf.DUMMYFUNCTION("""COMPUTED_VALUE"""),118.0)</f>
        <v>118</v>
      </c>
      <c r="H506" s="19">
        <f>IFERROR(__xludf.DUMMYFUNCTION("""COMPUTED_VALUE"""),5.0)</f>
        <v>5</v>
      </c>
      <c r="I506" s="19">
        <f>IFERROR(__xludf.DUMMYFUNCTION("""COMPUTED_VALUE"""),0.0)</f>
        <v>0</v>
      </c>
      <c r="J506" s="21" t="str">
        <f t="shared" si="116"/>
        <v>N047.07.00.000 W118.05.00.000</v>
      </c>
      <c r="K506" s="21" t="str">
        <f t="shared" si="117"/>
        <v>47.116666667 118.083333333</v>
      </c>
      <c r="L506" s="22" t="str">
        <f t="shared" si="118"/>
        <v>                          N047.07.00.000 W118.05.00.000 N046.36.25.000 W118.29.53.000 SECTOR-18 ; NODE: PG 9 #40</v>
      </c>
      <c r="M506" s="23" t="str">
        <f t="shared" si="119"/>
        <v>LINE -118.083333333,47.116666667 -118.498055556,46.606944444
</v>
      </c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</row>
    <row r="507" ht="15.75" customHeight="1">
      <c r="A507" s="5" t="s">
        <v>23</v>
      </c>
      <c r="B507" s="5" t="s">
        <v>14</v>
      </c>
      <c r="C507" s="5" t="s">
        <v>44</v>
      </c>
      <c r="D507" s="19">
        <f>IFERROR(__xludf.DUMMYFUNCTION("IF(ISBLANK(C507),"""",QUERY(CoordinateDefinitions,""select C,D,E,F,G,H where A=""&amp;B507&amp;"" and B='""&amp;C507&amp;""'""))"),46.0)</f>
        <v>46</v>
      </c>
      <c r="E507" s="20">
        <f>IFERROR(__xludf.DUMMYFUNCTION("""COMPUTED_VALUE"""),36.0)</f>
        <v>36</v>
      </c>
      <c r="F507" s="20">
        <f>IFERROR(__xludf.DUMMYFUNCTION("""COMPUTED_VALUE"""),25.0)</f>
        <v>25</v>
      </c>
      <c r="G507" s="19">
        <f>IFERROR(__xludf.DUMMYFUNCTION("""COMPUTED_VALUE"""),118.0)</f>
        <v>118</v>
      </c>
      <c r="H507" s="19">
        <f>IFERROR(__xludf.DUMMYFUNCTION("""COMPUTED_VALUE"""),29.0)</f>
        <v>29</v>
      </c>
      <c r="I507" s="19">
        <f>IFERROR(__xludf.DUMMYFUNCTION("""COMPUTED_VALUE"""),53.0)</f>
        <v>53</v>
      </c>
      <c r="J507" s="21" t="str">
        <f t="shared" si="116"/>
        <v>N046.36.25.000 W118.29.53.000</v>
      </c>
      <c r="K507" s="21" t="str">
        <f t="shared" si="117"/>
        <v>46.606944444 118.498055556</v>
      </c>
      <c r="L507" s="22" t="str">
        <f t="shared" si="118"/>
        <v>                          N046.36.25.000 W118.29.53.000 N046.23.00.000 W118.42.00.000 SECTOR-18 ; NODE: PG 9 #39</v>
      </c>
      <c r="M507" s="23" t="str">
        <f t="shared" si="119"/>
        <v>LINE -118.498055556,46.606944444 -118.700000000,46.383333333
</v>
      </c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</row>
    <row r="508" ht="15.75" customHeight="1">
      <c r="A508" s="5" t="s">
        <v>23</v>
      </c>
      <c r="B508" s="5" t="s">
        <v>14</v>
      </c>
      <c r="C508" s="5" t="s">
        <v>43</v>
      </c>
      <c r="D508" s="19">
        <f>IFERROR(__xludf.DUMMYFUNCTION("IF(ISBLANK(C508),"""",QUERY(CoordinateDefinitions,""select C,D,E,F,G,H where A=""&amp;B508&amp;"" and B='""&amp;C508&amp;""'""))"),46.0)</f>
        <v>46</v>
      </c>
      <c r="E508" s="20">
        <f>IFERROR(__xludf.DUMMYFUNCTION("""COMPUTED_VALUE"""),23.0)</f>
        <v>23</v>
      </c>
      <c r="F508" s="20">
        <f>IFERROR(__xludf.DUMMYFUNCTION("""COMPUTED_VALUE"""),0.0)</f>
        <v>0</v>
      </c>
      <c r="G508" s="19">
        <f>IFERROR(__xludf.DUMMYFUNCTION("""COMPUTED_VALUE"""),118.0)</f>
        <v>118</v>
      </c>
      <c r="H508" s="19">
        <f>IFERROR(__xludf.DUMMYFUNCTION("""COMPUTED_VALUE"""),42.0)</f>
        <v>42</v>
      </c>
      <c r="I508" s="19">
        <f>IFERROR(__xludf.DUMMYFUNCTION("""COMPUTED_VALUE"""),0.0)</f>
        <v>0</v>
      </c>
      <c r="J508" s="21" t="str">
        <f t="shared" si="116"/>
        <v>N046.23.00.000 W118.42.00.000</v>
      </c>
      <c r="K508" s="21" t="str">
        <f t="shared" si="117"/>
        <v>46.383333333 118.700000000</v>
      </c>
      <c r="L508" s="22" t="str">
        <f t="shared" si="118"/>
        <v>                          N046.23.00.000 W118.42.00.000 N046.22.00.000 W118.52.00.000 SECTOR-18 ; NODE: PG 9 #38</v>
      </c>
      <c r="M508" s="23" t="str">
        <f t="shared" si="119"/>
        <v>LINE -118.700000000,46.383333333 -118.866666667,46.366666667
</v>
      </c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</row>
    <row r="509" ht="15.75" customHeight="1">
      <c r="A509" s="5" t="s">
        <v>23</v>
      </c>
      <c r="B509" s="5" t="s">
        <v>14</v>
      </c>
      <c r="C509" s="5" t="s">
        <v>39</v>
      </c>
      <c r="D509" s="19">
        <f>IFERROR(__xludf.DUMMYFUNCTION("IF(ISBLANK(C509),"""",QUERY(CoordinateDefinitions,""select C,D,E,F,G,H where A=""&amp;B509&amp;"" and B='""&amp;C509&amp;""'""))"),46.0)</f>
        <v>46</v>
      </c>
      <c r="E509" s="20">
        <f>IFERROR(__xludf.DUMMYFUNCTION("""COMPUTED_VALUE"""),22.0)</f>
        <v>22</v>
      </c>
      <c r="F509" s="20">
        <f>IFERROR(__xludf.DUMMYFUNCTION("""COMPUTED_VALUE"""),0.0)</f>
        <v>0</v>
      </c>
      <c r="G509" s="19">
        <f>IFERROR(__xludf.DUMMYFUNCTION("""COMPUTED_VALUE"""),118.0)</f>
        <v>118</v>
      </c>
      <c r="H509" s="19">
        <f>IFERROR(__xludf.DUMMYFUNCTION("""COMPUTED_VALUE"""),52.0)</f>
        <v>52</v>
      </c>
      <c r="I509" s="19">
        <f>IFERROR(__xludf.DUMMYFUNCTION("""COMPUTED_VALUE"""),0.0)</f>
        <v>0</v>
      </c>
      <c r="J509" s="21" t="str">
        <f t="shared" si="116"/>
        <v>N046.22.00.000 W118.52.00.000</v>
      </c>
      <c r="K509" s="21" t="str">
        <f t="shared" si="117"/>
        <v>46.366666667 118.866666667</v>
      </c>
      <c r="L509" s="22" t="str">
        <f t="shared" si="118"/>
        <v>                          N046.22.00.000 W118.52.00.000 N046.38.00.000 W119.18.00.000 SECTOR-18 ; NODE: PG 9 #34</v>
      </c>
      <c r="M509" s="23" t="str">
        <f t="shared" si="119"/>
        <v>LINE -118.866666667,46.366666667 -119.300000000,46.633333333
</v>
      </c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</row>
    <row r="510" ht="15.75" customHeight="1">
      <c r="A510" s="5" t="s">
        <v>23</v>
      </c>
      <c r="B510" s="5" t="s">
        <v>14</v>
      </c>
      <c r="C510" s="5" t="s">
        <v>38</v>
      </c>
      <c r="D510" s="19">
        <f>IFERROR(__xludf.DUMMYFUNCTION("IF(ISBLANK(C510),"""",QUERY(CoordinateDefinitions,""select C,D,E,F,G,H where A=""&amp;B510&amp;"" and B='""&amp;C510&amp;""'""))"),46.0)</f>
        <v>46</v>
      </c>
      <c r="E510" s="20">
        <f>IFERROR(__xludf.DUMMYFUNCTION("""COMPUTED_VALUE"""),38.0)</f>
        <v>38</v>
      </c>
      <c r="F510" s="20">
        <f>IFERROR(__xludf.DUMMYFUNCTION("""COMPUTED_VALUE"""),0.0)</f>
        <v>0</v>
      </c>
      <c r="G510" s="19">
        <f>IFERROR(__xludf.DUMMYFUNCTION("""COMPUTED_VALUE"""),119.0)</f>
        <v>119</v>
      </c>
      <c r="H510" s="19">
        <f>IFERROR(__xludf.DUMMYFUNCTION("""COMPUTED_VALUE"""),18.0)</f>
        <v>18</v>
      </c>
      <c r="I510" s="19">
        <f>IFERROR(__xludf.DUMMYFUNCTION("""COMPUTED_VALUE"""),0.0)</f>
        <v>0</v>
      </c>
      <c r="J510" s="21" t="str">
        <f t="shared" si="116"/>
        <v>N046.38.00.000 W119.18.00.000</v>
      </c>
      <c r="K510" s="21" t="str">
        <f t="shared" si="117"/>
        <v>46.633333333 119.300000000</v>
      </c>
      <c r="L510" s="22" t="str">
        <f t="shared" si="118"/>
        <v>                          N046.38.00.000 W119.18.00.000 N046.59.00.000 W119.46.00.000 SECTOR-18 ; NODE: PG 9 #33</v>
      </c>
      <c r="M510" s="23" t="str">
        <f t="shared" si="119"/>
        <v>LINE -119.300000000,46.633333333 -119.766666667,46.983333333
</v>
      </c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</row>
    <row r="511" ht="15.75" customHeight="1">
      <c r="A511" s="5" t="s">
        <v>23</v>
      </c>
      <c r="B511" s="5" t="s">
        <v>14</v>
      </c>
      <c r="C511" s="5" t="s">
        <v>37</v>
      </c>
      <c r="D511" s="19">
        <f>IFERROR(__xludf.DUMMYFUNCTION("IF(ISBLANK(C511),"""",QUERY(CoordinateDefinitions,""select C,D,E,F,G,H where A=""&amp;B511&amp;"" and B='""&amp;C511&amp;""'""))"),46.0)</f>
        <v>46</v>
      </c>
      <c r="E511" s="20">
        <f>IFERROR(__xludf.DUMMYFUNCTION("""COMPUTED_VALUE"""),59.0)</f>
        <v>59</v>
      </c>
      <c r="F511" s="20">
        <f>IFERROR(__xludf.DUMMYFUNCTION("""COMPUTED_VALUE"""),0.0)</f>
        <v>0</v>
      </c>
      <c r="G511" s="19">
        <f>IFERROR(__xludf.DUMMYFUNCTION("""COMPUTED_VALUE"""),119.0)</f>
        <v>119</v>
      </c>
      <c r="H511" s="19">
        <f>IFERROR(__xludf.DUMMYFUNCTION("""COMPUTED_VALUE"""),46.0)</f>
        <v>46</v>
      </c>
      <c r="I511" s="19">
        <f>IFERROR(__xludf.DUMMYFUNCTION("""COMPUTED_VALUE"""),0.0)</f>
        <v>0</v>
      </c>
      <c r="J511" s="21" t="str">
        <f t="shared" si="116"/>
        <v>N046.59.00.000 W119.46.00.000</v>
      </c>
      <c r="K511" s="21" t="str">
        <f t="shared" si="117"/>
        <v>46.983333333 119.766666667</v>
      </c>
      <c r="L511" s="22" t="str">
        <f t="shared" si="118"/>
        <v>                          N046.59.00.000 W119.46.00.000 N047.09.00.000 W119.58.00.000 SECTOR-18 ; NODE: PG 9 #32</v>
      </c>
      <c r="M511" s="23" t="str">
        <f t="shared" si="119"/>
        <v>LINE -119.766666667,46.983333333 -119.966666667,47.150000000
</v>
      </c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</row>
    <row r="512" ht="15.75" customHeight="1">
      <c r="A512" s="5" t="s">
        <v>23</v>
      </c>
      <c r="B512" s="5" t="s">
        <v>14</v>
      </c>
      <c r="C512" s="5" t="s">
        <v>36</v>
      </c>
      <c r="D512" s="19">
        <f>IFERROR(__xludf.DUMMYFUNCTION("IF(ISBLANK(C512),"""",QUERY(CoordinateDefinitions,""select C,D,E,F,G,H where A=""&amp;B512&amp;"" and B='""&amp;C512&amp;""'""))"),47.0)</f>
        <v>47</v>
      </c>
      <c r="E512" s="20">
        <f>IFERROR(__xludf.DUMMYFUNCTION("""COMPUTED_VALUE"""),9.0)</f>
        <v>9</v>
      </c>
      <c r="F512" s="20">
        <f>IFERROR(__xludf.DUMMYFUNCTION("""COMPUTED_VALUE"""),0.0)</f>
        <v>0</v>
      </c>
      <c r="G512" s="19">
        <f>IFERROR(__xludf.DUMMYFUNCTION("""COMPUTED_VALUE"""),119.0)</f>
        <v>119</v>
      </c>
      <c r="H512" s="19">
        <f>IFERROR(__xludf.DUMMYFUNCTION("""COMPUTED_VALUE"""),58.0)</f>
        <v>58</v>
      </c>
      <c r="I512" s="19">
        <f>IFERROR(__xludf.DUMMYFUNCTION("""COMPUTED_VALUE"""),0.0)</f>
        <v>0</v>
      </c>
      <c r="J512" s="21" t="str">
        <f t="shared" si="116"/>
        <v>N047.09.00.000 W119.58.00.000</v>
      </c>
      <c r="K512" s="21" t="str">
        <f t="shared" si="117"/>
        <v>47.150000000 119.966666667</v>
      </c>
      <c r="L512" s="22" t="str">
        <f t="shared" si="118"/>
        <v>                          N047.09.00.000 W119.58.00.000 N047.08.00.000 W120.22.00.000 SECTOR-18 ; NODE: PG 9 #31</v>
      </c>
      <c r="M512" s="23" t="str">
        <f t="shared" si="119"/>
        <v>LINE -119.966666667,47.150000000 -120.366666667,47.133333333
</v>
      </c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</row>
    <row r="513" ht="15.75" customHeight="1">
      <c r="A513" s="5" t="s">
        <v>23</v>
      </c>
      <c r="B513" s="5" t="s">
        <v>14</v>
      </c>
      <c r="C513" s="5" t="s">
        <v>31</v>
      </c>
      <c r="D513" s="19">
        <f>IFERROR(__xludf.DUMMYFUNCTION("IF(ISBLANK(C513),"""",QUERY(CoordinateDefinitions,""select C,D,E,F,G,H where A=""&amp;B513&amp;"" and B='""&amp;C513&amp;""'""))"),47.0)</f>
        <v>47</v>
      </c>
      <c r="E513" s="20">
        <f>IFERROR(__xludf.DUMMYFUNCTION("""COMPUTED_VALUE"""),8.0)</f>
        <v>8</v>
      </c>
      <c r="F513" s="20">
        <f>IFERROR(__xludf.DUMMYFUNCTION("""COMPUTED_VALUE"""),0.0)</f>
        <v>0</v>
      </c>
      <c r="G513" s="19">
        <f>IFERROR(__xludf.DUMMYFUNCTION("""COMPUTED_VALUE"""),120.0)</f>
        <v>120</v>
      </c>
      <c r="H513" s="19">
        <f>IFERROR(__xludf.DUMMYFUNCTION("""COMPUTED_VALUE"""),22.0)</f>
        <v>22</v>
      </c>
      <c r="I513" s="19">
        <f>IFERROR(__xludf.DUMMYFUNCTION("""COMPUTED_VALUE"""),0.0)</f>
        <v>0</v>
      </c>
      <c r="J513" s="21" t="str">
        <f t="shared" si="116"/>
        <v>N047.08.00.000 W120.22.00.000</v>
      </c>
      <c r="K513" s="21" t="str">
        <f t="shared" si="117"/>
        <v>47.133333333 120.366666667</v>
      </c>
      <c r="L513" s="22" t="str">
        <f t="shared" si="118"/>
        <v>                          N047.08.00.000 W120.22.00.000 N047.13.00.000 W120.45.00.000 SECTOR-18 ; NODE: PG 9 #26</v>
      </c>
      <c r="M513" s="23" t="str">
        <f t="shared" si="119"/>
        <v>LINE -120.366666667,47.133333333 -120.750000000,47.216666667
</v>
      </c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</row>
    <row r="514" ht="15.75" customHeight="1">
      <c r="A514" s="5" t="s">
        <v>23</v>
      </c>
      <c r="B514" s="5" t="s">
        <v>14</v>
      </c>
      <c r="C514" s="5" t="s">
        <v>23</v>
      </c>
      <c r="D514" s="19">
        <f>IFERROR(__xludf.DUMMYFUNCTION("IF(ISBLANK(C514),"""",QUERY(CoordinateDefinitions,""select C,D,E,F,G,H where A=""&amp;B514&amp;"" and B='""&amp;C514&amp;""'""))"),47.0)</f>
        <v>47</v>
      </c>
      <c r="E514" s="20">
        <f>IFERROR(__xludf.DUMMYFUNCTION("""COMPUTED_VALUE"""),13.0)</f>
        <v>13</v>
      </c>
      <c r="F514" s="20">
        <f>IFERROR(__xludf.DUMMYFUNCTION("""COMPUTED_VALUE"""),0.0)</f>
        <v>0</v>
      </c>
      <c r="G514" s="19">
        <f>IFERROR(__xludf.DUMMYFUNCTION("""COMPUTED_VALUE"""),120.0)</f>
        <v>120</v>
      </c>
      <c r="H514" s="19">
        <f>IFERROR(__xludf.DUMMYFUNCTION("""COMPUTED_VALUE"""),45.0)</f>
        <v>45</v>
      </c>
      <c r="I514" s="19">
        <f>IFERROR(__xludf.DUMMYFUNCTION("""COMPUTED_VALUE"""),0.0)</f>
        <v>0</v>
      </c>
      <c r="J514" s="21" t="str">
        <f t="shared" si="116"/>
        <v>N047.13.00.000 W120.45.00.000</v>
      </c>
      <c r="K514" s="21" t="str">
        <f t="shared" si="117"/>
        <v>47.216666667 120.750000000</v>
      </c>
      <c r="L514" s="22" t="str">
        <f t="shared" si="118"/>
        <v>                          N047.13.00.000 W120.45.00.000 N047.44.00.000 W120.39.00.000 SECTOR-18 ; NODE: PG 9 #18</v>
      </c>
      <c r="M514" s="23" t="str">
        <f t="shared" si="119"/>
        <v>LINE -120.750000000,47.216666667 -120.650000000,47.733333333
</v>
      </c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</row>
    <row r="515" ht="15.75" customHeight="1">
      <c r="A515" s="5" t="s">
        <v>23</v>
      </c>
      <c r="B515" s="5" t="s">
        <v>14</v>
      </c>
      <c r="C515" s="5" t="s">
        <v>24</v>
      </c>
      <c r="D515" s="19">
        <f>IFERROR(__xludf.DUMMYFUNCTION("IF(ISBLANK(C515),"""",QUERY(CoordinateDefinitions,""select C,D,E,F,G,H where A=""&amp;B515&amp;"" and B='""&amp;C515&amp;""'""))"),47.0)</f>
        <v>47</v>
      </c>
      <c r="E515" s="20">
        <f>IFERROR(__xludf.DUMMYFUNCTION("""COMPUTED_VALUE"""),44.0)</f>
        <v>44</v>
      </c>
      <c r="F515" s="20">
        <f>IFERROR(__xludf.DUMMYFUNCTION("""COMPUTED_VALUE"""),0.0)</f>
        <v>0</v>
      </c>
      <c r="G515" s="19">
        <f>IFERROR(__xludf.DUMMYFUNCTION("""COMPUTED_VALUE"""),120.0)</f>
        <v>120</v>
      </c>
      <c r="H515" s="19">
        <f>IFERROR(__xludf.DUMMYFUNCTION("""COMPUTED_VALUE"""),39.0)</f>
        <v>39</v>
      </c>
      <c r="I515" s="19">
        <f>IFERROR(__xludf.DUMMYFUNCTION("""COMPUTED_VALUE"""),0.0)</f>
        <v>0</v>
      </c>
      <c r="J515" s="21" t="str">
        <f t="shared" si="116"/>
        <v>N047.44.00.000 W120.39.00.000</v>
      </c>
      <c r="K515" s="21" t="str">
        <f t="shared" si="117"/>
        <v>47.733333333 120.650000000</v>
      </c>
      <c r="L515" s="22" t="str">
        <f t="shared" si="118"/>
        <v>                          N047.44.00.000 W120.39.00.000 N048.06.30.000 W120.28.40.000 SECTOR-18 ; NODE: PG 9 #19</v>
      </c>
      <c r="M515" s="23" t="str">
        <f t="shared" si="119"/>
        <v>LINE -120.650000000,47.733333333 -120.477777778,48.108333333
</v>
      </c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</row>
    <row r="516" ht="15.75" customHeight="1">
      <c r="A516" s="5" t="s">
        <v>23</v>
      </c>
      <c r="B516" s="5" t="s">
        <v>14</v>
      </c>
      <c r="C516" s="5" t="s">
        <v>25</v>
      </c>
      <c r="D516" s="19">
        <f>IFERROR(__xludf.DUMMYFUNCTION("IF(ISBLANK(C516),"""",QUERY(CoordinateDefinitions,""select C,D,E,F,G,H where A=""&amp;B516&amp;"" and B='""&amp;C516&amp;""'""))"),48.0)</f>
        <v>48</v>
      </c>
      <c r="E516" s="20">
        <f>IFERROR(__xludf.DUMMYFUNCTION("""COMPUTED_VALUE"""),6.0)</f>
        <v>6</v>
      </c>
      <c r="F516" s="20">
        <f>IFERROR(__xludf.DUMMYFUNCTION("""COMPUTED_VALUE"""),30.0)</f>
        <v>30</v>
      </c>
      <c r="G516" s="19">
        <f>IFERROR(__xludf.DUMMYFUNCTION("""COMPUTED_VALUE"""),120.0)</f>
        <v>120</v>
      </c>
      <c r="H516" s="19">
        <f>IFERROR(__xludf.DUMMYFUNCTION("""COMPUTED_VALUE"""),28.0)</f>
        <v>28</v>
      </c>
      <c r="I516" s="19">
        <f>IFERROR(__xludf.DUMMYFUNCTION("""COMPUTED_VALUE"""),40.0)</f>
        <v>40</v>
      </c>
      <c r="J516" s="21" t="str">
        <f t="shared" si="116"/>
        <v>N048.06.30.000 W120.28.40.000</v>
      </c>
      <c r="K516" s="21" t="str">
        <f t="shared" si="117"/>
        <v>48.108333333 120.477777778</v>
      </c>
      <c r="L516" s="22" t="str">
        <f t="shared" si="118"/>
        <v>                          N048.06.30.000 W120.28.40.000 N048.16.30.000 W120.23.30.000 SECTOR-18 ; NODE: PG 9 #20</v>
      </c>
      <c r="M516" s="23" t="str">
        <f t="shared" si="119"/>
        <v>LINE -120.477777778,48.108333333 -120.391666667,48.275000000
</v>
      </c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</row>
    <row r="517" ht="15.75" customHeight="1">
      <c r="A517" s="5" t="s">
        <v>23</v>
      </c>
      <c r="B517" s="5" t="s">
        <v>14</v>
      </c>
      <c r="C517" s="5" t="s">
        <v>26</v>
      </c>
      <c r="D517" s="19">
        <f>IFERROR(__xludf.DUMMYFUNCTION("IF(ISBLANK(C517),"""",QUERY(CoordinateDefinitions,""select C,D,E,F,G,H where A=""&amp;B517&amp;"" and B='""&amp;C517&amp;""'""))"),48.0)</f>
        <v>48</v>
      </c>
      <c r="E517" s="20">
        <f>IFERROR(__xludf.DUMMYFUNCTION("""COMPUTED_VALUE"""),16.0)</f>
        <v>16</v>
      </c>
      <c r="F517" s="20">
        <f>IFERROR(__xludf.DUMMYFUNCTION("""COMPUTED_VALUE"""),30.0)</f>
        <v>30</v>
      </c>
      <c r="G517" s="19">
        <f>IFERROR(__xludf.DUMMYFUNCTION("""COMPUTED_VALUE"""),120.0)</f>
        <v>120</v>
      </c>
      <c r="H517" s="19">
        <f>IFERROR(__xludf.DUMMYFUNCTION("""COMPUTED_VALUE"""),23.0)</f>
        <v>23</v>
      </c>
      <c r="I517" s="19">
        <f>IFERROR(__xludf.DUMMYFUNCTION("""COMPUTED_VALUE"""),30.0)</f>
        <v>30</v>
      </c>
      <c r="J517" s="21" t="str">
        <f t="shared" si="116"/>
        <v>N048.16.30.000 W120.23.30.000</v>
      </c>
      <c r="K517" s="21" t="str">
        <f t="shared" si="117"/>
        <v>48.275000000 120.391666667</v>
      </c>
      <c r="L517" s="22" t="str">
        <f t="shared" si="118"/>
        <v>                          N048.16.30.000 W120.23.30.000 N048.49.51.000 W120.05.07.000 SECTOR-18 ; NODE: PG 9 #21</v>
      </c>
      <c r="M517" s="23" t="str">
        <f t="shared" si="119"/>
        <v>LINE -120.391666667,48.275000000 -120.085277778,48.830833333
</v>
      </c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</row>
    <row r="518" ht="15.75" customHeight="1">
      <c r="A518" s="5" t="s">
        <v>23</v>
      </c>
      <c r="B518" s="5" t="s">
        <v>14</v>
      </c>
      <c r="C518" s="5" t="s">
        <v>27</v>
      </c>
      <c r="D518" s="19">
        <f>IFERROR(__xludf.DUMMYFUNCTION("IF(ISBLANK(C518),"""",QUERY(CoordinateDefinitions,""select C,D,E,F,G,H where A=""&amp;B518&amp;"" and B='""&amp;C518&amp;""'""))"),48.0)</f>
        <v>48</v>
      </c>
      <c r="E518" s="20">
        <f>IFERROR(__xludf.DUMMYFUNCTION("""COMPUTED_VALUE"""),49.0)</f>
        <v>49</v>
      </c>
      <c r="F518" s="20">
        <f>IFERROR(__xludf.DUMMYFUNCTION("""COMPUTED_VALUE"""),51.0)</f>
        <v>51</v>
      </c>
      <c r="G518" s="19">
        <f>IFERROR(__xludf.DUMMYFUNCTION("""COMPUTED_VALUE"""),120.0)</f>
        <v>120</v>
      </c>
      <c r="H518" s="19">
        <f>IFERROR(__xludf.DUMMYFUNCTION("""COMPUTED_VALUE"""),5.0)</f>
        <v>5</v>
      </c>
      <c r="I518" s="19">
        <f>IFERROR(__xludf.DUMMYFUNCTION("""COMPUTED_VALUE"""),7.0)</f>
        <v>7</v>
      </c>
      <c r="J518" s="21" t="str">
        <f t="shared" si="116"/>
        <v>N048.49.51.000 W120.05.07.000</v>
      </c>
      <c r="K518" s="21" t="str">
        <f t="shared" si="117"/>
        <v>48.830833333 120.085277778</v>
      </c>
      <c r="L518" s="22" t="str">
        <f t="shared" si="118"/>
        <v>                          N048.49.51.000 W120.05.07.000 N049.00.00.000 W120.00.00.000 SECTOR-18 ; NODE: PG 9 #22</v>
      </c>
      <c r="M518" s="23" t="str">
        <f t="shared" si="119"/>
        <v>LINE -120.085277778,48.830833333 -120.000000000,49.000000000
</v>
      </c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</row>
    <row r="519" ht="15.75" customHeight="1">
      <c r="A519" s="5" t="s">
        <v>23</v>
      </c>
      <c r="B519" s="5" t="s">
        <v>14</v>
      </c>
      <c r="C519" s="5" t="s">
        <v>5</v>
      </c>
      <c r="D519" s="19">
        <f>IFERROR(__xludf.DUMMYFUNCTION("IF(ISBLANK(C519),"""",QUERY(CoordinateDefinitions,""select C,D,E,F,G,H where A=""&amp;B519&amp;"" and B='""&amp;C519&amp;""'""))"),49.0)</f>
        <v>49</v>
      </c>
      <c r="E519" s="20">
        <f>IFERROR(__xludf.DUMMYFUNCTION("""COMPUTED_VALUE"""),0.0)</f>
        <v>0</v>
      </c>
      <c r="F519" s="20">
        <f>IFERROR(__xludf.DUMMYFUNCTION("""COMPUTED_VALUE"""),0.0)</f>
        <v>0</v>
      </c>
      <c r="G519" s="19">
        <f>IFERROR(__xludf.DUMMYFUNCTION("""COMPUTED_VALUE"""),120.0)</f>
        <v>120</v>
      </c>
      <c r="H519" s="19">
        <f>IFERROR(__xludf.DUMMYFUNCTION("""COMPUTED_VALUE"""),0.0)</f>
        <v>0</v>
      </c>
      <c r="I519" s="19">
        <f>IFERROR(__xludf.DUMMYFUNCTION("""COMPUTED_VALUE"""),0.0)</f>
        <v>0</v>
      </c>
      <c r="J519" s="21" t="str">
        <f t="shared" si="116"/>
        <v>N049.00.00.000 W120.00.00.000</v>
      </c>
      <c r="K519" s="21" t="str">
        <f t="shared" si="117"/>
        <v>49.000000000 120.000000000</v>
      </c>
      <c r="L519" s="22" t="str">
        <f t="shared" si="118"/>
        <v/>
      </c>
      <c r="M519" s="23" t="str">
        <f t="shared" si="119"/>
        <v/>
      </c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</row>
    <row r="520" ht="15.75" customHeight="1">
      <c r="A520" s="5" t="s">
        <v>23</v>
      </c>
      <c r="B520" s="5" t="s">
        <v>14</v>
      </c>
      <c r="C520" s="24"/>
      <c r="D520" s="24"/>
      <c r="E520" s="24"/>
      <c r="F520" s="24"/>
      <c r="G520" s="24"/>
      <c r="H520" s="24"/>
      <c r="I520" s="24"/>
      <c r="J520" s="24"/>
      <c r="K520" s="26"/>
      <c r="L520" s="27"/>
      <c r="M520" s="28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</row>
    <row r="521" ht="15.75" customHeight="1">
      <c r="A521" s="5" t="s">
        <v>23</v>
      </c>
      <c r="B521" s="5" t="s">
        <v>14</v>
      </c>
      <c r="C521" s="5" t="s">
        <v>31</v>
      </c>
      <c r="D521" s="19">
        <f>IFERROR(__xludf.DUMMYFUNCTION("IF(ISBLANK(C521),"""",QUERY(CoordinateDefinitions,""select C,D,E,F,G,H where A=""&amp;B521&amp;"" and B='""&amp;C521&amp;""'""))"),47.0)</f>
        <v>47</v>
      </c>
      <c r="E521" s="20">
        <f>IFERROR(__xludf.DUMMYFUNCTION("""COMPUTED_VALUE"""),8.0)</f>
        <v>8</v>
      </c>
      <c r="F521" s="20">
        <f>IFERROR(__xludf.DUMMYFUNCTION("""COMPUTED_VALUE"""),0.0)</f>
        <v>0</v>
      </c>
      <c r="G521" s="19">
        <f>IFERROR(__xludf.DUMMYFUNCTION("""COMPUTED_VALUE"""),120.0)</f>
        <v>120</v>
      </c>
      <c r="H521" s="19">
        <f>IFERROR(__xludf.DUMMYFUNCTION("""COMPUTED_VALUE"""),22.0)</f>
        <v>22</v>
      </c>
      <c r="I521" s="19">
        <f>IFERROR(__xludf.DUMMYFUNCTION("""COMPUTED_VALUE"""),0.0)</f>
        <v>0</v>
      </c>
      <c r="J521" s="21" t="str">
        <f t="shared" ref="J521:J1007" si="120">IF(D521="","","N"&amp;TEXT(D521,"000")&amp;"."&amp;TEXT(E521,"00")&amp;"."&amp;TEXT(F521,"00.000")&amp;" W"&amp;TEXT(G521,"000")&amp;"."&amp;TEXT(H521,"00")&amp;"."&amp;TEXT(I521,"00.000"))</f>
        <v>N047.08.00.000 W120.22.00.000</v>
      </c>
      <c r="K521" s="21" t="str">
        <f t="shared" ref="K521:K1007" si="121">IF(D521="","",TEXT((((F521/60)+E521)/60)+D521,"0.000000000")&amp;" "&amp;TEXT((((I521/60)+H521)/60)+G521,"0.000000000"))</f>
        <v>47.133333333 120.366666667</v>
      </c>
      <c r="L521" s="22" t="str">
        <f t="shared" ref="L521:L1007" si="122">IF(OR(D521="",D522=""),"","                          "&amp;J521&amp;" "&amp;J522&amp;" SECTOR-"&amp;A521&amp;" ; NODE: PG "&amp;B521&amp;" #"&amp;C521)</f>
        <v>                          N047.08.00.000 W120.22.00.000 N047.17.54.000 W120.08.03.000 SECTOR-18 ; NODE: PG 9 #26</v>
      </c>
      <c r="M521" s="23" t="str">
        <f t="shared" ref="M521:M1007" si="123">IF(or(D521="",D522=""),"","LINE -"&amp;TEXT((((I521/60)+H521)/60)+G521,"0.000000000")&amp;","&amp;TEXT((((F521/60)+E521)/60)+D521,"0.000000000")&amp;" -"&amp;TEXT((((I522/60)+H522)/60)+G522,"0.000000000")&amp;","&amp;TEXT((((F522/60)+E522)/60)+D522,"0.000000000")&amp;CHAR(13))</f>
        <v>LINE -120.366666667,47.133333333 -120.134166667,47.298333333
</v>
      </c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</row>
    <row r="522" ht="15.75" customHeight="1">
      <c r="A522" s="5" t="s">
        <v>23</v>
      </c>
      <c r="B522" s="5" t="s">
        <v>14</v>
      </c>
      <c r="C522" s="5" t="s">
        <v>30</v>
      </c>
      <c r="D522" s="19">
        <f>IFERROR(__xludf.DUMMYFUNCTION("IF(ISBLANK(C522),"""",QUERY(CoordinateDefinitions,""select C,D,E,F,G,H where A=""&amp;B522&amp;"" and B='""&amp;C522&amp;""'""))"),47.0)</f>
        <v>47</v>
      </c>
      <c r="E522" s="20">
        <f>IFERROR(__xludf.DUMMYFUNCTION("""COMPUTED_VALUE"""),17.0)</f>
        <v>17</v>
      </c>
      <c r="F522" s="20">
        <f>IFERROR(__xludf.DUMMYFUNCTION("""COMPUTED_VALUE"""),54.0)</f>
        <v>54</v>
      </c>
      <c r="G522" s="19">
        <f>IFERROR(__xludf.DUMMYFUNCTION("""COMPUTED_VALUE"""),120.0)</f>
        <v>120</v>
      </c>
      <c r="H522" s="19">
        <f>IFERROR(__xludf.DUMMYFUNCTION("""COMPUTED_VALUE"""),8.0)</f>
        <v>8</v>
      </c>
      <c r="I522" s="19">
        <f>IFERROR(__xludf.DUMMYFUNCTION("""COMPUTED_VALUE"""),3.0)</f>
        <v>3</v>
      </c>
      <c r="J522" s="21" t="str">
        <f t="shared" si="120"/>
        <v>N047.17.54.000 W120.08.03.000</v>
      </c>
      <c r="K522" s="21" t="str">
        <f t="shared" si="121"/>
        <v>47.298333333 120.134166667</v>
      </c>
      <c r="L522" s="22" t="str">
        <f t="shared" si="122"/>
        <v>                          N047.17.54.000 W120.08.03.000 N047.36.17.000 W120.06.08.000 SECTOR-18 ; NODE: PG 9 #25</v>
      </c>
      <c r="M522" s="23" t="str">
        <f t="shared" si="123"/>
        <v>LINE -120.134166667,47.298333333 -120.102222222,47.604722222
</v>
      </c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</row>
    <row r="523" ht="15.75" customHeight="1">
      <c r="A523" s="5" t="s">
        <v>23</v>
      </c>
      <c r="B523" s="5" t="s">
        <v>14</v>
      </c>
      <c r="C523" s="5" t="s">
        <v>29</v>
      </c>
      <c r="D523" s="19">
        <f>IFERROR(__xludf.DUMMYFUNCTION("IF(ISBLANK(C523),"""",QUERY(CoordinateDefinitions,""select C,D,E,F,G,H where A=""&amp;B523&amp;"" and B='""&amp;C523&amp;""'""))"),47.0)</f>
        <v>47</v>
      </c>
      <c r="E523" s="20">
        <f>IFERROR(__xludf.DUMMYFUNCTION("""COMPUTED_VALUE"""),36.0)</f>
        <v>36</v>
      </c>
      <c r="F523" s="20">
        <f>IFERROR(__xludf.DUMMYFUNCTION("""COMPUTED_VALUE"""),17.0)</f>
        <v>17</v>
      </c>
      <c r="G523" s="19">
        <f>IFERROR(__xludf.DUMMYFUNCTION("""COMPUTED_VALUE"""),120.0)</f>
        <v>120</v>
      </c>
      <c r="H523" s="19">
        <f>IFERROR(__xludf.DUMMYFUNCTION("""COMPUTED_VALUE"""),6.0)</f>
        <v>6</v>
      </c>
      <c r="I523" s="19">
        <f>IFERROR(__xludf.DUMMYFUNCTION("""COMPUTED_VALUE"""),8.0)</f>
        <v>8</v>
      </c>
      <c r="J523" s="21" t="str">
        <f t="shared" si="120"/>
        <v>N047.36.17.000 W120.06.08.000</v>
      </c>
      <c r="K523" s="21" t="str">
        <f t="shared" si="121"/>
        <v>47.604722222 120.102222222</v>
      </c>
      <c r="L523" s="22" t="str">
        <f t="shared" si="122"/>
        <v>                          N047.36.17.000 W120.06.08.000 N047.52.10.000 W120.14.00.000 SECTOR-18 ; NODE: PG 9 #24</v>
      </c>
      <c r="M523" s="23" t="str">
        <f t="shared" si="123"/>
        <v>LINE -120.102222222,47.604722222 -120.233333333,47.869444444
</v>
      </c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</row>
    <row r="524" ht="15.75" customHeight="1">
      <c r="A524" s="5" t="s">
        <v>23</v>
      </c>
      <c r="B524" s="5" t="s">
        <v>14</v>
      </c>
      <c r="C524" s="5" t="s">
        <v>28</v>
      </c>
      <c r="D524" s="19">
        <f>IFERROR(__xludf.DUMMYFUNCTION("IF(ISBLANK(C524),"""",QUERY(CoordinateDefinitions,""select C,D,E,F,G,H where A=""&amp;B524&amp;"" and B='""&amp;C524&amp;""'""))"),47.0)</f>
        <v>47</v>
      </c>
      <c r="E524" s="20">
        <f>IFERROR(__xludf.DUMMYFUNCTION("""COMPUTED_VALUE"""),52.0)</f>
        <v>52</v>
      </c>
      <c r="F524" s="20">
        <f>IFERROR(__xludf.DUMMYFUNCTION("""COMPUTED_VALUE"""),10.0)</f>
        <v>10</v>
      </c>
      <c r="G524" s="19">
        <f>IFERROR(__xludf.DUMMYFUNCTION("""COMPUTED_VALUE"""),120.0)</f>
        <v>120</v>
      </c>
      <c r="H524" s="19">
        <f>IFERROR(__xludf.DUMMYFUNCTION("""COMPUTED_VALUE"""),14.0)</f>
        <v>14</v>
      </c>
      <c r="I524" s="19">
        <f>IFERROR(__xludf.DUMMYFUNCTION("""COMPUTED_VALUE"""),0.0)</f>
        <v>0</v>
      </c>
      <c r="J524" s="21" t="str">
        <f t="shared" si="120"/>
        <v>N047.52.10.000 W120.14.00.000</v>
      </c>
      <c r="K524" s="21" t="str">
        <f t="shared" si="121"/>
        <v>47.869444444 120.233333333</v>
      </c>
      <c r="L524" s="22" t="str">
        <f t="shared" si="122"/>
        <v>                          N047.52.10.000 W120.14.00.000 N048.06.30.000 W120.28.40.000 SECTOR-18 ; NODE: PG 9 #23</v>
      </c>
      <c r="M524" s="23" t="str">
        <f t="shared" si="123"/>
        <v>LINE -120.233333333,47.869444444 -120.477777778,48.108333333
</v>
      </c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</row>
    <row r="525" ht="15.75" customHeight="1">
      <c r="A525" s="5" t="s">
        <v>23</v>
      </c>
      <c r="B525" s="5" t="s">
        <v>14</v>
      </c>
      <c r="C525" s="5" t="s">
        <v>25</v>
      </c>
      <c r="D525" s="19">
        <f>IFERROR(__xludf.DUMMYFUNCTION("IF(ISBLANK(C525),"""",QUERY(CoordinateDefinitions,""select C,D,E,F,G,H where A=""&amp;B525&amp;"" and B='""&amp;C525&amp;""'""))"),48.0)</f>
        <v>48</v>
      </c>
      <c r="E525" s="20">
        <f>IFERROR(__xludf.DUMMYFUNCTION("""COMPUTED_VALUE"""),6.0)</f>
        <v>6</v>
      </c>
      <c r="F525" s="20">
        <f>IFERROR(__xludf.DUMMYFUNCTION("""COMPUTED_VALUE"""),30.0)</f>
        <v>30</v>
      </c>
      <c r="G525" s="19">
        <f>IFERROR(__xludf.DUMMYFUNCTION("""COMPUTED_VALUE"""),120.0)</f>
        <v>120</v>
      </c>
      <c r="H525" s="19">
        <f>IFERROR(__xludf.DUMMYFUNCTION("""COMPUTED_VALUE"""),28.0)</f>
        <v>28</v>
      </c>
      <c r="I525" s="19">
        <f>IFERROR(__xludf.DUMMYFUNCTION("""COMPUTED_VALUE"""),40.0)</f>
        <v>40</v>
      </c>
      <c r="J525" s="21" t="str">
        <f t="shared" si="120"/>
        <v>N048.06.30.000 W120.28.40.000</v>
      </c>
      <c r="K525" s="21" t="str">
        <f t="shared" si="121"/>
        <v>48.108333333 120.477777778</v>
      </c>
      <c r="L525" s="22" t="str">
        <f t="shared" si="122"/>
        <v/>
      </c>
      <c r="M525" s="23" t="str">
        <f t="shared" si="123"/>
        <v/>
      </c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</row>
    <row r="526" ht="15.75" customHeight="1">
      <c r="A526" s="29"/>
      <c r="B526" s="29"/>
      <c r="C526" s="29"/>
      <c r="D526" s="21" t="str">
        <f>IFERROR(__xludf.DUMMYFUNCTION("IF(ISBLANK(C526),"""",QUERY(CoordinateDefinitions,""select C,D,E,F,G,H where A=""&amp;B526&amp;"" and B='""&amp;C526&amp;""'""))"),"")</f>
        <v/>
      </c>
      <c r="E526" s="30"/>
      <c r="F526" s="30"/>
      <c r="G526" s="21"/>
      <c r="H526" s="21"/>
      <c r="I526" s="21"/>
      <c r="J526" s="21" t="str">
        <f t="shared" si="120"/>
        <v/>
      </c>
      <c r="K526" s="21" t="str">
        <f t="shared" si="121"/>
        <v/>
      </c>
      <c r="L526" s="22" t="str">
        <f t="shared" si="122"/>
        <v/>
      </c>
      <c r="M526" s="23" t="str">
        <f t="shared" si="123"/>
        <v/>
      </c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</row>
    <row r="527" ht="15.75" customHeight="1">
      <c r="A527" s="5" t="s">
        <v>95</v>
      </c>
      <c r="B527" s="5" t="s">
        <v>14</v>
      </c>
      <c r="C527" s="5" t="s">
        <v>6</v>
      </c>
      <c r="D527" s="19">
        <f>IFERROR(__xludf.DUMMYFUNCTION("IF(ISBLANK(C527),"""",QUERY(CoordinateDefinitions,""select C,D,E,F,G,H where A=""&amp;B527&amp;"" and B='""&amp;C527&amp;""'""))"),49.0)</f>
        <v>49</v>
      </c>
      <c r="E527" s="20">
        <f>IFERROR(__xludf.DUMMYFUNCTION("""COMPUTED_VALUE"""),0.0)</f>
        <v>0</v>
      </c>
      <c r="F527" s="20">
        <f>IFERROR(__xludf.DUMMYFUNCTION("""COMPUTED_VALUE"""),0.0)</f>
        <v>0</v>
      </c>
      <c r="G527" s="19">
        <f>IFERROR(__xludf.DUMMYFUNCTION("""COMPUTED_VALUE"""),116.0)</f>
        <v>116</v>
      </c>
      <c r="H527" s="19">
        <f>IFERROR(__xludf.DUMMYFUNCTION("""COMPUTED_VALUE"""),42.0)</f>
        <v>42</v>
      </c>
      <c r="I527" s="19">
        <f>IFERROR(__xludf.DUMMYFUNCTION("""COMPUTED_VALUE"""),32.0)</f>
        <v>32</v>
      </c>
      <c r="J527" s="21" t="str">
        <f t="shared" si="120"/>
        <v>N049.00.00.000 W116.42.32.000</v>
      </c>
      <c r="K527" s="21" t="str">
        <f t="shared" si="121"/>
        <v>49.000000000 116.708888889</v>
      </c>
      <c r="L527" s="22" t="str">
        <f t="shared" si="122"/>
        <v>                          N049.00.00.000 W116.42.32.000 N049.00.00.000 W114.40.00.000 SECTOR-08 ; NODE: PG 9 #2</v>
      </c>
      <c r="M527" s="23" t="str">
        <f t="shared" si="123"/>
        <v>LINE -116.708888889,49.000000000 -114.666666667,49.000000000
</v>
      </c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</row>
    <row r="528" ht="15.75" customHeight="1">
      <c r="A528" s="5" t="s">
        <v>95</v>
      </c>
      <c r="B528" s="5" t="s">
        <v>14</v>
      </c>
      <c r="C528" s="5" t="s">
        <v>8</v>
      </c>
      <c r="D528" s="19">
        <f>IFERROR(__xludf.DUMMYFUNCTION("IF(ISBLANK(C528),"""",QUERY(CoordinateDefinitions,""select C,D,E,F,G,H where A=""&amp;B528&amp;"" and B='""&amp;C528&amp;""'""))"),49.0)</f>
        <v>49</v>
      </c>
      <c r="E528" s="20">
        <f>IFERROR(__xludf.DUMMYFUNCTION("""COMPUTED_VALUE"""),0.0)</f>
        <v>0</v>
      </c>
      <c r="F528" s="20">
        <f>IFERROR(__xludf.DUMMYFUNCTION("""COMPUTED_VALUE"""),0.0)</f>
        <v>0</v>
      </c>
      <c r="G528" s="19">
        <f>IFERROR(__xludf.DUMMYFUNCTION("""COMPUTED_VALUE"""),114.0)</f>
        <v>114</v>
      </c>
      <c r="H528" s="19">
        <f>IFERROR(__xludf.DUMMYFUNCTION("""COMPUTED_VALUE"""),40.0)</f>
        <v>40</v>
      </c>
      <c r="I528" s="19">
        <f>IFERROR(__xludf.DUMMYFUNCTION("""COMPUTED_VALUE"""),0.0)</f>
        <v>0</v>
      </c>
      <c r="J528" s="21" t="str">
        <f t="shared" si="120"/>
        <v>N049.00.00.000 W114.40.00.000</v>
      </c>
      <c r="K528" s="21" t="str">
        <f t="shared" si="121"/>
        <v>49.000000000 114.666666667</v>
      </c>
      <c r="L528" s="22" t="str">
        <f t="shared" si="122"/>
        <v>                          N049.00.00.000 W114.40.00.000 N048.57.00.000 W114.42.00.000 SECTOR-08 ; NODE: PG 9 #3</v>
      </c>
      <c r="M528" s="23" t="str">
        <f t="shared" si="123"/>
        <v>LINE -114.666666667,49.000000000 -114.700000000,48.950000000
</v>
      </c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</row>
    <row r="529" ht="15.75" customHeight="1">
      <c r="A529" s="5" t="s">
        <v>95</v>
      </c>
      <c r="B529" s="5" t="s">
        <v>14</v>
      </c>
      <c r="C529" s="5" t="s">
        <v>58</v>
      </c>
      <c r="D529" s="19">
        <f>IFERROR(__xludf.DUMMYFUNCTION("IF(ISBLANK(C529),"""",QUERY(CoordinateDefinitions,""select C,D,E,F,G,H where A=""&amp;B529&amp;"" and B='""&amp;C529&amp;""'""))"),48.0)</f>
        <v>48</v>
      </c>
      <c r="E529" s="20">
        <f>IFERROR(__xludf.DUMMYFUNCTION("""COMPUTED_VALUE"""),57.0)</f>
        <v>57</v>
      </c>
      <c r="F529" s="20">
        <f>IFERROR(__xludf.DUMMYFUNCTION("""COMPUTED_VALUE"""),0.0)</f>
        <v>0</v>
      </c>
      <c r="G529" s="19">
        <f>IFERROR(__xludf.DUMMYFUNCTION("""COMPUTED_VALUE"""),114.0)</f>
        <v>114</v>
      </c>
      <c r="H529" s="19">
        <f>IFERROR(__xludf.DUMMYFUNCTION("""COMPUTED_VALUE"""),42.0)</f>
        <v>42</v>
      </c>
      <c r="I529" s="19">
        <f>IFERROR(__xludf.DUMMYFUNCTION("""COMPUTED_VALUE"""),0.0)</f>
        <v>0</v>
      </c>
      <c r="J529" s="21" t="str">
        <f t="shared" si="120"/>
        <v>N048.57.00.000 W114.42.00.000</v>
      </c>
      <c r="K529" s="21" t="str">
        <f t="shared" si="121"/>
        <v>48.950000000 114.700000000</v>
      </c>
      <c r="L529" s="22" t="str">
        <f t="shared" si="122"/>
        <v>                          N048.57.00.000 W114.42.00.000 N048.55.00.000 W114.43.04.000 SECTOR-08 ; NODE: PG 9 #46</v>
      </c>
      <c r="M529" s="23" t="str">
        <f t="shared" si="123"/>
        <v>LINE -114.700000000,48.950000000 -114.717777778,48.916666667
</v>
      </c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</row>
    <row r="530" ht="15.75" customHeight="1">
      <c r="A530" s="5" t="s">
        <v>95</v>
      </c>
      <c r="B530" s="5" t="s">
        <v>14</v>
      </c>
      <c r="C530" s="5" t="s">
        <v>59</v>
      </c>
      <c r="D530" s="19">
        <f>IFERROR(__xludf.DUMMYFUNCTION("IF(ISBLANK(C530),"""",QUERY(CoordinateDefinitions,""select C,D,E,F,G,H where A=""&amp;B530&amp;"" and B='""&amp;C530&amp;""'""))"),48.0)</f>
        <v>48</v>
      </c>
      <c r="E530" s="20">
        <f>IFERROR(__xludf.DUMMYFUNCTION("""COMPUTED_VALUE"""),55.0)</f>
        <v>55</v>
      </c>
      <c r="F530" s="20">
        <f>IFERROR(__xludf.DUMMYFUNCTION("""COMPUTED_VALUE"""),0.0)</f>
        <v>0</v>
      </c>
      <c r="G530" s="19">
        <f>IFERROR(__xludf.DUMMYFUNCTION("""COMPUTED_VALUE"""),114.0)</f>
        <v>114</v>
      </c>
      <c r="H530" s="19">
        <f>IFERROR(__xludf.DUMMYFUNCTION("""COMPUTED_VALUE"""),43.0)</f>
        <v>43</v>
      </c>
      <c r="I530" s="19">
        <f>IFERROR(__xludf.DUMMYFUNCTION("""COMPUTED_VALUE"""),4.0)</f>
        <v>4</v>
      </c>
      <c r="J530" s="21" t="str">
        <f t="shared" si="120"/>
        <v>N048.55.00.000 W114.43.04.000</v>
      </c>
      <c r="K530" s="21" t="str">
        <f t="shared" si="121"/>
        <v>48.916666667 114.717777778</v>
      </c>
      <c r="L530" s="22" t="str">
        <f t="shared" si="122"/>
        <v>                          N048.55.00.000 W114.43.04.000 N048.25.00.000 W115.00.00.000 SECTOR-08 ; NODE: PG 9 #47</v>
      </c>
      <c r="M530" s="23" t="str">
        <f t="shared" si="123"/>
        <v>LINE -114.717777778,48.916666667 -115.000000000,48.416666667
</v>
      </c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</row>
    <row r="531" ht="15.75" customHeight="1">
      <c r="A531" s="5" t="s">
        <v>95</v>
      </c>
      <c r="B531" s="5" t="s">
        <v>14</v>
      </c>
      <c r="C531" s="5" t="s">
        <v>9</v>
      </c>
      <c r="D531" s="19">
        <f>IFERROR(__xludf.DUMMYFUNCTION("IF(ISBLANK(C531),"""",QUERY(CoordinateDefinitions,""select C,D,E,F,G,H where A=""&amp;B531&amp;"" and B='""&amp;C531&amp;""'""))"),48.0)</f>
        <v>48</v>
      </c>
      <c r="E531" s="20">
        <f>IFERROR(__xludf.DUMMYFUNCTION("""COMPUTED_VALUE"""),25.0)</f>
        <v>25</v>
      </c>
      <c r="F531" s="20">
        <f>IFERROR(__xludf.DUMMYFUNCTION("""COMPUTED_VALUE"""),0.0)</f>
        <v>0</v>
      </c>
      <c r="G531" s="19">
        <f>IFERROR(__xludf.DUMMYFUNCTION("""COMPUTED_VALUE"""),115.0)</f>
        <v>115</v>
      </c>
      <c r="H531" s="19">
        <f>IFERROR(__xludf.DUMMYFUNCTION("""COMPUTED_VALUE"""),0.0)</f>
        <v>0</v>
      </c>
      <c r="I531" s="19">
        <f>IFERROR(__xludf.DUMMYFUNCTION("""COMPUTED_VALUE"""),0.0)</f>
        <v>0</v>
      </c>
      <c r="J531" s="21" t="str">
        <f t="shared" si="120"/>
        <v>N048.25.00.000 W115.00.00.000</v>
      </c>
      <c r="K531" s="21" t="str">
        <f t="shared" si="121"/>
        <v>48.416666667 115.000000000</v>
      </c>
      <c r="L531" s="22" t="str">
        <f t="shared" si="122"/>
        <v>                          N048.25.00.000 W115.00.00.000 N045.20.00.000 W115.00.00.000 SECTOR-08 ; NODE: PG 9 #4</v>
      </c>
      <c r="M531" s="23" t="str">
        <f t="shared" si="123"/>
        <v>LINE -115.000000000,48.416666667 -115.000000000,45.333333333
</v>
      </c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</row>
    <row r="532" ht="15.75" customHeight="1">
      <c r="A532" s="5" t="s">
        <v>95</v>
      </c>
      <c r="B532" s="5" t="s">
        <v>14</v>
      </c>
      <c r="C532" s="5" t="s">
        <v>10</v>
      </c>
      <c r="D532" s="19">
        <f>IFERROR(__xludf.DUMMYFUNCTION("IF(ISBLANK(C532),"""",QUERY(CoordinateDefinitions,""select C,D,E,F,G,H where A=""&amp;B532&amp;"" and B='""&amp;C532&amp;""'""))"),45.0)</f>
        <v>45</v>
      </c>
      <c r="E532" s="20">
        <f>IFERROR(__xludf.DUMMYFUNCTION("""COMPUTED_VALUE"""),20.0)</f>
        <v>20</v>
      </c>
      <c r="F532" s="20">
        <f>IFERROR(__xludf.DUMMYFUNCTION("""COMPUTED_VALUE"""),0.0)</f>
        <v>0</v>
      </c>
      <c r="G532" s="19">
        <f>IFERROR(__xludf.DUMMYFUNCTION("""COMPUTED_VALUE"""),115.0)</f>
        <v>115</v>
      </c>
      <c r="H532" s="19">
        <f>IFERROR(__xludf.DUMMYFUNCTION("""COMPUTED_VALUE"""),0.0)</f>
        <v>0</v>
      </c>
      <c r="I532" s="19">
        <f>IFERROR(__xludf.DUMMYFUNCTION("""COMPUTED_VALUE"""),0.0)</f>
        <v>0</v>
      </c>
      <c r="J532" s="21" t="str">
        <f t="shared" si="120"/>
        <v>N045.20.00.000 W115.00.00.000</v>
      </c>
      <c r="K532" s="21" t="str">
        <f t="shared" si="121"/>
        <v>45.333333333 115.000000000</v>
      </c>
      <c r="L532" s="22" t="str">
        <f t="shared" si="122"/>
        <v>                          N045.20.00.000 W115.00.00.000 N045.20.00.000 W117.30.00.000 SECTOR-08 ; NODE: PG 9 #5</v>
      </c>
      <c r="M532" s="23" t="str">
        <f t="shared" si="123"/>
        <v>LINE -115.000000000,45.333333333 -117.500000000,45.333333333
</v>
      </c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</row>
    <row r="533" ht="15.75" customHeight="1">
      <c r="A533" s="5" t="s">
        <v>95</v>
      </c>
      <c r="B533" s="5" t="s">
        <v>14</v>
      </c>
      <c r="C533" s="5" t="s">
        <v>11</v>
      </c>
      <c r="D533" s="19">
        <f>IFERROR(__xludf.DUMMYFUNCTION("IF(ISBLANK(C533),"""",QUERY(CoordinateDefinitions,""select C,D,E,F,G,H where A=""&amp;B533&amp;"" and B='""&amp;C533&amp;""'""))"),45.0)</f>
        <v>45</v>
      </c>
      <c r="E533" s="20">
        <f>IFERROR(__xludf.DUMMYFUNCTION("""COMPUTED_VALUE"""),20.0)</f>
        <v>20</v>
      </c>
      <c r="F533" s="20">
        <f>IFERROR(__xludf.DUMMYFUNCTION("""COMPUTED_VALUE"""),0.0)</f>
        <v>0</v>
      </c>
      <c r="G533" s="19">
        <f>IFERROR(__xludf.DUMMYFUNCTION("""COMPUTED_VALUE"""),117.0)</f>
        <v>117</v>
      </c>
      <c r="H533" s="19">
        <f>IFERROR(__xludf.DUMMYFUNCTION("""COMPUTED_VALUE"""),30.0)</f>
        <v>30</v>
      </c>
      <c r="I533" s="19">
        <f>IFERROR(__xludf.DUMMYFUNCTION("""COMPUTED_VALUE"""),0.0)</f>
        <v>0</v>
      </c>
      <c r="J533" s="21" t="str">
        <f t="shared" si="120"/>
        <v>N045.20.00.000 W117.30.00.000</v>
      </c>
      <c r="K533" s="21" t="str">
        <f t="shared" si="121"/>
        <v>45.333333333 117.500000000</v>
      </c>
      <c r="L533" s="22" t="str">
        <f t="shared" si="122"/>
        <v>                          N045.20.00.000 W117.30.00.000 N045.43.00.000 W117.30.00.000 SECTOR-08 ; NODE: PG 9 #6</v>
      </c>
      <c r="M533" s="23" t="str">
        <f t="shared" si="123"/>
        <v>LINE -117.500000000,45.333333333 -117.500000000,45.716666667
</v>
      </c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</row>
    <row r="534" ht="15.75" customHeight="1">
      <c r="A534" s="5" t="s">
        <v>95</v>
      </c>
      <c r="B534" s="5" t="s">
        <v>14</v>
      </c>
      <c r="C534" s="5" t="s">
        <v>42</v>
      </c>
      <c r="D534" s="19">
        <f>IFERROR(__xludf.DUMMYFUNCTION("IF(ISBLANK(C534),"""",QUERY(CoordinateDefinitions,""select C,D,E,F,G,H where A=""&amp;B534&amp;"" and B='""&amp;C534&amp;""'""))"),45.0)</f>
        <v>45</v>
      </c>
      <c r="E534" s="20">
        <f>IFERROR(__xludf.DUMMYFUNCTION("""COMPUTED_VALUE"""),43.0)</f>
        <v>43</v>
      </c>
      <c r="F534" s="20">
        <f>IFERROR(__xludf.DUMMYFUNCTION("""COMPUTED_VALUE"""),0.0)</f>
        <v>0</v>
      </c>
      <c r="G534" s="19">
        <f>IFERROR(__xludf.DUMMYFUNCTION("""COMPUTED_VALUE"""),117.0)</f>
        <v>117</v>
      </c>
      <c r="H534" s="19">
        <f>IFERROR(__xludf.DUMMYFUNCTION("""COMPUTED_VALUE"""),30.0)</f>
        <v>30</v>
      </c>
      <c r="I534" s="19">
        <f>IFERROR(__xludf.DUMMYFUNCTION("""COMPUTED_VALUE"""),0.0)</f>
        <v>0</v>
      </c>
      <c r="J534" s="21" t="str">
        <f t="shared" si="120"/>
        <v>N045.43.00.000 W117.30.00.000</v>
      </c>
      <c r="K534" s="21" t="str">
        <f t="shared" si="121"/>
        <v>45.716666667 117.500000000</v>
      </c>
      <c r="L534" s="22" t="str">
        <f t="shared" si="122"/>
        <v>                          N045.43.00.000 W117.30.00.000 N045.55.00.000 W118.07.00.000 SECTOR-08 ; NODE: PG 9 #37</v>
      </c>
      <c r="M534" s="23" t="str">
        <f t="shared" si="123"/>
        <v>LINE -117.500000000,45.716666667 -118.116666667,45.916666667
</v>
      </c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</row>
    <row r="535" ht="15.75" customHeight="1">
      <c r="A535" s="5" t="s">
        <v>95</v>
      </c>
      <c r="B535" s="5" t="s">
        <v>14</v>
      </c>
      <c r="C535" s="5" t="s">
        <v>41</v>
      </c>
      <c r="D535" s="19">
        <f>IFERROR(__xludf.DUMMYFUNCTION("IF(ISBLANK(C535),"""",QUERY(CoordinateDefinitions,""select C,D,E,F,G,H where A=""&amp;B535&amp;"" and B='""&amp;C535&amp;""'""))"),45.0)</f>
        <v>45</v>
      </c>
      <c r="E535" s="20">
        <f>IFERROR(__xludf.DUMMYFUNCTION("""COMPUTED_VALUE"""),55.0)</f>
        <v>55</v>
      </c>
      <c r="F535" s="20">
        <f>IFERROR(__xludf.DUMMYFUNCTION("""COMPUTED_VALUE"""),0.0)</f>
        <v>0</v>
      </c>
      <c r="G535" s="19">
        <f>IFERROR(__xludf.DUMMYFUNCTION("""COMPUTED_VALUE"""),118.0)</f>
        <v>118</v>
      </c>
      <c r="H535" s="19">
        <f>IFERROR(__xludf.DUMMYFUNCTION("""COMPUTED_VALUE"""),7.0)</f>
        <v>7</v>
      </c>
      <c r="I535" s="19">
        <f>IFERROR(__xludf.DUMMYFUNCTION("""COMPUTED_VALUE"""),0.0)</f>
        <v>0</v>
      </c>
      <c r="J535" s="21" t="str">
        <f t="shared" si="120"/>
        <v>N045.55.00.000 W118.07.00.000</v>
      </c>
      <c r="K535" s="21" t="str">
        <f t="shared" si="121"/>
        <v>45.916666667 118.116666667</v>
      </c>
      <c r="L535" s="22" t="str">
        <f t="shared" si="122"/>
        <v>                          N045.55.00.000 W118.07.00.000 N046.00.00.000 W118.20.00.000 SECTOR-08 ; NODE: PG 9 #36</v>
      </c>
      <c r="M535" s="23" t="str">
        <f t="shared" si="123"/>
        <v>LINE -118.116666667,45.916666667 -118.333333333,46.000000000
</v>
      </c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</row>
    <row r="536" ht="15.75" customHeight="1">
      <c r="A536" s="5" t="s">
        <v>95</v>
      </c>
      <c r="B536" s="5" t="s">
        <v>14</v>
      </c>
      <c r="C536" s="5" t="s">
        <v>40</v>
      </c>
      <c r="D536" s="19">
        <f>IFERROR(__xludf.DUMMYFUNCTION("IF(ISBLANK(C536),"""",QUERY(CoordinateDefinitions,""select C,D,E,F,G,H where A=""&amp;B536&amp;"" and B='""&amp;C536&amp;""'""))"),46.0)</f>
        <v>46</v>
      </c>
      <c r="E536" s="20">
        <f>IFERROR(__xludf.DUMMYFUNCTION("""COMPUTED_VALUE"""),0.0)</f>
        <v>0</v>
      </c>
      <c r="F536" s="20">
        <f>IFERROR(__xludf.DUMMYFUNCTION("""COMPUTED_VALUE"""),0.0)</f>
        <v>0</v>
      </c>
      <c r="G536" s="19">
        <f>IFERROR(__xludf.DUMMYFUNCTION("""COMPUTED_VALUE"""),118.0)</f>
        <v>118</v>
      </c>
      <c r="H536" s="19">
        <f>IFERROR(__xludf.DUMMYFUNCTION("""COMPUTED_VALUE"""),20.0)</f>
        <v>20</v>
      </c>
      <c r="I536" s="19">
        <f>IFERROR(__xludf.DUMMYFUNCTION("""COMPUTED_VALUE"""),0.0)</f>
        <v>0</v>
      </c>
      <c r="J536" s="21" t="str">
        <f t="shared" si="120"/>
        <v>N046.00.00.000 W118.20.00.000</v>
      </c>
      <c r="K536" s="21" t="str">
        <f t="shared" si="121"/>
        <v>46.000000000 118.333333333</v>
      </c>
      <c r="L536" s="22" t="str">
        <f t="shared" si="122"/>
        <v>                          N046.00.00.000 W118.20.00.000 N046.22.00.000 W118.52.00.000 SECTOR-08 ; NODE: PG 9 #35</v>
      </c>
      <c r="M536" s="23" t="str">
        <f t="shared" si="123"/>
        <v>LINE -118.333333333,46.000000000 -118.866666667,46.366666667
</v>
      </c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</row>
    <row r="537" ht="15.75" customHeight="1">
      <c r="A537" s="5" t="s">
        <v>95</v>
      </c>
      <c r="B537" s="5" t="s">
        <v>14</v>
      </c>
      <c r="C537" s="5" t="s">
        <v>39</v>
      </c>
      <c r="D537" s="19">
        <f>IFERROR(__xludf.DUMMYFUNCTION("IF(ISBLANK(C537),"""",QUERY(CoordinateDefinitions,""select C,D,E,F,G,H where A=""&amp;B537&amp;"" and B='""&amp;C537&amp;""'""))"),46.0)</f>
        <v>46</v>
      </c>
      <c r="E537" s="20">
        <f>IFERROR(__xludf.DUMMYFUNCTION("""COMPUTED_VALUE"""),22.0)</f>
        <v>22</v>
      </c>
      <c r="F537" s="20">
        <f>IFERROR(__xludf.DUMMYFUNCTION("""COMPUTED_VALUE"""),0.0)</f>
        <v>0</v>
      </c>
      <c r="G537" s="19">
        <f>IFERROR(__xludf.DUMMYFUNCTION("""COMPUTED_VALUE"""),118.0)</f>
        <v>118</v>
      </c>
      <c r="H537" s="19">
        <f>IFERROR(__xludf.DUMMYFUNCTION("""COMPUTED_VALUE"""),52.0)</f>
        <v>52</v>
      </c>
      <c r="I537" s="19">
        <f>IFERROR(__xludf.DUMMYFUNCTION("""COMPUTED_VALUE"""),0.0)</f>
        <v>0</v>
      </c>
      <c r="J537" s="21" t="str">
        <f t="shared" si="120"/>
        <v>N046.22.00.000 W118.52.00.000</v>
      </c>
      <c r="K537" s="21" t="str">
        <f t="shared" si="121"/>
        <v>46.366666667 118.866666667</v>
      </c>
      <c r="L537" s="22" t="str">
        <f t="shared" si="122"/>
        <v>                          N046.22.00.000 W118.52.00.000 N046.23.00.000 W118.42.00.000 SECTOR-08 ; NODE: PG 9 #34</v>
      </c>
      <c r="M537" s="23" t="str">
        <f t="shared" si="123"/>
        <v>LINE -118.866666667,46.366666667 -118.700000000,46.383333333
</v>
      </c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</row>
    <row r="538" ht="15.75" customHeight="1">
      <c r="A538" s="5" t="s">
        <v>95</v>
      </c>
      <c r="B538" s="5" t="s">
        <v>14</v>
      </c>
      <c r="C538" s="5" t="s">
        <v>43</v>
      </c>
      <c r="D538" s="19">
        <f>IFERROR(__xludf.DUMMYFUNCTION("IF(ISBLANK(C538),"""",QUERY(CoordinateDefinitions,""select C,D,E,F,G,H where A=""&amp;B538&amp;"" and B='""&amp;C538&amp;""'""))"),46.0)</f>
        <v>46</v>
      </c>
      <c r="E538" s="20">
        <f>IFERROR(__xludf.DUMMYFUNCTION("""COMPUTED_VALUE"""),23.0)</f>
        <v>23</v>
      </c>
      <c r="F538" s="20">
        <f>IFERROR(__xludf.DUMMYFUNCTION("""COMPUTED_VALUE"""),0.0)</f>
        <v>0</v>
      </c>
      <c r="G538" s="19">
        <f>IFERROR(__xludf.DUMMYFUNCTION("""COMPUTED_VALUE"""),118.0)</f>
        <v>118</v>
      </c>
      <c r="H538" s="19">
        <f>IFERROR(__xludf.DUMMYFUNCTION("""COMPUTED_VALUE"""),42.0)</f>
        <v>42</v>
      </c>
      <c r="I538" s="19">
        <f>IFERROR(__xludf.DUMMYFUNCTION("""COMPUTED_VALUE"""),0.0)</f>
        <v>0</v>
      </c>
      <c r="J538" s="21" t="str">
        <f t="shared" si="120"/>
        <v>N046.23.00.000 W118.42.00.000</v>
      </c>
      <c r="K538" s="21" t="str">
        <f t="shared" si="121"/>
        <v>46.383333333 118.700000000</v>
      </c>
      <c r="L538" s="22" t="str">
        <f t="shared" si="122"/>
        <v>                          N046.23.00.000 W118.42.00.000 N046.36.25.000 W118.29.53.000 SECTOR-08 ; NODE: PG 9 #38</v>
      </c>
      <c r="M538" s="23" t="str">
        <f t="shared" si="123"/>
        <v>LINE -118.700000000,46.383333333 -118.498055556,46.606944444
</v>
      </c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</row>
    <row r="539" ht="15.75" customHeight="1">
      <c r="A539" s="5" t="s">
        <v>95</v>
      </c>
      <c r="B539" s="5" t="s">
        <v>14</v>
      </c>
      <c r="C539" s="5" t="s">
        <v>44</v>
      </c>
      <c r="D539" s="19">
        <f>IFERROR(__xludf.DUMMYFUNCTION("IF(ISBLANK(C539),"""",QUERY(CoordinateDefinitions,""select C,D,E,F,G,H where A=""&amp;B539&amp;"" and B='""&amp;C539&amp;""'""))"),46.0)</f>
        <v>46</v>
      </c>
      <c r="E539" s="20">
        <f>IFERROR(__xludf.DUMMYFUNCTION("""COMPUTED_VALUE"""),36.0)</f>
        <v>36</v>
      </c>
      <c r="F539" s="20">
        <f>IFERROR(__xludf.DUMMYFUNCTION("""COMPUTED_VALUE"""),25.0)</f>
        <v>25</v>
      </c>
      <c r="G539" s="19">
        <f>IFERROR(__xludf.DUMMYFUNCTION("""COMPUTED_VALUE"""),118.0)</f>
        <v>118</v>
      </c>
      <c r="H539" s="19">
        <f>IFERROR(__xludf.DUMMYFUNCTION("""COMPUTED_VALUE"""),29.0)</f>
        <v>29</v>
      </c>
      <c r="I539" s="19">
        <f>IFERROR(__xludf.DUMMYFUNCTION("""COMPUTED_VALUE"""),53.0)</f>
        <v>53</v>
      </c>
      <c r="J539" s="21" t="str">
        <f t="shared" si="120"/>
        <v>N046.36.25.000 W118.29.53.000</v>
      </c>
      <c r="K539" s="21" t="str">
        <f t="shared" si="121"/>
        <v>46.606944444 118.498055556</v>
      </c>
      <c r="L539" s="22" t="str">
        <f t="shared" si="122"/>
        <v>                          N046.36.25.000 W118.29.53.000 N047.07.00.000 W118.05.00.000 SECTOR-08 ; NODE: PG 9 #39</v>
      </c>
      <c r="M539" s="23" t="str">
        <f t="shared" si="123"/>
        <v>LINE -118.498055556,46.606944444 -118.083333333,47.116666667
</v>
      </c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</row>
    <row r="540" ht="15.75" customHeight="1">
      <c r="A540" s="5" t="s">
        <v>95</v>
      </c>
      <c r="B540" s="5" t="s">
        <v>14</v>
      </c>
      <c r="C540" s="5" t="s">
        <v>45</v>
      </c>
      <c r="D540" s="19">
        <f>IFERROR(__xludf.DUMMYFUNCTION("IF(ISBLANK(C540),"""",QUERY(CoordinateDefinitions,""select C,D,E,F,G,H where A=""&amp;B540&amp;"" and B='""&amp;C540&amp;""'""))"),47.0)</f>
        <v>47</v>
      </c>
      <c r="E540" s="20">
        <f>IFERROR(__xludf.DUMMYFUNCTION("""COMPUTED_VALUE"""),7.0)</f>
        <v>7</v>
      </c>
      <c r="F540" s="20">
        <f>IFERROR(__xludf.DUMMYFUNCTION("""COMPUTED_VALUE"""),0.0)</f>
        <v>0</v>
      </c>
      <c r="G540" s="19">
        <f>IFERROR(__xludf.DUMMYFUNCTION("""COMPUTED_VALUE"""),118.0)</f>
        <v>118</v>
      </c>
      <c r="H540" s="19">
        <f>IFERROR(__xludf.DUMMYFUNCTION("""COMPUTED_VALUE"""),5.0)</f>
        <v>5</v>
      </c>
      <c r="I540" s="19">
        <f>IFERROR(__xludf.DUMMYFUNCTION("""COMPUTED_VALUE"""),0.0)</f>
        <v>0</v>
      </c>
      <c r="J540" s="21" t="str">
        <f t="shared" si="120"/>
        <v>N047.07.00.000 W118.05.00.000</v>
      </c>
      <c r="K540" s="21" t="str">
        <f t="shared" si="121"/>
        <v>47.116666667 118.083333333</v>
      </c>
      <c r="L540" s="22" t="str">
        <f t="shared" si="122"/>
        <v>                          N047.07.00.000 W118.05.00.000 N047.14.33.000 W117.57.27.000 SECTOR-08 ; NODE: PG 9 #40</v>
      </c>
      <c r="M540" s="23" t="str">
        <f t="shared" si="123"/>
        <v>LINE -118.083333333,47.116666667 -117.957500000,47.242500000
</v>
      </c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</row>
    <row r="541" ht="15.75" customHeight="1">
      <c r="A541" s="5" t="s">
        <v>95</v>
      </c>
      <c r="B541" s="5" t="s">
        <v>14</v>
      </c>
      <c r="C541" s="5" t="s">
        <v>46</v>
      </c>
      <c r="D541" s="19">
        <f>IFERROR(__xludf.DUMMYFUNCTION("IF(ISBLANK(C541),"""",QUERY(CoordinateDefinitions,""select C,D,E,F,G,H where A=""&amp;B541&amp;"" and B='""&amp;C541&amp;""'""))"),47.0)</f>
        <v>47</v>
      </c>
      <c r="E541" s="20">
        <f>IFERROR(__xludf.DUMMYFUNCTION("""COMPUTED_VALUE"""),14.0)</f>
        <v>14</v>
      </c>
      <c r="F541" s="20">
        <f>IFERROR(__xludf.DUMMYFUNCTION("""COMPUTED_VALUE"""),33.0)</f>
        <v>33</v>
      </c>
      <c r="G541" s="19">
        <f>IFERROR(__xludf.DUMMYFUNCTION("""COMPUTED_VALUE"""),117.0)</f>
        <v>117</v>
      </c>
      <c r="H541" s="19">
        <f>IFERROR(__xludf.DUMMYFUNCTION("""COMPUTED_VALUE"""),57.0)</f>
        <v>57</v>
      </c>
      <c r="I541" s="19">
        <f>IFERROR(__xludf.DUMMYFUNCTION("""COMPUTED_VALUE"""),27.0)</f>
        <v>27</v>
      </c>
      <c r="J541" s="21" t="str">
        <f t="shared" si="120"/>
        <v>N047.14.33.000 W117.57.27.000</v>
      </c>
      <c r="K541" s="21" t="str">
        <f t="shared" si="121"/>
        <v>47.242500000 117.957500000</v>
      </c>
      <c r="L541" s="22" t="str">
        <f t="shared" si="122"/>
        <v>                          N047.14.33.000 W117.57.27.000 N047.29.00.000 W117.35.30.000 SECTOR-08 ; NODE: PG 9 #41</v>
      </c>
      <c r="M541" s="23" t="str">
        <f t="shared" si="123"/>
        <v>LINE -117.957500000,47.242500000 -117.591666667,47.483333333
</v>
      </c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</row>
    <row r="542" ht="15.75" customHeight="1">
      <c r="A542" s="5" t="s">
        <v>95</v>
      </c>
      <c r="B542" s="5" t="s">
        <v>14</v>
      </c>
      <c r="C542" s="5" t="s">
        <v>47</v>
      </c>
      <c r="D542" s="19">
        <f>IFERROR(__xludf.DUMMYFUNCTION("IF(ISBLANK(C542),"""",QUERY(CoordinateDefinitions,""select C,D,E,F,G,H where A=""&amp;B542&amp;"" and B='""&amp;C542&amp;""'""))"),47.0)</f>
        <v>47</v>
      </c>
      <c r="E542" s="20">
        <f>IFERROR(__xludf.DUMMYFUNCTION("""COMPUTED_VALUE"""),29.0)</f>
        <v>29</v>
      </c>
      <c r="F542" s="20">
        <f>IFERROR(__xludf.DUMMYFUNCTION("""COMPUTED_VALUE"""),0.0)</f>
        <v>0</v>
      </c>
      <c r="G542" s="19">
        <f>IFERROR(__xludf.DUMMYFUNCTION("""COMPUTED_VALUE"""),117.0)</f>
        <v>117</v>
      </c>
      <c r="H542" s="19">
        <f>IFERROR(__xludf.DUMMYFUNCTION("""COMPUTED_VALUE"""),35.0)</f>
        <v>35</v>
      </c>
      <c r="I542" s="19">
        <f>IFERROR(__xludf.DUMMYFUNCTION("""COMPUTED_VALUE"""),30.0)</f>
        <v>30</v>
      </c>
      <c r="J542" s="21" t="str">
        <f t="shared" si="120"/>
        <v>N047.29.00.000 W117.35.30.000</v>
      </c>
      <c r="K542" s="21" t="str">
        <f t="shared" si="121"/>
        <v>47.483333333 117.591666667</v>
      </c>
      <c r="L542" s="22" t="str">
        <f t="shared" si="122"/>
        <v>                          N047.29.00.000 W117.35.30.000 N047.33.45.000 W117.35.30.000 SECTOR-08 ; NODE: PG 9 #42</v>
      </c>
      <c r="M542" s="23" t="str">
        <f t="shared" si="123"/>
        <v>LINE -117.591666667,47.483333333 -117.591666667,47.562500000
</v>
      </c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</row>
    <row r="543" ht="15.75" customHeight="1">
      <c r="A543" s="5" t="s">
        <v>95</v>
      </c>
      <c r="B543" s="5" t="s">
        <v>14</v>
      </c>
      <c r="C543" s="5" t="s">
        <v>55</v>
      </c>
      <c r="D543" s="19">
        <f>IFERROR(__xludf.DUMMYFUNCTION("IF(ISBLANK(C543),"""",QUERY(CoordinateDefinitions,""select C,D,E,F,G,H where A=""&amp;B543&amp;"" and B='""&amp;C543&amp;""'""))"),47.0)</f>
        <v>47</v>
      </c>
      <c r="E543" s="20">
        <f>IFERROR(__xludf.DUMMYFUNCTION("""COMPUTED_VALUE"""),33.0)</f>
        <v>33</v>
      </c>
      <c r="F543" s="20">
        <f>IFERROR(__xludf.DUMMYFUNCTION("""COMPUTED_VALUE"""),45.0)</f>
        <v>45</v>
      </c>
      <c r="G543" s="19">
        <f>IFERROR(__xludf.DUMMYFUNCTION("""COMPUTED_VALUE"""),117.0)</f>
        <v>117</v>
      </c>
      <c r="H543" s="19">
        <f>IFERROR(__xludf.DUMMYFUNCTION("""COMPUTED_VALUE"""),35.0)</f>
        <v>35</v>
      </c>
      <c r="I543" s="19">
        <f>IFERROR(__xludf.DUMMYFUNCTION("""COMPUTED_VALUE"""),30.0)</f>
        <v>30</v>
      </c>
      <c r="J543" s="21" t="str">
        <f t="shared" si="120"/>
        <v>N047.33.45.000 W117.35.30.000</v>
      </c>
      <c r="K543" s="21" t="str">
        <f t="shared" si="121"/>
        <v>47.562500000 117.591666667</v>
      </c>
      <c r="L543" s="22" t="str">
        <f t="shared" si="122"/>
        <v>                          N047.33.45.000 W117.35.30.000 N047.39.01.000 W117.43.43.000 SECTOR-08 ; NODE: PG 9 #43</v>
      </c>
      <c r="M543" s="23" t="str">
        <f t="shared" si="123"/>
        <v>LINE -117.591666667,47.562500000 -117.728611111,47.650277778
</v>
      </c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</row>
    <row r="544" ht="15.75" customHeight="1">
      <c r="A544" s="5" t="s">
        <v>95</v>
      </c>
      <c r="B544" s="5" t="s">
        <v>14</v>
      </c>
      <c r="C544" s="5" t="s">
        <v>56</v>
      </c>
      <c r="D544" s="19">
        <f>IFERROR(__xludf.DUMMYFUNCTION("IF(ISBLANK(C544),"""",QUERY(CoordinateDefinitions,""select C,D,E,F,G,H where A=""&amp;B544&amp;"" and B='""&amp;C544&amp;""'""))"),47.0)</f>
        <v>47</v>
      </c>
      <c r="E544" s="20">
        <f>IFERROR(__xludf.DUMMYFUNCTION("""COMPUTED_VALUE"""),39.0)</f>
        <v>39</v>
      </c>
      <c r="F544" s="20">
        <f>IFERROR(__xludf.DUMMYFUNCTION("""COMPUTED_VALUE"""),1.0)</f>
        <v>1</v>
      </c>
      <c r="G544" s="19">
        <f>IFERROR(__xludf.DUMMYFUNCTION("""COMPUTED_VALUE"""),117.0)</f>
        <v>117</v>
      </c>
      <c r="H544" s="19">
        <f>IFERROR(__xludf.DUMMYFUNCTION("""COMPUTED_VALUE"""),43.0)</f>
        <v>43</v>
      </c>
      <c r="I544" s="19">
        <f>IFERROR(__xludf.DUMMYFUNCTION("""COMPUTED_VALUE"""),43.0)</f>
        <v>43</v>
      </c>
      <c r="J544" s="21" t="str">
        <f t="shared" si="120"/>
        <v>N047.39.01.000 W117.43.43.000</v>
      </c>
      <c r="K544" s="21" t="str">
        <f t="shared" si="121"/>
        <v>47.650277778 117.728611111</v>
      </c>
      <c r="L544" s="22" t="str">
        <f t="shared" si="122"/>
        <v>                          N047.39.01.000 W117.43.43.000 N048.06.00.000 W117.23.45.000 SECTOR-08 ; NODE: PG 9 #44</v>
      </c>
      <c r="M544" s="23" t="str">
        <f t="shared" si="123"/>
        <v>LINE -117.728611111,47.650277778 -117.395833333,48.100000000
</v>
      </c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</row>
    <row r="545" ht="15.75" customHeight="1">
      <c r="A545" s="5" t="s">
        <v>95</v>
      </c>
      <c r="B545" s="5" t="s">
        <v>14</v>
      </c>
      <c r="C545" s="5" t="s">
        <v>57</v>
      </c>
      <c r="D545" s="19">
        <f>IFERROR(__xludf.DUMMYFUNCTION("IF(ISBLANK(C545),"""",QUERY(CoordinateDefinitions,""select C,D,E,F,G,H where A=""&amp;B545&amp;"" and B='""&amp;C545&amp;""'""))"),48.0)</f>
        <v>48</v>
      </c>
      <c r="E545" s="20">
        <f>IFERROR(__xludf.DUMMYFUNCTION("""COMPUTED_VALUE"""),6.0)</f>
        <v>6</v>
      </c>
      <c r="F545" s="20">
        <f>IFERROR(__xludf.DUMMYFUNCTION("""COMPUTED_VALUE"""),0.0)</f>
        <v>0</v>
      </c>
      <c r="G545" s="19">
        <f>IFERROR(__xludf.DUMMYFUNCTION("""COMPUTED_VALUE"""),117.0)</f>
        <v>117</v>
      </c>
      <c r="H545" s="19">
        <f>IFERROR(__xludf.DUMMYFUNCTION("""COMPUTED_VALUE"""),23.0)</f>
        <v>23</v>
      </c>
      <c r="I545" s="19">
        <f>IFERROR(__xludf.DUMMYFUNCTION("""COMPUTED_VALUE"""),45.0)</f>
        <v>45</v>
      </c>
      <c r="J545" s="21" t="str">
        <f t="shared" si="120"/>
        <v>N048.06.00.000 W117.23.45.000</v>
      </c>
      <c r="K545" s="21" t="str">
        <f t="shared" si="121"/>
        <v>48.100000000 117.395833333</v>
      </c>
      <c r="L545" s="22" t="str">
        <f t="shared" si="122"/>
        <v>                          N048.06.00.000 W117.23.45.000 N049.00.00.000 W116.42.32.000 SECTOR-08 ; NODE: PG 9 #45</v>
      </c>
      <c r="M545" s="23" t="str">
        <f t="shared" si="123"/>
        <v>LINE -117.395833333,48.100000000 -116.708888889,49.000000000
</v>
      </c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</row>
    <row r="546" ht="15.75" customHeight="1">
      <c r="A546" s="5" t="s">
        <v>95</v>
      </c>
      <c r="B546" s="5" t="s">
        <v>14</v>
      </c>
      <c r="C546" s="5" t="s">
        <v>6</v>
      </c>
      <c r="D546" s="19">
        <f>IFERROR(__xludf.DUMMYFUNCTION("IF(ISBLANK(C546),"""",QUERY(CoordinateDefinitions,""select C,D,E,F,G,H where A=""&amp;B546&amp;"" and B='""&amp;C546&amp;""'""))"),49.0)</f>
        <v>49</v>
      </c>
      <c r="E546" s="20">
        <f>IFERROR(__xludf.DUMMYFUNCTION("""COMPUTED_VALUE"""),0.0)</f>
        <v>0</v>
      </c>
      <c r="F546" s="20">
        <f>IFERROR(__xludf.DUMMYFUNCTION("""COMPUTED_VALUE"""),0.0)</f>
        <v>0</v>
      </c>
      <c r="G546" s="19">
        <f>IFERROR(__xludf.DUMMYFUNCTION("""COMPUTED_VALUE"""),116.0)</f>
        <v>116</v>
      </c>
      <c r="H546" s="19">
        <f>IFERROR(__xludf.DUMMYFUNCTION("""COMPUTED_VALUE"""),42.0)</f>
        <v>42</v>
      </c>
      <c r="I546" s="19">
        <f>IFERROR(__xludf.DUMMYFUNCTION("""COMPUTED_VALUE"""),32.0)</f>
        <v>32</v>
      </c>
      <c r="J546" s="21" t="str">
        <f t="shared" si="120"/>
        <v>N049.00.00.000 W116.42.32.000</v>
      </c>
      <c r="K546" s="21" t="str">
        <f t="shared" si="121"/>
        <v>49.000000000 116.708888889</v>
      </c>
      <c r="L546" s="22" t="str">
        <f t="shared" si="122"/>
        <v/>
      </c>
      <c r="M546" s="23" t="str">
        <f t="shared" si="123"/>
        <v/>
      </c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</row>
    <row r="547" ht="15.75" customHeight="1">
      <c r="A547" s="29"/>
      <c r="B547" s="29"/>
      <c r="C547" s="29"/>
      <c r="D547" s="21" t="str">
        <f>IFERROR(__xludf.DUMMYFUNCTION("IF(ISBLANK(C547),"""",QUERY(CoordinateDefinitions,""select C,D,E,F,G,H where A=""&amp;B547&amp;"" and B='""&amp;C547&amp;""'""))"),"")</f>
        <v/>
      </c>
      <c r="E547" s="30"/>
      <c r="F547" s="30"/>
      <c r="G547" s="21"/>
      <c r="H547" s="21"/>
      <c r="I547" s="21"/>
      <c r="J547" s="21" t="str">
        <f t="shared" si="120"/>
        <v/>
      </c>
      <c r="K547" s="21" t="str">
        <f t="shared" si="121"/>
        <v/>
      </c>
      <c r="L547" s="22" t="str">
        <f t="shared" si="122"/>
        <v/>
      </c>
      <c r="M547" s="23" t="str">
        <f t="shared" si="123"/>
        <v/>
      </c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</row>
    <row r="548" ht="15.75" customHeight="1">
      <c r="A548" s="5" t="s">
        <v>59</v>
      </c>
      <c r="B548" s="5" t="s">
        <v>15</v>
      </c>
      <c r="C548" s="5" t="s">
        <v>14</v>
      </c>
      <c r="D548" s="19">
        <f>IFERROR(__xludf.DUMMYFUNCTION("IF(ISBLANK(C548),"""",QUERY(CoordinateDefinitions,""select C,D,E,F,G,H where A=""&amp;B548&amp;"" and B='""&amp;C548&amp;""'""))"),45.0)</f>
        <v>45</v>
      </c>
      <c r="E548" s="20">
        <f>IFERROR(__xludf.DUMMYFUNCTION("""COMPUTED_VALUE"""),20.0)</f>
        <v>20</v>
      </c>
      <c r="F548" s="20">
        <f>IFERROR(__xludf.DUMMYFUNCTION("""COMPUTED_VALUE"""),0.0)</f>
        <v>0</v>
      </c>
      <c r="G548" s="19">
        <f>IFERROR(__xludf.DUMMYFUNCTION("""COMPUTED_VALUE"""),117.0)</f>
        <v>117</v>
      </c>
      <c r="H548" s="19">
        <f>IFERROR(__xludf.DUMMYFUNCTION("""COMPUTED_VALUE"""),0.0)</f>
        <v>0</v>
      </c>
      <c r="I548" s="19">
        <f>IFERROR(__xludf.DUMMYFUNCTION("""COMPUTED_VALUE"""),36.0)</f>
        <v>36</v>
      </c>
      <c r="J548" s="21" t="str">
        <f t="shared" si="120"/>
        <v>N045.20.00.000 W117.00.36.000</v>
      </c>
      <c r="K548" s="21" t="str">
        <f t="shared" si="121"/>
        <v>45.333333333 117.010000000</v>
      </c>
      <c r="L548" s="22" t="str">
        <f t="shared" si="122"/>
        <v>                          N045.20.00.000 W117.00.36.000 N045.20.00.000 W117.45.00.000 SECTOR-47 ; NODE: PG 10 #9</v>
      </c>
      <c r="M548" s="23" t="str">
        <f t="shared" si="123"/>
        <v>LINE -117.010000000,45.333333333 -117.750000000,45.333333333
</v>
      </c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</row>
    <row r="549" ht="15.75" customHeight="1">
      <c r="A549" s="5" t="s">
        <v>59</v>
      </c>
      <c r="B549" s="5" t="s">
        <v>15</v>
      </c>
      <c r="C549" s="5" t="s">
        <v>15</v>
      </c>
      <c r="D549" s="19">
        <f>IFERROR(__xludf.DUMMYFUNCTION("IF(ISBLANK(C549),"""",QUERY(CoordinateDefinitions,""select C,D,E,F,G,H where A=""&amp;B549&amp;"" and B='""&amp;C549&amp;""'""))"),45.0)</f>
        <v>45</v>
      </c>
      <c r="E549" s="20">
        <f>IFERROR(__xludf.DUMMYFUNCTION("""COMPUTED_VALUE"""),20.0)</f>
        <v>20</v>
      </c>
      <c r="F549" s="20">
        <f>IFERROR(__xludf.DUMMYFUNCTION("""COMPUTED_VALUE"""),0.0)</f>
        <v>0</v>
      </c>
      <c r="G549" s="19">
        <f>IFERROR(__xludf.DUMMYFUNCTION("""COMPUTED_VALUE"""),117.0)</f>
        <v>117</v>
      </c>
      <c r="H549" s="19">
        <f>IFERROR(__xludf.DUMMYFUNCTION("""COMPUTED_VALUE"""),45.0)</f>
        <v>45</v>
      </c>
      <c r="I549" s="19">
        <f>IFERROR(__xludf.DUMMYFUNCTION("""COMPUTED_VALUE"""),0.0)</f>
        <v>0</v>
      </c>
      <c r="J549" s="21" t="str">
        <f t="shared" si="120"/>
        <v>N045.20.00.000 W117.45.00.000</v>
      </c>
      <c r="K549" s="21" t="str">
        <f t="shared" si="121"/>
        <v>45.333333333 117.750000000</v>
      </c>
      <c r="L549" s="22" t="str">
        <f t="shared" si="122"/>
        <v>                          N045.20.00.000 W117.45.00.000 N045.14.00.000 W117.55.00.000 SECTOR-47 ; NODE: PG 10 #10</v>
      </c>
      <c r="M549" s="23" t="str">
        <f t="shared" si="123"/>
        <v>LINE -117.750000000,45.333333333 -117.916666667,45.233333333
</v>
      </c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</row>
    <row r="550" ht="15.75" customHeight="1">
      <c r="A550" s="5" t="s">
        <v>59</v>
      </c>
      <c r="B550" s="5" t="s">
        <v>15</v>
      </c>
      <c r="C550" s="5" t="s">
        <v>16</v>
      </c>
      <c r="D550" s="19">
        <f>IFERROR(__xludf.DUMMYFUNCTION("IF(ISBLANK(C550),"""",QUERY(CoordinateDefinitions,""select C,D,E,F,G,H where A=""&amp;B550&amp;"" and B='""&amp;C550&amp;""'""))"),45.0)</f>
        <v>45</v>
      </c>
      <c r="E550" s="20">
        <f>IFERROR(__xludf.DUMMYFUNCTION("""COMPUTED_VALUE"""),14.0)</f>
        <v>14</v>
      </c>
      <c r="F550" s="20">
        <f>IFERROR(__xludf.DUMMYFUNCTION("""COMPUTED_VALUE"""),0.0)</f>
        <v>0</v>
      </c>
      <c r="G550" s="19">
        <f>IFERROR(__xludf.DUMMYFUNCTION("""COMPUTED_VALUE"""),117.0)</f>
        <v>117</v>
      </c>
      <c r="H550" s="19">
        <f>IFERROR(__xludf.DUMMYFUNCTION("""COMPUTED_VALUE"""),55.0)</f>
        <v>55</v>
      </c>
      <c r="I550" s="19">
        <f>IFERROR(__xludf.DUMMYFUNCTION("""COMPUTED_VALUE"""),0.0)</f>
        <v>0</v>
      </c>
      <c r="J550" s="21" t="str">
        <f t="shared" si="120"/>
        <v>N045.14.00.000 W117.55.00.000</v>
      </c>
      <c r="K550" s="21" t="str">
        <f t="shared" si="121"/>
        <v>45.233333333 117.916666667</v>
      </c>
      <c r="L550" s="22" t="str">
        <f t="shared" si="122"/>
        <v>                          N045.14.00.000 W117.55.00.000 N045.07.48.000 W118.03.42.000 SECTOR-47 ; NODE: PG 10 #11</v>
      </c>
      <c r="M550" s="23" t="str">
        <f t="shared" si="123"/>
        <v>LINE -117.916666667,45.233333333 -118.061666667,45.130000000
</v>
      </c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</row>
    <row r="551" ht="15.75" customHeight="1">
      <c r="A551" s="5" t="s">
        <v>59</v>
      </c>
      <c r="B551" s="5" t="s">
        <v>15</v>
      </c>
      <c r="C551" s="5" t="s">
        <v>17</v>
      </c>
      <c r="D551" s="19">
        <f>IFERROR(__xludf.DUMMYFUNCTION("IF(ISBLANK(C551),"""",QUERY(CoordinateDefinitions,""select C,D,E,F,G,H where A=""&amp;B551&amp;"" and B='""&amp;C551&amp;""'""))"),45.0)</f>
        <v>45</v>
      </c>
      <c r="E551" s="20">
        <f>IFERROR(__xludf.DUMMYFUNCTION("""COMPUTED_VALUE"""),7.0)</f>
        <v>7</v>
      </c>
      <c r="F551" s="20">
        <f>IFERROR(__xludf.DUMMYFUNCTION("""COMPUTED_VALUE"""),48.0)</f>
        <v>48</v>
      </c>
      <c r="G551" s="19">
        <f>IFERROR(__xludf.DUMMYFUNCTION("""COMPUTED_VALUE"""),118.0)</f>
        <v>118</v>
      </c>
      <c r="H551" s="19">
        <f>IFERROR(__xludf.DUMMYFUNCTION("""COMPUTED_VALUE"""),3.0)</f>
        <v>3</v>
      </c>
      <c r="I551" s="19">
        <f>IFERROR(__xludf.DUMMYFUNCTION("""COMPUTED_VALUE"""),42.0)</f>
        <v>42</v>
      </c>
      <c r="J551" s="21" t="str">
        <f t="shared" si="120"/>
        <v>N045.07.48.000 W118.03.42.000</v>
      </c>
      <c r="K551" s="21" t="str">
        <f t="shared" si="121"/>
        <v>45.130000000 118.061666667</v>
      </c>
      <c r="L551" s="22" t="str">
        <f t="shared" si="122"/>
        <v>                          N045.07.48.000 W118.03.42.000 N045.19.00.000 W118.30.00.000 SECTOR-47 ; NODE: PG 10 #12</v>
      </c>
      <c r="M551" s="23" t="str">
        <f t="shared" si="123"/>
        <v>LINE -118.061666667,45.130000000 -118.500000000,45.316666667
</v>
      </c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</row>
    <row r="552" ht="15.75" customHeight="1">
      <c r="A552" s="5" t="s">
        <v>59</v>
      </c>
      <c r="B552" s="5" t="s">
        <v>15</v>
      </c>
      <c r="C552" s="5" t="s">
        <v>18</v>
      </c>
      <c r="D552" s="19">
        <f>IFERROR(__xludf.DUMMYFUNCTION("IF(ISBLANK(C552),"""",QUERY(CoordinateDefinitions,""select C,D,E,F,G,H where A=""&amp;B552&amp;"" and B='""&amp;C552&amp;""'""))"),45.0)</f>
        <v>45</v>
      </c>
      <c r="E552" s="20">
        <f>IFERROR(__xludf.DUMMYFUNCTION("""COMPUTED_VALUE"""),19.0)</f>
        <v>19</v>
      </c>
      <c r="F552" s="20">
        <f>IFERROR(__xludf.DUMMYFUNCTION("""COMPUTED_VALUE"""),0.0)</f>
        <v>0</v>
      </c>
      <c r="G552" s="19">
        <f>IFERROR(__xludf.DUMMYFUNCTION("""COMPUTED_VALUE"""),118.0)</f>
        <v>118</v>
      </c>
      <c r="H552" s="19">
        <f>IFERROR(__xludf.DUMMYFUNCTION("""COMPUTED_VALUE"""),30.0)</f>
        <v>30</v>
      </c>
      <c r="I552" s="19">
        <f>IFERROR(__xludf.DUMMYFUNCTION("""COMPUTED_VALUE"""),0.0)</f>
        <v>0</v>
      </c>
      <c r="J552" s="21" t="str">
        <f t="shared" si="120"/>
        <v>N045.19.00.000 W118.30.00.000</v>
      </c>
      <c r="K552" s="21" t="str">
        <f t="shared" si="121"/>
        <v>45.316666667 118.500000000</v>
      </c>
      <c r="L552" s="22" t="str">
        <f t="shared" si="122"/>
        <v>                          N045.19.00.000 W118.30.00.000 N045.43.00.000 W119.29.00.000 SECTOR-47 ; NODE: PG 10 #13</v>
      </c>
      <c r="M552" s="23" t="str">
        <f t="shared" si="123"/>
        <v>LINE -118.500000000,45.316666667 -119.483333333,45.716666667
</v>
      </c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</row>
    <row r="553" ht="15.75" customHeight="1">
      <c r="A553" s="5" t="s">
        <v>59</v>
      </c>
      <c r="B553" s="5" t="s">
        <v>15</v>
      </c>
      <c r="C553" s="5" t="s">
        <v>19</v>
      </c>
      <c r="D553" s="19">
        <f>IFERROR(__xludf.DUMMYFUNCTION("IF(ISBLANK(C553),"""",QUERY(CoordinateDefinitions,""select C,D,E,F,G,H where A=""&amp;B553&amp;"" and B='""&amp;C553&amp;""'""))"),45.0)</f>
        <v>45</v>
      </c>
      <c r="E553" s="20">
        <f>IFERROR(__xludf.DUMMYFUNCTION("""COMPUTED_VALUE"""),43.0)</f>
        <v>43</v>
      </c>
      <c r="F553" s="20">
        <f>IFERROR(__xludf.DUMMYFUNCTION("""COMPUTED_VALUE"""),0.0)</f>
        <v>0</v>
      </c>
      <c r="G553" s="19">
        <f>IFERROR(__xludf.DUMMYFUNCTION("""COMPUTED_VALUE"""),119.0)</f>
        <v>119</v>
      </c>
      <c r="H553" s="19">
        <f>IFERROR(__xludf.DUMMYFUNCTION("""COMPUTED_VALUE"""),29.0)</f>
        <v>29</v>
      </c>
      <c r="I553" s="19">
        <f>IFERROR(__xludf.DUMMYFUNCTION("""COMPUTED_VALUE"""),0.0)</f>
        <v>0</v>
      </c>
      <c r="J553" s="21" t="str">
        <f t="shared" si="120"/>
        <v>N045.43.00.000 W119.29.00.000</v>
      </c>
      <c r="K553" s="21" t="str">
        <f t="shared" si="121"/>
        <v>45.716666667 119.483333333</v>
      </c>
      <c r="L553" s="22" t="str">
        <f t="shared" si="122"/>
        <v>                          N045.43.00.000 W119.29.00.000 N046.27.38.000 W120.57.19.000 SECTOR-47 ; NODE: PG 10 #14</v>
      </c>
      <c r="M553" s="23" t="str">
        <f t="shared" si="123"/>
        <v>LINE -119.483333333,45.716666667 -120.955277778,46.460555556
</v>
      </c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</row>
    <row r="554" ht="15.75" customHeight="1">
      <c r="A554" s="5" t="s">
        <v>59</v>
      </c>
      <c r="B554" s="5" t="s">
        <v>15</v>
      </c>
      <c r="C554" s="5" t="s">
        <v>20</v>
      </c>
      <c r="D554" s="19">
        <f>IFERROR(__xludf.DUMMYFUNCTION("IF(ISBLANK(C554),"""",QUERY(CoordinateDefinitions,""select C,D,E,F,G,H where A=""&amp;B554&amp;"" and B='""&amp;C554&amp;""'""))"),46.0)</f>
        <v>46</v>
      </c>
      <c r="E554" s="20">
        <f>IFERROR(__xludf.DUMMYFUNCTION("""COMPUTED_VALUE"""),27.0)</f>
        <v>27</v>
      </c>
      <c r="F554" s="20">
        <f>IFERROR(__xludf.DUMMYFUNCTION("""COMPUTED_VALUE"""),38.0)</f>
        <v>38</v>
      </c>
      <c r="G554" s="19">
        <f>IFERROR(__xludf.DUMMYFUNCTION("""COMPUTED_VALUE"""),120.0)</f>
        <v>120</v>
      </c>
      <c r="H554" s="19">
        <f>IFERROR(__xludf.DUMMYFUNCTION("""COMPUTED_VALUE"""),57.0)</f>
        <v>57</v>
      </c>
      <c r="I554" s="19">
        <f>IFERROR(__xludf.DUMMYFUNCTION("""COMPUTED_VALUE"""),19.0)</f>
        <v>19</v>
      </c>
      <c r="J554" s="21" t="str">
        <f t="shared" si="120"/>
        <v>N046.27.38.000 W120.57.19.000</v>
      </c>
      <c r="K554" s="21" t="str">
        <f t="shared" si="121"/>
        <v>46.460555556 120.955277778</v>
      </c>
      <c r="L554" s="22" t="str">
        <f t="shared" si="122"/>
        <v>                          N046.27.38.000 W120.57.19.000 N046.35.00.000 W120.40.00.000 SECTOR-47 ; NODE: PG 10 #15</v>
      </c>
      <c r="M554" s="23" t="str">
        <f t="shared" si="123"/>
        <v>LINE -120.955277778,46.460555556 -120.666666667,46.583333333
</v>
      </c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</row>
    <row r="555" ht="15.75" customHeight="1">
      <c r="A555" s="5" t="s">
        <v>59</v>
      </c>
      <c r="B555" s="5" t="s">
        <v>15</v>
      </c>
      <c r="C555" s="5" t="s">
        <v>21</v>
      </c>
      <c r="D555" s="19">
        <f>IFERROR(__xludf.DUMMYFUNCTION("IF(ISBLANK(C555),"""",QUERY(CoordinateDefinitions,""select C,D,E,F,G,H where A=""&amp;B555&amp;"" and B='""&amp;C555&amp;""'""))"),46.0)</f>
        <v>46</v>
      </c>
      <c r="E555" s="20">
        <f>IFERROR(__xludf.DUMMYFUNCTION("""COMPUTED_VALUE"""),35.0)</f>
        <v>35</v>
      </c>
      <c r="F555" s="20">
        <f>IFERROR(__xludf.DUMMYFUNCTION("""COMPUTED_VALUE"""),0.0)</f>
        <v>0</v>
      </c>
      <c r="G555" s="19">
        <f>IFERROR(__xludf.DUMMYFUNCTION("""COMPUTED_VALUE"""),120.0)</f>
        <v>120</v>
      </c>
      <c r="H555" s="19">
        <f>IFERROR(__xludf.DUMMYFUNCTION("""COMPUTED_VALUE"""),40.0)</f>
        <v>40</v>
      </c>
      <c r="I555" s="19">
        <f>IFERROR(__xludf.DUMMYFUNCTION("""COMPUTED_VALUE"""),0.0)</f>
        <v>0</v>
      </c>
      <c r="J555" s="21" t="str">
        <f t="shared" si="120"/>
        <v>N046.35.00.000 W120.40.00.000</v>
      </c>
      <c r="K555" s="21" t="str">
        <f t="shared" si="121"/>
        <v>46.583333333 120.666666667</v>
      </c>
      <c r="L555" s="22" t="str">
        <f t="shared" si="122"/>
        <v>                          N046.35.00.000 W120.40.00.000 N046.49.24.000 W120.32.17.000 SECTOR-47 ; NODE: PG 10 #16</v>
      </c>
      <c r="M555" s="23" t="str">
        <f t="shared" si="123"/>
        <v>LINE -120.666666667,46.583333333 -120.538055556,46.823333333
</v>
      </c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</row>
    <row r="556" ht="15.75" customHeight="1">
      <c r="A556" s="5" t="s">
        <v>59</v>
      </c>
      <c r="B556" s="5" t="s">
        <v>15</v>
      </c>
      <c r="C556" s="5" t="s">
        <v>22</v>
      </c>
      <c r="D556" s="19">
        <f>IFERROR(__xludf.DUMMYFUNCTION("IF(ISBLANK(C556),"""",QUERY(CoordinateDefinitions,""select C,D,E,F,G,H where A=""&amp;B556&amp;"" and B='""&amp;C556&amp;""'""))"),46.0)</f>
        <v>46</v>
      </c>
      <c r="E556" s="20">
        <f>IFERROR(__xludf.DUMMYFUNCTION("""COMPUTED_VALUE"""),49.0)</f>
        <v>49</v>
      </c>
      <c r="F556" s="20">
        <f>IFERROR(__xludf.DUMMYFUNCTION("""COMPUTED_VALUE"""),24.0)</f>
        <v>24</v>
      </c>
      <c r="G556" s="19">
        <f>IFERROR(__xludf.DUMMYFUNCTION("""COMPUTED_VALUE"""),120.0)</f>
        <v>120</v>
      </c>
      <c r="H556" s="19">
        <f>IFERROR(__xludf.DUMMYFUNCTION("""COMPUTED_VALUE"""),32.0)</f>
        <v>32</v>
      </c>
      <c r="I556" s="19">
        <f>IFERROR(__xludf.DUMMYFUNCTION("""COMPUTED_VALUE"""),17.0)</f>
        <v>17</v>
      </c>
      <c r="J556" s="21" t="str">
        <f t="shared" si="120"/>
        <v>N046.49.24.000 W120.32.17.000</v>
      </c>
      <c r="K556" s="21" t="str">
        <f t="shared" si="121"/>
        <v>46.823333333 120.538055556</v>
      </c>
      <c r="L556" s="22" t="str">
        <f t="shared" si="122"/>
        <v>                          N046.49.24.000 W120.32.17.000 N046.55.20.000 W120.28.58.000 SECTOR-47 ; NODE: PG 10 #17</v>
      </c>
      <c r="M556" s="23" t="str">
        <f t="shared" si="123"/>
        <v>LINE -120.538055556,46.823333333 -120.482777778,46.922222222
</v>
      </c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</row>
    <row r="557" ht="15.75" customHeight="1">
      <c r="A557" s="5" t="s">
        <v>59</v>
      </c>
      <c r="B557" s="5" t="s">
        <v>15</v>
      </c>
      <c r="C557" s="5" t="s">
        <v>23</v>
      </c>
      <c r="D557" s="19">
        <f>IFERROR(__xludf.DUMMYFUNCTION("IF(ISBLANK(C557),"""",QUERY(CoordinateDefinitions,""select C,D,E,F,G,H where A=""&amp;B557&amp;"" and B='""&amp;C557&amp;""'""))"),46.0)</f>
        <v>46</v>
      </c>
      <c r="E557" s="20">
        <f>IFERROR(__xludf.DUMMYFUNCTION("""COMPUTED_VALUE"""),55.0)</f>
        <v>55</v>
      </c>
      <c r="F557" s="20">
        <f>IFERROR(__xludf.DUMMYFUNCTION("""COMPUTED_VALUE"""),20.0)</f>
        <v>20</v>
      </c>
      <c r="G557" s="19">
        <f>IFERROR(__xludf.DUMMYFUNCTION("""COMPUTED_VALUE"""),120.0)</f>
        <v>120</v>
      </c>
      <c r="H557" s="19">
        <f>IFERROR(__xludf.DUMMYFUNCTION("""COMPUTED_VALUE"""),28.0)</f>
        <v>28</v>
      </c>
      <c r="I557" s="19">
        <f>IFERROR(__xludf.DUMMYFUNCTION("""COMPUTED_VALUE"""),58.0)</f>
        <v>58</v>
      </c>
      <c r="J557" s="21" t="str">
        <f t="shared" si="120"/>
        <v>N046.55.20.000 W120.28.58.000</v>
      </c>
      <c r="K557" s="21" t="str">
        <f t="shared" si="121"/>
        <v>46.922222222 120.482777778</v>
      </c>
      <c r="L557" s="22" t="str">
        <f t="shared" si="122"/>
        <v>                          N046.55.20.000 W120.28.58.000 N047.08.00.000 W120.22.00.000 SECTOR-47 ; NODE: PG 10 #18</v>
      </c>
      <c r="M557" s="23" t="str">
        <f t="shared" si="123"/>
        <v>LINE -120.482777778,46.922222222 -120.366666667,47.133333333
</v>
      </c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</row>
    <row r="558" ht="15.75" customHeight="1">
      <c r="A558" s="5" t="s">
        <v>59</v>
      </c>
      <c r="B558" s="5" t="s">
        <v>15</v>
      </c>
      <c r="C558" s="5" t="s">
        <v>24</v>
      </c>
      <c r="D558" s="19">
        <f>IFERROR(__xludf.DUMMYFUNCTION("IF(ISBLANK(C558),"""",QUERY(CoordinateDefinitions,""select C,D,E,F,G,H where A=""&amp;B558&amp;"" and B='""&amp;C558&amp;""'""))"),47.0)</f>
        <v>47</v>
      </c>
      <c r="E558" s="20">
        <f>IFERROR(__xludf.DUMMYFUNCTION("""COMPUTED_VALUE"""),8.0)</f>
        <v>8</v>
      </c>
      <c r="F558" s="20">
        <f>IFERROR(__xludf.DUMMYFUNCTION("""COMPUTED_VALUE"""),0.0)</f>
        <v>0</v>
      </c>
      <c r="G558" s="19">
        <f>IFERROR(__xludf.DUMMYFUNCTION("""COMPUTED_VALUE"""),120.0)</f>
        <v>120</v>
      </c>
      <c r="H558" s="19">
        <f>IFERROR(__xludf.DUMMYFUNCTION("""COMPUTED_VALUE"""),22.0)</f>
        <v>22</v>
      </c>
      <c r="I558" s="19">
        <f>IFERROR(__xludf.DUMMYFUNCTION("""COMPUTED_VALUE"""),0.0)</f>
        <v>0</v>
      </c>
      <c r="J558" s="21" t="str">
        <f t="shared" si="120"/>
        <v>N047.08.00.000 W120.22.00.000</v>
      </c>
      <c r="K558" s="21" t="str">
        <f t="shared" si="121"/>
        <v>47.133333333 120.366666667</v>
      </c>
      <c r="L558" s="22" t="str">
        <f t="shared" si="122"/>
        <v>                          N047.08.00.000 W120.22.00.000 N046.38.45.000 W118.54.50.000 SECTOR-47 ; NODE: PG 10 #19</v>
      </c>
      <c r="M558" s="23" t="str">
        <f t="shared" si="123"/>
        <v>LINE -120.366666667,47.133333333 -118.913888889,46.645833333
</v>
      </c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</row>
    <row r="559" ht="15.75" customHeight="1">
      <c r="A559" s="5" t="s">
        <v>59</v>
      </c>
      <c r="B559" s="5" t="s">
        <v>15</v>
      </c>
      <c r="C559" s="5" t="s">
        <v>31</v>
      </c>
      <c r="D559" s="19">
        <f>IFERROR(__xludf.DUMMYFUNCTION("IF(ISBLANK(C559),"""",QUERY(CoordinateDefinitions,""select C,D,E,F,G,H where A=""&amp;B559&amp;"" and B='""&amp;C559&amp;""'""))"),46.0)</f>
        <v>46</v>
      </c>
      <c r="E559" s="20">
        <f>IFERROR(__xludf.DUMMYFUNCTION("""COMPUTED_VALUE"""),38.0)</f>
        <v>38</v>
      </c>
      <c r="F559" s="20">
        <f>IFERROR(__xludf.DUMMYFUNCTION("""COMPUTED_VALUE"""),45.0)</f>
        <v>45</v>
      </c>
      <c r="G559" s="19">
        <f>IFERROR(__xludf.DUMMYFUNCTION("""COMPUTED_VALUE"""),118.0)</f>
        <v>118</v>
      </c>
      <c r="H559" s="19">
        <f>IFERROR(__xludf.DUMMYFUNCTION("""COMPUTED_VALUE"""),54.0)</f>
        <v>54</v>
      </c>
      <c r="I559" s="19">
        <f>IFERROR(__xludf.DUMMYFUNCTION("""COMPUTED_VALUE"""),50.0)</f>
        <v>50</v>
      </c>
      <c r="J559" s="21" t="str">
        <f t="shared" si="120"/>
        <v>N046.38.45.000 W118.54.50.000</v>
      </c>
      <c r="K559" s="21" t="str">
        <f t="shared" si="121"/>
        <v>46.645833333 118.913888889</v>
      </c>
      <c r="L559" s="22" t="str">
        <f t="shared" si="122"/>
        <v>                          N046.38.45.000 W118.54.50.000 N046.25.26.000 W118.16.43.000 SECTOR-47 ; NODE: PG 10 #26</v>
      </c>
      <c r="M559" s="23" t="str">
        <f t="shared" si="123"/>
        <v>LINE -118.913888889,46.645833333 -118.278611111,46.423888889
</v>
      </c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</row>
    <row r="560" ht="15.75" customHeight="1">
      <c r="A560" s="5" t="s">
        <v>59</v>
      </c>
      <c r="B560" s="5" t="s">
        <v>15</v>
      </c>
      <c r="C560" s="5" t="s">
        <v>32</v>
      </c>
      <c r="D560" s="19">
        <f>IFERROR(__xludf.DUMMYFUNCTION("IF(ISBLANK(C560),"""",QUERY(CoordinateDefinitions,""select C,D,E,F,G,H where A=""&amp;B560&amp;"" and B='""&amp;C560&amp;""'""))"),46.0)</f>
        <v>46</v>
      </c>
      <c r="E560" s="20">
        <f>IFERROR(__xludf.DUMMYFUNCTION("""COMPUTED_VALUE"""),25.0)</f>
        <v>25</v>
      </c>
      <c r="F560" s="20">
        <f>IFERROR(__xludf.DUMMYFUNCTION("""COMPUTED_VALUE"""),26.0)</f>
        <v>26</v>
      </c>
      <c r="G560" s="19">
        <f>IFERROR(__xludf.DUMMYFUNCTION("""COMPUTED_VALUE"""),118.0)</f>
        <v>118</v>
      </c>
      <c r="H560" s="19">
        <f>IFERROR(__xludf.DUMMYFUNCTION("""COMPUTED_VALUE"""),16.0)</f>
        <v>16</v>
      </c>
      <c r="I560" s="19">
        <f>IFERROR(__xludf.DUMMYFUNCTION("""COMPUTED_VALUE"""),43.0)</f>
        <v>43</v>
      </c>
      <c r="J560" s="21" t="str">
        <f t="shared" si="120"/>
        <v>N046.25.26.000 W118.16.43.000</v>
      </c>
      <c r="K560" s="21" t="str">
        <f t="shared" si="121"/>
        <v>46.423888889 118.278611111</v>
      </c>
      <c r="L560" s="22" t="str">
        <f t="shared" si="122"/>
        <v>                          N046.25.26.000 W118.16.43.000 N045.20.00.000 W117.00.36.000 SECTOR-47 ; NODE: PG 10 #27</v>
      </c>
      <c r="M560" s="23" t="str">
        <f t="shared" si="123"/>
        <v>LINE -118.278611111,46.423888889 -117.010000000,45.333333333
</v>
      </c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</row>
    <row r="561" ht="15.75" customHeight="1">
      <c r="A561" s="5" t="s">
        <v>59</v>
      </c>
      <c r="B561" s="5" t="s">
        <v>15</v>
      </c>
      <c r="C561" s="5" t="s">
        <v>14</v>
      </c>
      <c r="D561" s="19">
        <f>IFERROR(__xludf.DUMMYFUNCTION("IF(ISBLANK(C561),"""",QUERY(CoordinateDefinitions,""select C,D,E,F,G,H where A=""&amp;B561&amp;"" and B='""&amp;C561&amp;""'""))"),45.0)</f>
        <v>45</v>
      </c>
      <c r="E561" s="20">
        <f>IFERROR(__xludf.DUMMYFUNCTION("""COMPUTED_VALUE"""),20.0)</f>
        <v>20</v>
      </c>
      <c r="F561" s="20">
        <f>IFERROR(__xludf.DUMMYFUNCTION("""COMPUTED_VALUE"""),0.0)</f>
        <v>0</v>
      </c>
      <c r="G561" s="19">
        <f>IFERROR(__xludf.DUMMYFUNCTION("""COMPUTED_VALUE"""),117.0)</f>
        <v>117</v>
      </c>
      <c r="H561" s="19">
        <f>IFERROR(__xludf.DUMMYFUNCTION("""COMPUTED_VALUE"""),0.0)</f>
        <v>0</v>
      </c>
      <c r="I561" s="19">
        <f>IFERROR(__xludf.DUMMYFUNCTION("""COMPUTED_VALUE"""),36.0)</f>
        <v>36</v>
      </c>
      <c r="J561" s="21" t="str">
        <f t="shared" si="120"/>
        <v>N045.20.00.000 W117.00.36.000</v>
      </c>
      <c r="K561" s="21" t="str">
        <f t="shared" si="121"/>
        <v>45.333333333 117.010000000</v>
      </c>
      <c r="L561" s="22" t="str">
        <f t="shared" si="122"/>
        <v/>
      </c>
      <c r="M561" s="23" t="str">
        <f t="shared" si="123"/>
        <v/>
      </c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</row>
    <row r="562" ht="15.75" customHeight="1">
      <c r="A562" s="29"/>
      <c r="B562" s="29"/>
      <c r="C562" s="29"/>
      <c r="D562" s="21" t="str">
        <f>IFERROR(__xludf.DUMMYFUNCTION("IF(ISBLANK(C562),"""",QUERY(CoordinateDefinitions,""select C,D,E,F,G,H where A=""&amp;B562&amp;"" and B='""&amp;C562&amp;""'""))"),"")</f>
        <v/>
      </c>
      <c r="E562" s="30"/>
      <c r="F562" s="30"/>
      <c r="G562" s="21"/>
      <c r="H562" s="21"/>
      <c r="I562" s="21"/>
      <c r="J562" s="21" t="str">
        <f t="shared" si="120"/>
        <v/>
      </c>
      <c r="K562" s="21" t="str">
        <f t="shared" si="121"/>
        <v/>
      </c>
      <c r="L562" s="22" t="str">
        <f t="shared" si="122"/>
        <v/>
      </c>
      <c r="M562" s="23" t="str">
        <f t="shared" si="123"/>
        <v/>
      </c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</row>
    <row r="563" ht="15.75" customHeight="1">
      <c r="A563" s="5" t="s">
        <v>96</v>
      </c>
      <c r="B563" s="5" t="s">
        <v>15</v>
      </c>
      <c r="C563" s="5" t="s">
        <v>5</v>
      </c>
      <c r="D563" s="19">
        <f>IFERROR(__xludf.DUMMYFUNCTION("IF(ISBLANK(C563),"""",QUERY(CoordinateDefinitions,""select C,D,E,F,G,H where A=""&amp;B563&amp;"" and B='""&amp;C563&amp;""'""))"),49.0)</f>
        <v>49</v>
      </c>
      <c r="E563" s="20">
        <f>IFERROR(__xludf.DUMMYFUNCTION("""COMPUTED_VALUE"""),0.0)</f>
        <v>0</v>
      </c>
      <c r="F563" s="20">
        <f>IFERROR(__xludf.DUMMYFUNCTION("""COMPUTED_VALUE"""),0.0)</f>
        <v>0</v>
      </c>
      <c r="G563" s="19">
        <f>IFERROR(__xludf.DUMMYFUNCTION("""COMPUTED_VALUE"""),120.0)</f>
        <v>120</v>
      </c>
      <c r="H563" s="19">
        <f>IFERROR(__xludf.DUMMYFUNCTION("""COMPUTED_VALUE"""),0.0)</f>
        <v>0</v>
      </c>
      <c r="I563" s="19">
        <f>IFERROR(__xludf.DUMMYFUNCTION("""COMPUTED_VALUE"""),0.0)</f>
        <v>0</v>
      </c>
      <c r="J563" s="21" t="str">
        <f t="shared" si="120"/>
        <v>N049.00.00.000 W120.00.00.000</v>
      </c>
      <c r="K563" s="21" t="str">
        <f t="shared" si="121"/>
        <v>49.000000000 120.000000000</v>
      </c>
      <c r="L563" s="22" t="str">
        <f t="shared" si="122"/>
        <v>                          N049.00.00.000 W120.00.00.000 N049.00.00.000 W116.48.04.000 SECTOR-07 ; NODE: PG 10 #1</v>
      </c>
      <c r="M563" s="23" t="str">
        <f t="shared" si="123"/>
        <v>LINE -120.000000000,49.000000000 -116.801111111,49.000000000
</v>
      </c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</row>
    <row r="564" ht="15.75" customHeight="1">
      <c r="A564" s="5" t="s">
        <v>96</v>
      </c>
      <c r="B564" s="5" t="s">
        <v>15</v>
      </c>
      <c r="C564" s="5" t="s">
        <v>6</v>
      </c>
      <c r="D564" s="19">
        <f>IFERROR(__xludf.DUMMYFUNCTION("IF(ISBLANK(C564),"""",QUERY(CoordinateDefinitions,""select C,D,E,F,G,H where A=""&amp;B564&amp;"" and B='""&amp;C564&amp;""'""))"),49.0)</f>
        <v>49</v>
      </c>
      <c r="E564" s="20">
        <f>IFERROR(__xludf.DUMMYFUNCTION("""COMPUTED_VALUE"""),0.0)</f>
        <v>0</v>
      </c>
      <c r="F564" s="20">
        <f>IFERROR(__xludf.DUMMYFUNCTION("""COMPUTED_VALUE"""),0.0)</f>
        <v>0</v>
      </c>
      <c r="G564" s="19">
        <f>IFERROR(__xludf.DUMMYFUNCTION("""COMPUTED_VALUE"""),116.0)</f>
        <v>116</v>
      </c>
      <c r="H564" s="19">
        <f>IFERROR(__xludf.DUMMYFUNCTION("""COMPUTED_VALUE"""),48.0)</f>
        <v>48</v>
      </c>
      <c r="I564" s="19">
        <f>IFERROR(__xludf.DUMMYFUNCTION("""COMPUTED_VALUE"""),4.0)</f>
        <v>4</v>
      </c>
      <c r="J564" s="21" t="str">
        <f t="shared" si="120"/>
        <v>N049.00.00.000 W116.48.04.000</v>
      </c>
      <c r="K564" s="21" t="str">
        <f t="shared" si="121"/>
        <v>49.000000000 116.801111111</v>
      </c>
      <c r="L564" s="22" t="str">
        <f t="shared" si="122"/>
        <v>                          N049.00.00.000 W116.48.04.000 N048.22.04.000 W117.28.04.000 SECTOR-07 ; NODE: PG 10 #2</v>
      </c>
      <c r="M564" s="23" t="str">
        <f t="shared" si="123"/>
        <v>LINE -116.801111111,49.000000000 -117.467777778,48.367777778
</v>
      </c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</row>
    <row r="565" ht="15.75" customHeight="1">
      <c r="A565" s="5" t="s">
        <v>96</v>
      </c>
      <c r="B565" s="5" t="s">
        <v>15</v>
      </c>
      <c r="C565" s="5" t="s">
        <v>36</v>
      </c>
      <c r="D565" s="19">
        <f>IFERROR(__xludf.DUMMYFUNCTION("IF(ISBLANK(C565),"""",QUERY(CoordinateDefinitions,""select C,D,E,F,G,H where A=""&amp;B565&amp;"" and B='""&amp;C565&amp;""'""))"),48.0)</f>
        <v>48</v>
      </c>
      <c r="E565" s="20">
        <f>IFERROR(__xludf.DUMMYFUNCTION("""COMPUTED_VALUE"""),22.0)</f>
        <v>22</v>
      </c>
      <c r="F565" s="20">
        <f>IFERROR(__xludf.DUMMYFUNCTION("""COMPUTED_VALUE"""),4.0)</f>
        <v>4</v>
      </c>
      <c r="G565" s="19">
        <f>IFERROR(__xludf.DUMMYFUNCTION("""COMPUTED_VALUE"""),117.0)</f>
        <v>117</v>
      </c>
      <c r="H565" s="19">
        <f>IFERROR(__xludf.DUMMYFUNCTION("""COMPUTED_VALUE"""),28.0)</f>
        <v>28</v>
      </c>
      <c r="I565" s="19">
        <f>IFERROR(__xludf.DUMMYFUNCTION("""COMPUTED_VALUE"""),4.0)</f>
        <v>4</v>
      </c>
      <c r="J565" s="21" t="str">
        <f t="shared" si="120"/>
        <v>N048.22.04.000 W117.28.04.000</v>
      </c>
      <c r="K565" s="21" t="str">
        <f t="shared" si="121"/>
        <v>48.367777778 117.467777778</v>
      </c>
      <c r="L565" s="22" t="str">
        <f t="shared" si="122"/>
        <v>                          N048.22.04.000 W117.28.04.000 N047.40.14.000 W117.53.56.000 SECTOR-07 ; NODE: PG 10 #31</v>
      </c>
      <c r="M565" s="23" t="str">
        <f t="shared" si="123"/>
        <v>LINE -117.467777778,48.367777778 -117.898888889,47.670555556
</v>
      </c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</row>
    <row r="566" ht="15.75" customHeight="1">
      <c r="A566" s="5" t="s">
        <v>96</v>
      </c>
      <c r="B566" s="5" t="s">
        <v>15</v>
      </c>
      <c r="C566" s="5" t="s">
        <v>35</v>
      </c>
      <c r="D566" s="19">
        <f>IFERROR(__xludf.DUMMYFUNCTION("IF(ISBLANK(C566),"""",QUERY(CoordinateDefinitions,""select C,D,E,F,G,H where A=""&amp;B566&amp;"" and B='""&amp;C566&amp;""'""))"),47.0)</f>
        <v>47</v>
      </c>
      <c r="E566" s="20">
        <f>IFERROR(__xludf.DUMMYFUNCTION("""COMPUTED_VALUE"""),40.0)</f>
        <v>40</v>
      </c>
      <c r="F566" s="20">
        <f>IFERROR(__xludf.DUMMYFUNCTION("""COMPUTED_VALUE"""),14.0)</f>
        <v>14</v>
      </c>
      <c r="G566" s="19">
        <f>IFERROR(__xludf.DUMMYFUNCTION("""COMPUTED_VALUE"""),117.0)</f>
        <v>117</v>
      </c>
      <c r="H566" s="19">
        <f>IFERROR(__xludf.DUMMYFUNCTION("""COMPUTED_VALUE"""),53.0)</f>
        <v>53</v>
      </c>
      <c r="I566" s="19">
        <f>IFERROR(__xludf.DUMMYFUNCTION("""COMPUTED_VALUE"""),56.0)</f>
        <v>56</v>
      </c>
      <c r="J566" s="21" t="str">
        <f t="shared" si="120"/>
        <v>N047.40.14.000 W117.53.56.000</v>
      </c>
      <c r="K566" s="21" t="str">
        <f t="shared" si="121"/>
        <v>47.670555556 117.898888889</v>
      </c>
      <c r="L566" s="22" t="str">
        <f t="shared" si="122"/>
        <v>                          N047.40.14.000 W117.53.56.000 N047.18.26.000 W118.01.13.000 SECTOR-07 ; NODE: PG 10 #30</v>
      </c>
      <c r="M566" s="23" t="str">
        <f t="shared" si="123"/>
        <v>LINE -117.898888889,47.670555556 -118.020277778,47.307222222
</v>
      </c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</row>
    <row r="567" ht="15.75" customHeight="1">
      <c r="A567" s="5" t="s">
        <v>96</v>
      </c>
      <c r="B567" s="5" t="s">
        <v>15</v>
      </c>
      <c r="C567" s="5" t="s">
        <v>34</v>
      </c>
      <c r="D567" s="19">
        <f>IFERROR(__xludf.DUMMYFUNCTION("IF(ISBLANK(C567),"""",QUERY(CoordinateDefinitions,""select C,D,E,F,G,H where A=""&amp;B567&amp;"" and B='""&amp;C567&amp;""'""))"),47.0)</f>
        <v>47</v>
      </c>
      <c r="E567" s="20">
        <f>IFERROR(__xludf.DUMMYFUNCTION("""COMPUTED_VALUE"""),18.0)</f>
        <v>18</v>
      </c>
      <c r="F567" s="20">
        <f>IFERROR(__xludf.DUMMYFUNCTION("""COMPUTED_VALUE"""),26.0)</f>
        <v>26</v>
      </c>
      <c r="G567" s="19">
        <f>IFERROR(__xludf.DUMMYFUNCTION("""COMPUTED_VALUE"""),118.0)</f>
        <v>118</v>
      </c>
      <c r="H567" s="19">
        <f>IFERROR(__xludf.DUMMYFUNCTION("""COMPUTED_VALUE"""),1.0)</f>
        <v>1</v>
      </c>
      <c r="I567" s="19">
        <f>IFERROR(__xludf.DUMMYFUNCTION("""COMPUTED_VALUE"""),13.0)</f>
        <v>13</v>
      </c>
      <c r="J567" s="21" t="str">
        <f t="shared" si="120"/>
        <v>N047.18.26.000 W118.01.13.000</v>
      </c>
      <c r="K567" s="21" t="str">
        <f t="shared" si="121"/>
        <v>47.307222222 118.020277778</v>
      </c>
      <c r="L567" s="22" t="str">
        <f t="shared" si="122"/>
        <v>                          N047.18.26.000 W118.01.13.000 N047.01.06.000 W118.27.26.000 SECTOR-07 ; NODE: PG 10 #29</v>
      </c>
      <c r="M567" s="23" t="str">
        <f t="shared" si="123"/>
        <v>LINE -118.020277778,47.307222222 -118.457222222,47.018333333
</v>
      </c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</row>
    <row r="568" ht="15.75" customHeight="1">
      <c r="A568" s="5" t="s">
        <v>96</v>
      </c>
      <c r="B568" s="5" t="s">
        <v>15</v>
      </c>
      <c r="C568" s="5" t="s">
        <v>33</v>
      </c>
      <c r="D568" s="19">
        <f>IFERROR(__xludf.DUMMYFUNCTION("IF(ISBLANK(C568),"""",QUERY(CoordinateDefinitions,""select C,D,E,F,G,H where A=""&amp;B568&amp;"" and B='""&amp;C568&amp;""'""))"),47.0)</f>
        <v>47</v>
      </c>
      <c r="E568" s="20">
        <f>IFERROR(__xludf.DUMMYFUNCTION("""COMPUTED_VALUE"""),1.0)</f>
        <v>1</v>
      </c>
      <c r="F568" s="20">
        <f>IFERROR(__xludf.DUMMYFUNCTION("""COMPUTED_VALUE"""),6.0)</f>
        <v>6</v>
      </c>
      <c r="G568" s="19">
        <f>IFERROR(__xludf.DUMMYFUNCTION("""COMPUTED_VALUE"""),118.0)</f>
        <v>118</v>
      </c>
      <c r="H568" s="19">
        <f>IFERROR(__xludf.DUMMYFUNCTION("""COMPUTED_VALUE"""),27.0)</f>
        <v>27</v>
      </c>
      <c r="I568" s="19">
        <f>IFERROR(__xludf.DUMMYFUNCTION("""COMPUTED_VALUE"""),26.0)</f>
        <v>26</v>
      </c>
      <c r="J568" s="21" t="str">
        <f t="shared" si="120"/>
        <v>N047.01.06.000 W118.27.26.000</v>
      </c>
      <c r="K568" s="21" t="str">
        <f t="shared" si="121"/>
        <v>47.018333333 118.457222222</v>
      </c>
      <c r="L568" s="22" t="str">
        <f t="shared" si="122"/>
        <v>                          N047.01.06.000 W118.27.26.000 N046.38.45.000 W118.54.50.000 SECTOR-07 ; NODE: PG 10 #28</v>
      </c>
      <c r="M568" s="23" t="str">
        <f t="shared" si="123"/>
        <v>LINE -118.457222222,47.018333333 -118.913888889,46.645833333
</v>
      </c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</row>
    <row r="569" ht="15.75" customHeight="1">
      <c r="A569" s="5" t="s">
        <v>96</v>
      </c>
      <c r="B569" s="5" t="s">
        <v>15</v>
      </c>
      <c r="C569" s="5" t="s">
        <v>31</v>
      </c>
      <c r="D569" s="19">
        <f>IFERROR(__xludf.DUMMYFUNCTION("IF(ISBLANK(C569),"""",QUERY(CoordinateDefinitions,""select C,D,E,F,G,H where A=""&amp;B569&amp;"" and B='""&amp;C569&amp;""'""))"),46.0)</f>
        <v>46</v>
      </c>
      <c r="E569" s="20">
        <f>IFERROR(__xludf.DUMMYFUNCTION("""COMPUTED_VALUE"""),38.0)</f>
        <v>38</v>
      </c>
      <c r="F569" s="20">
        <f>IFERROR(__xludf.DUMMYFUNCTION("""COMPUTED_VALUE"""),45.0)</f>
        <v>45</v>
      </c>
      <c r="G569" s="19">
        <f>IFERROR(__xludf.DUMMYFUNCTION("""COMPUTED_VALUE"""),118.0)</f>
        <v>118</v>
      </c>
      <c r="H569" s="19">
        <f>IFERROR(__xludf.DUMMYFUNCTION("""COMPUTED_VALUE"""),54.0)</f>
        <v>54</v>
      </c>
      <c r="I569" s="19">
        <f>IFERROR(__xludf.DUMMYFUNCTION("""COMPUTED_VALUE"""),50.0)</f>
        <v>50</v>
      </c>
      <c r="J569" s="21" t="str">
        <f t="shared" si="120"/>
        <v>N046.38.45.000 W118.54.50.000</v>
      </c>
      <c r="K569" s="21" t="str">
        <f t="shared" si="121"/>
        <v>46.645833333 118.913888889</v>
      </c>
      <c r="L569" s="22" t="str">
        <f t="shared" si="122"/>
        <v>                          N046.38.45.000 W118.54.50.000 N047.08.00.000 W120.22.00.000 SECTOR-07 ; NODE: PG 10 #26</v>
      </c>
      <c r="M569" s="23" t="str">
        <f t="shared" si="123"/>
        <v>LINE -118.913888889,46.645833333 -120.366666667,47.133333333
</v>
      </c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</row>
    <row r="570" ht="15.75" customHeight="1">
      <c r="A570" s="5" t="s">
        <v>96</v>
      </c>
      <c r="B570" s="5" t="s">
        <v>15</v>
      </c>
      <c r="C570" s="5" t="s">
        <v>24</v>
      </c>
      <c r="D570" s="19">
        <f>IFERROR(__xludf.DUMMYFUNCTION("IF(ISBLANK(C570),"""",QUERY(CoordinateDefinitions,""select C,D,E,F,G,H where A=""&amp;B570&amp;"" and B='""&amp;C570&amp;""'""))"),47.0)</f>
        <v>47</v>
      </c>
      <c r="E570" s="20">
        <f>IFERROR(__xludf.DUMMYFUNCTION("""COMPUTED_VALUE"""),8.0)</f>
        <v>8</v>
      </c>
      <c r="F570" s="20">
        <f>IFERROR(__xludf.DUMMYFUNCTION("""COMPUTED_VALUE"""),0.0)</f>
        <v>0</v>
      </c>
      <c r="G570" s="19">
        <f>IFERROR(__xludf.DUMMYFUNCTION("""COMPUTED_VALUE"""),120.0)</f>
        <v>120</v>
      </c>
      <c r="H570" s="19">
        <f>IFERROR(__xludf.DUMMYFUNCTION("""COMPUTED_VALUE"""),22.0)</f>
        <v>22</v>
      </c>
      <c r="I570" s="19">
        <f>IFERROR(__xludf.DUMMYFUNCTION("""COMPUTED_VALUE"""),0.0)</f>
        <v>0</v>
      </c>
      <c r="J570" s="21" t="str">
        <f t="shared" si="120"/>
        <v>N047.08.00.000 W120.22.00.000</v>
      </c>
      <c r="K570" s="21" t="str">
        <f t="shared" si="121"/>
        <v>47.133333333 120.366666667</v>
      </c>
      <c r="L570" s="22" t="str">
        <f t="shared" si="122"/>
        <v>                          N047.08.00.000 W120.22.00.000 N047.17.54.000 W120.08.03.000 SECTOR-07 ; NODE: PG 10 #19</v>
      </c>
      <c r="M570" s="23" t="str">
        <f t="shared" si="123"/>
        <v>LINE -120.366666667,47.133333333 -120.134166667,47.298333333
</v>
      </c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</row>
    <row r="571" ht="15.75" customHeight="1">
      <c r="A571" s="5" t="s">
        <v>96</v>
      </c>
      <c r="B571" s="5" t="s">
        <v>15</v>
      </c>
      <c r="C571" s="5" t="s">
        <v>25</v>
      </c>
      <c r="D571" s="19">
        <f>IFERROR(__xludf.DUMMYFUNCTION("IF(ISBLANK(C571),"""",QUERY(CoordinateDefinitions,""select C,D,E,F,G,H where A=""&amp;B571&amp;"" and B='""&amp;C571&amp;""'""))"),47.0)</f>
        <v>47</v>
      </c>
      <c r="E571" s="20">
        <f>IFERROR(__xludf.DUMMYFUNCTION("""COMPUTED_VALUE"""),17.0)</f>
        <v>17</v>
      </c>
      <c r="F571" s="20">
        <f>IFERROR(__xludf.DUMMYFUNCTION("""COMPUTED_VALUE"""),54.0)</f>
        <v>54</v>
      </c>
      <c r="G571" s="19">
        <f>IFERROR(__xludf.DUMMYFUNCTION("""COMPUTED_VALUE"""),120.0)</f>
        <v>120</v>
      </c>
      <c r="H571" s="19">
        <f>IFERROR(__xludf.DUMMYFUNCTION("""COMPUTED_VALUE"""),8.0)</f>
        <v>8</v>
      </c>
      <c r="I571" s="19">
        <f>IFERROR(__xludf.DUMMYFUNCTION("""COMPUTED_VALUE"""),3.0)</f>
        <v>3</v>
      </c>
      <c r="J571" s="21" t="str">
        <f t="shared" si="120"/>
        <v>N047.17.54.000 W120.08.03.000</v>
      </c>
      <c r="K571" s="21" t="str">
        <f t="shared" si="121"/>
        <v>47.298333333 120.134166667</v>
      </c>
      <c r="L571" s="22" t="str">
        <f t="shared" si="122"/>
        <v>                          N047.17.54.000 W120.08.03.000 N047.36.17.000 W120.06.08.000 SECTOR-07 ; NODE: PG 10 #20</v>
      </c>
      <c r="M571" s="23" t="str">
        <f t="shared" si="123"/>
        <v>LINE -120.134166667,47.298333333 -120.102222222,47.604722222
</v>
      </c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</row>
    <row r="572" ht="15.75" customHeight="1">
      <c r="A572" s="5" t="s">
        <v>96</v>
      </c>
      <c r="B572" s="5" t="s">
        <v>15</v>
      </c>
      <c r="C572" s="5" t="s">
        <v>26</v>
      </c>
      <c r="D572" s="19">
        <f>IFERROR(__xludf.DUMMYFUNCTION("IF(ISBLANK(C572),"""",QUERY(CoordinateDefinitions,""select C,D,E,F,G,H where A=""&amp;B572&amp;"" and B='""&amp;C572&amp;""'""))"),47.0)</f>
        <v>47</v>
      </c>
      <c r="E572" s="20">
        <f>IFERROR(__xludf.DUMMYFUNCTION("""COMPUTED_VALUE"""),36.0)</f>
        <v>36</v>
      </c>
      <c r="F572" s="20">
        <f>IFERROR(__xludf.DUMMYFUNCTION("""COMPUTED_VALUE"""),17.0)</f>
        <v>17</v>
      </c>
      <c r="G572" s="19">
        <f>IFERROR(__xludf.DUMMYFUNCTION("""COMPUTED_VALUE"""),120.0)</f>
        <v>120</v>
      </c>
      <c r="H572" s="19">
        <f>IFERROR(__xludf.DUMMYFUNCTION("""COMPUTED_VALUE"""),6.0)</f>
        <v>6</v>
      </c>
      <c r="I572" s="19">
        <f>IFERROR(__xludf.DUMMYFUNCTION("""COMPUTED_VALUE"""),8.0)</f>
        <v>8</v>
      </c>
      <c r="J572" s="21" t="str">
        <f t="shared" si="120"/>
        <v>N047.36.17.000 W120.06.08.000</v>
      </c>
      <c r="K572" s="21" t="str">
        <f t="shared" si="121"/>
        <v>47.604722222 120.102222222</v>
      </c>
      <c r="L572" s="22" t="str">
        <f t="shared" si="122"/>
        <v>                          N047.36.17.000 W120.06.08.000 N047.52.10.000 W120.14.00.000 SECTOR-07 ; NODE: PG 10 #21</v>
      </c>
      <c r="M572" s="23" t="str">
        <f t="shared" si="123"/>
        <v>LINE -120.102222222,47.604722222 -120.233333333,47.869444444
</v>
      </c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</row>
    <row r="573" ht="15.75" customHeight="1">
      <c r="A573" s="5" t="s">
        <v>96</v>
      </c>
      <c r="B573" s="5" t="s">
        <v>15</v>
      </c>
      <c r="C573" s="5" t="s">
        <v>27</v>
      </c>
      <c r="D573" s="19">
        <f>IFERROR(__xludf.DUMMYFUNCTION("IF(ISBLANK(C573),"""",QUERY(CoordinateDefinitions,""select C,D,E,F,G,H where A=""&amp;B573&amp;"" and B='""&amp;C573&amp;""'""))"),47.0)</f>
        <v>47</v>
      </c>
      <c r="E573" s="20">
        <f>IFERROR(__xludf.DUMMYFUNCTION("""COMPUTED_VALUE"""),52.0)</f>
        <v>52</v>
      </c>
      <c r="F573" s="20">
        <f>IFERROR(__xludf.DUMMYFUNCTION("""COMPUTED_VALUE"""),10.0)</f>
        <v>10</v>
      </c>
      <c r="G573" s="19">
        <f>IFERROR(__xludf.DUMMYFUNCTION("""COMPUTED_VALUE"""),120.0)</f>
        <v>120</v>
      </c>
      <c r="H573" s="19">
        <f>IFERROR(__xludf.DUMMYFUNCTION("""COMPUTED_VALUE"""),14.0)</f>
        <v>14</v>
      </c>
      <c r="I573" s="19">
        <f>IFERROR(__xludf.DUMMYFUNCTION("""COMPUTED_VALUE"""),0.0)</f>
        <v>0</v>
      </c>
      <c r="J573" s="21" t="str">
        <f t="shared" si="120"/>
        <v>N047.52.10.000 W120.14.00.000</v>
      </c>
      <c r="K573" s="21" t="str">
        <f t="shared" si="121"/>
        <v>47.869444444 120.233333333</v>
      </c>
      <c r="L573" s="22" t="str">
        <f t="shared" si="122"/>
        <v>                          N047.52.10.000 W120.14.00.000 N048.06.30.000 W120.28.40.000 SECTOR-07 ; NODE: PG 10 #22</v>
      </c>
      <c r="M573" s="23" t="str">
        <f t="shared" si="123"/>
        <v>LINE -120.233333333,47.869444444 -120.477777778,48.108333333
</v>
      </c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</row>
    <row r="574" ht="15.75" customHeight="1">
      <c r="A574" s="5" t="s">
        <v>96</v>
      </c>
      <c r="B574" s="5" t="s">
        <v>15</v>
      </c>
      <c r="C574" s="5" t="s">
        <v>28</v>
      </c>
      <c r="D574" s="19">
        <f>IFERROR(__xludf.DUMMYFUNCTION("IF(ISBLANK(C574),"""",QUERY(CoordinateDefinitions,""select C,D,E,F,G,H where A=""&amp;B574&amp;"" and B='""&amp;C574&amp;""'""))"),48.0)</f>
        <v>48</v>
      </c>
      <c r="E574" s="20">
        <f>IFERROR(__xludf.DUMMYFUNCTION("""COMPUTED_VALUE"""),6.0)</f>
        <v>6</v>
      </c>
      <c r="F574" s="20">
        <f>IFERROR(__xludf.DUMMYFUNCTION("""COMPUTED_VALUE"""),30.0)</f>
        <v>30</v>
      </c>
      <c r="G574" s="19">
        <f>IFERROR(__xludf.DUMMYFUNCTION("""COMPUTED_VALUE"""),120.0)</f>
        <v>120</v>
      </c>
      <c r="H574" s="19">
        <f>IFERROR(__xludf.DUMMYFUNCTION("""COMPUTED_VALUE"""),28.0)</f>
        <v>28</v>
      </c>
      <c r="I574" s="19">
        <f>IFERROR(__xludf.DUMMYFUNCTION("""COMPUTED_VALUE"""),40.0)</f>
        <v>40</v>
      </c>
      <c r="J574" s="21" t="str">
        <f t="shared" si="120"/>
        <v>N048.06.30.000 W120.28.40.000</v>
      </c>
      <c r="K574" s="21" t="str">
        <f t="shared" si="121"/>
        <v>48.108333333 120.477777778</v>
      </c>
      <c r="L574" s="22" t="str">
        <f t="shared" si="122"/>
        <v>                          N048.06.30.000 W120.28.40.000 N048.16.30.000 W120.23.30.000 SECTOR-07 ; NODE: PG 10 #23</v>
      </c>
      <c r="M574" s="23" t="str">
        <f t="shared" si="123"/>
        <v>LINE -120.477777778,48.108333333 -120.391666667,48.275000000
</v>
      </c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</row>
    <row r="575" ht="15.75" customHeight="1">
      <c r="A575" s="5" t="s">
        <v>96</v>
      </c>
      <c r="B575" s="5" t="s">
        <v>15</v>
      </c>
      <c r="C575" s="5" t="s">
        <v>29</v>
      </c>
      <c r="D575" s="19">
        <f>IFERROR(__xludf.DUMMYFUNCTION("IF(ISBLANK(C575),"""",QUERY(CoordinateDefinitions,""select C,D,E,F,G,H where A=""&amp;B575&amp;"" and B='""&amp;C575&amp;""'""))"),48.0)</f>
        <v>48</v>
      </c>
      <c r="E575" s="20">
        <f>IFERROR(__xludf.DUMMYFUNCTION("""COMPUTED_VALUE"""),16.0)</f>
        <v>16</v>
      </c>
      <c r="F575" s="20">
        <f>IFERROR(__xludf.DUMMYFUNCTION("""COMPUTED_VALUE"""),30.0)</f>
        <v>30</v>
      </c>
      <c r="G575" s="19">
        <f>IFERROR(__xludf.DUMMYFUNCTION("""COMPUTED_VALUE"""),120.0)</f>
        <v>120</v>
      </c>
      <c r="H575" s="19">
        <f>IFERROR(__xludf.DUMMYFUNCTION("""COMPUTED_VALUE"""),23.0)</f>
        <v>23</v>
      </c>
      <c r="I575" s="19">
        <f>IFERROR(__xludf.DUMMYFUNCTION("""COMPUTED_VALUE"""),30.0)</f>
        <v>30</v>
      </c>
      <c r="J575" s="21" t="str">
        <f t="shared" si="120"/>
        <v>N048.16.30.000 W120.23.30.000</v>
      </c>
      <c r="K575" s="21" t="str">
        <f t="shared" si="121"/>
        <v>48.275000000 120.391666667</v>
      </c>
      <c r="L575" s="22" t="str">
        <f t="shared" si="122"/>
        <v>                          N048.16.30.000 W120.23.30.000 N048.49.51.000 W120.05.07.000 SECTOR-07 ; NODE: PG 10 #24</v>
      </c>
      <c r="M575" s="23" t="str">
        <f t="shared" si="123"/>
        <v>LINE -120.391666667,48.275000000 -120.085277778,48.830833333
</v>
      </c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</row>
    <row r="576" ht="15.75" customHeight="1">
      <c r="A576" s="5" t="s">
        <v>96</v>
      </c>
      <c r="B576" s="5" t="s">
        <v>15</v>
      </c>
      <c r="C576" s="5" t="s">
        <v>30</v>
      </c>
      <c r="D576" s="19">
        <f>IFERROR(__xludf.DUMMYFUNCTION("IF(ISBLANK(C576),"""",QUERY(CoordinateDefinitions,""select C,D,E,F,G,H where A=""&amp;B576&amp;"" and B='""&amp;C576&amp;""'""))"),48.0)</f>
        <v>48</v>
      </c>
      <c r="E576" s="20">
        <f>IFERROR(__xludf.DUMMYFUNCTION("""COMPUTED_VALUE"""),49.0)</f>
        <v>49</v>
      </c>
      <c r="F576" s="20">
        <f>IFERROR(__xludf.DUMMYFUNCTION("""COMPUTED_VALUE"""),51.0)</f>
        <v>51</v>
      </c>
      <c r="G576" s="19">
        <f>IFERROR(__xludf.DUMMYFUNCTION("""COMPUTED_VALUE"""),120.0)</f>
        <v>120</v>
      </c>
      <c r="H576" s="19">
        <f>IFERROR(__xludf.DUMMYFUNCTION("""COMPUTED_VALUE"""),5.0)</f>
        <v>5</v>
      </c>
      <c r="I576" s="19">
        <f>IFERROR(__xludf.DUMMYFUNCTION("""COMPUTED_VALUE"""),7.0)</f>
        <v>7</v>
      </c>
      <c r="J576" s="21" t="str">
        <f t="shared" si="120"/>
        <v>N048.49.51.000 W120.05.07.000</v>
      </c>
      <c r="K576" s="21" t="str">
        <f t="shared" si="121"/>
        <v>48.830833333 120.085277778</v>
      </c>
      <c r="L576" s="22" t="str">
        <f t="shared" si="122"/>
        <v>                          N048.49.51.000 W120.05.07.000 N049.00.00.000 W120.00.00.000 SECTOR-07 ; NODE: PG 10 #25</v>
      </c>
      <c r="M576" s="23" t="str">
        <f t="shared" si="123"/>
        <v>LINE -120.085277778,48.830833333 -120.000000000,49.000000000
</v>
      </c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</row>
    <row r="577" ht="15.75" customHeight="1">
      <c r="A577" s="5" t="s">
        <v>96</v>
      </c>
      <c r="B577" s="5" t="s">
        <v>15</v>
      </c>
      <c r="C577" s="5" t="s">
        <v>5</v>
      </c>
      <c r="D577" s="19">
        <f>IFERROR(__xludf.DUMMYFUNCTION("IF(ISBLANK(C577),"""",QUERY(CoordinateDefinitions,""select C,D,E,F,G,H where A=""&amp;B577&amp;"" and B='""&amp;C577&amp;""'""))"),49.0)</f>
        <v>49</v>
      </c>
      <c r="E577" s="20">
        <f>IFERROR(__xludf.DUMMYFUNCTION("""COMPUTED_VALUE"""),0.0)</f>
        <v>0</v>
      </c>
      <c r="F577" s="20">
        <f>IFERROR(__xludf.DUMMYFUNCTION("""COMPUTED_VALUE"""),0.0)</f>
        <v>0</v>
      </c>
      <c r="G577" s="19">
        <f>IFERROR(__xludf.DUMMYFUNCTION("""COMPUTED_VALUE"""),120.0)</f>
        <v>120</v>
      </c>
      <c r="H577" s="19">
        <f>IFERROR(__xludf.DUMMYFUNCTION("""COMPUTED_VALUE"""),0.0)</f>
        <v>0</v>
      </c>
      <c r="I577" s="19">
        <f>IFERROR(__xludf.DUMMYFUNCTION("""COMPUTED_VALUE"""),0.0)</f>
        <v>0</v>
      </c>
      <c r="J577" s="21" t="str">
        <f t="shared" si="120"/>
        <v>N049.00.00.000 W120.00.00.000</v>
      </c>
      <c r="K577" s="21" t="str">
        <f t="shared" si="121"/>
        <v>49.000000000 120.000000000</v>
      </c>
      <c r="L577" s="22" t="str">
        <f t="shared" si="122"/>
        <v/>
      </c>
      <c r="M577" s="23" t="str">
        <f t="shared" si="123"/>
        <v/>
      </c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</row>
    <row r="578" ht="15.75" customHeight="1">
      <c r="A578" s="29"/>
      <c r="B578" s="29"/>
      <c r="C578" s="29"/>
      <c r="D578" s="21" t="str">
        <f>IFERROR(__xludf.DUMMYFUNCTION("IF(ISBLANK(C578),"""",QUERY(CoordinateDefinitions,""select C,D,E,F,G,H where A=""&amp;B578&amp;"" and B='""&amp;C578&amp;""'""))"),"")</f>
        <v/>
      </c>
      <c r="E578" s="30"/>
      <c r="F578" s="30"/>
      <c r="G578" s="21"/>
      <c r="H578" s="21"/>
      <c r="I578" s="21"/>
      <c r="J578" s="21" t="str">
        <f t="shared" si="120"/>
        <v/>
      </c>
      <c r="K578" s="21" t="str">
        <f t="shared" si="121"/>
        <v/>
      </c>
      <c r="L578" s="22" t="str">
        <f t="shared" si="122"/>
        <v/>
      </c>
      <c r="M578" s="23" t="str">
        <f t="shared" si="123"/>
        <v/>
      </c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</row>
    <row r="579" ht="15.75" customHeight="1">
      <c r="A579" s="5" t="s">
        <v>16</v>
      </c>
      <c r="B579" s="5" t="s">
        <v>15</v>
      </c>
      <c r="C579" s="5" t="s">
        <v>6</v>
      </c>
      <c r="D579" s="19">
        <f>IFERROR(__xludf.DUMMYFUNCTION("IF(ISBLANK(C579),"""",QUERY(CoordinateDefinitions,""select C,D,E,F,G,H where A=""&amp;B579&amp;"" and B='""&amp;C579&amp;""'""))"),49.0)</f>
        <v>49</v>
      </c>
      <c r="E579" s="20">
        <f>IFERROR(__xludf.DUMMYFUNCTION("""COMPUTED_VALUE"""),0.0)</f>
        <v>0</v>
      </c>
      <c r="F579" s="20">
        <f>IFERROR(__xludf.DUMMYFUNCTION("""COMPUTED_VALUE"""),0.0)</f>
        <v>0</v>
      </c>
      <c r="G579" s="19">
        <f>IFERROR(__xludf.DUMMYFUNCTION("""COMPUTED_VALUE"""),116.0)</f>
        <v>116</v>
      </c>
      <c r="H579" s="19">
        <f>IFERROR(__xludf.DUMMYFUNCTION("""COMPUTED_VALUE"""),48.0)</f>
        <v>48</v>
      </c>
      <c r="I579" s="19">
        <f>IFERROR(__xludf.DUMMYFUNCTION("""COMPUTED_VALUE"""),4.0)</f>
        <v>4</v>
      </c>
      <c r="J579" s="21" t="str">
        <f t="shared" si="120"/>
        <v>N049.00.00.000 W116.48.04.000</v>
      </c>
      <c r="K579" s="21" t="str">
        <f t="shared" si="121"/>
        <v>49.000000000 116.801111111</v>
      </c>
      <c r="L579" s="22" t="str">
        <f t="shared" si="122"/>
        <v>                          N049.00.00.000 W116.48.04.000 N049.00.00.000 W114.40.00.000 SECTOR-11 ; NODE: PG 10 #2</v>
      </c>
      <c r="M579" s="23" t="str">
        <f t="shared" si="123"/>
        <v>LINE -116.801111111,49.000000000 -114.666666667,49.000000000
</v>
      </c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</row>
    <row r="580" ht="15.75" customHeight="1">
      <c r="A580" s="5" t="s">
        <v>16</v>
      </c>
      <c r="B580" s="5" t="s">
        <v>15</v>
      </c>
      <c r="C580" s="5" t="s">
        <v>8</v>
      </c>
      <c r="D580" s="19">
        <f>IFERROR(__xludf.DUMMYFUNCTION("IF(ISBLANK(C580),"""",QUERY(CoordinateDefinitions,""select C,D,E,F,G,H where A=""&amp;B580&amp;"" and B='""&amp;C580&amp;""'""))"),49.0)</f>
        <v>49</v>
      </c>
      <c r="E580" s="20">
        <f>IFERROR(__xludf.DUMMYFUNCTION("""COMPUTED_VALUE"""),0.0)</f>
        <v>0</v>
      </c>
      <c r="F580" s="20">
        <f>IFERROR(__xludf.DUMMYFUNCTION("""COMPUTED_VALUE"""),0.0)</f>
        <v>0</v>
      </c>
      <c r="G580" s="19">
        <f>IFERROR(__xludf.DUMMYFUNCTION("""COMPUTED_VALUE"""),114.0)</f>
        <v>114</v>
      </c>
      <c r="H580" s="19">
        <f>IFERROR(__xludf.DUMMYFUNCTION("""COMPUTED_VALUE"""),40.0)</f>
        <v>40</v>
      </c>
      <c r="I580" s="19">
        <f>IFERROR(__xludf.DUMMYFUNCTION("""COMPUTED_VALUE"""),0.0)</f>
        <v>0</v>
      </c>
      <c r="J580" s="21" t="str">
        <f t="shared" si="120"/>
        <v>N049.00.00.000 W114.40.00.000</v>
      </c>
      <c r="K580" s="21" t="str">
        <f t="shared" si="121"/>
        <v>49.000000000 114.666666667</v>
      </c>
      <c r="L580" s="22" t="str">
        <f t="shared" si="122"/>
        <v>                          N049.00.00.000 W114.40.00.000 N048.57.00.000 W114.42.00.000 SECTOR-11 ; NODE: PG 10 #3</v>
      </c>
      <c r="M580" s="23" t="str">
        <f t="shared" si="123"/>
        <v>LINE -114.666666667,49.000000000 -114.700000000,48.950000000
</v>
      </c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</row>
    <row r="581" ht="15.75" customHeight="1">
      <c r="A581" s="5" t="s">
        <v>16</v>
      </c>
      <c r="B581" s="5" t="s">
        <v>15</v>
      </c>
      <c r="C581" s="5" t="s">
        <v>9</v>
      </c>
      <c r="D581" s="19">
        <f>IFERROR(__xludf.DUMMYFUNCTION("IF(ISBLANK(C581),"""",QUERY(CoordinateDefinitions,""select C,D,E,F,G,H where A=""&amp;B581&amp;"" and B='""&amp;C581&amp;""'""))"),48.0)</f>
        <v>48</v>
      </c>
      <c r="E581" s="20">
        <f>IFERROR(__xludf.DUMMYFUNCTION("""COMPUTED_VALUE"""),57.0)</f>
        <v>57</v>
      </c>
      <c r="F581" s="20">
        <f>IFERROR(__xludf.DUMMYFUNCTION("""COMPUTED_VALUE"""),0.0)</f>
        <v>0</v>
      </c>
      <c r="G581" s="19">
        <f>IFERROR(__xludf.DUMMYFUNCTION("""COMPUTED_VALUE"""),114.0)</f>
        <v>114</v>
      </c>
      <c r="H581" s="19">
        <f>IFERROR(__xludf.DUMMYFUNCTION("""COMPUTED_VALUE"""),42.0)</f>
        <v>42</v>
      </c>
      <c r="I581" s="19">
        <f>IFERROR(__xludf.DUMMYFUNCTION("""COMPUTED_VALUE"""),0.0)</f>
        <v>0</v>
      </c>
      <c r="J581" s="21" t="str">
        <f t="shared" si="120"/>
        <v>N048.57.00.000 W114.42.00.000</v>
      </c>
      <c r="K581" s="21" t="str">
        <f t="shared" si="121"/>
        <v>48.950000000 114.700000000</v>
      </c>
      <c r="L581" s="22" t="str">
        <f t="shared" si="122"/>
        <v>                          N048.57.00.000 W114.42.00.000 N048.55.00.000 W114.43.04.000 SECTOR-11 ; NODE: PG 10 #4</v>
      </c>
      <c r="M581" s="23" t="str">
        <f t="shared" si="123"/>
        <v>LINE -114.700000000,48.950000000 -114.717777778,48.916666667
</v>
      </c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</row>
    <row r="582" ht="15.75" customHeight="1">
      <c r="A582" s="5" t="s">
        <v>16</v>
      </c>
      <c r="B582" s="5" t="s">
        <v>15</v>
      </c>
      <c r="C582" s="5" t="s">
        <v>10</v>
      </c>
      <c r="D582" s="19">
        <f>IFERROR(__xludf.DUMMYFUNCTION("IF(ISBLANK(C582),"""",QUERY(CoordinateDefinitions,""select C,D,E,F,G,H where A=""&amp;B582&amp;"" and B='""&amp;C582&amp;""'""))"),48.0)</f>
        <v>48</v>
      </c>
      <c r="E582" s="20">
        <f>IFERROR(__xludf.DUMMYFUNCTION("""COMPUTED_VALUE"""),55.0)</f>
        <v>55</v>
      </c>
      <c r="F582" s="20">
        <f>IFERROR(__xludf.DUMMYFUNCTION("""COMPUTED_VALUE"""),0.0)</f>
        <v>0</v>
      </c>
      <c r="G582" s="19">
        <f>IFERROR(__xludf.DUMMYFUNCTION("""COMPUTED_VALUE"""),114.0)</f>
        <v>114</v>
      </c>
      <c r="H582" s="19">
        <f>IFERROR(__xludf.DUMMYFUNCTION("""COMPUTED_VALUE"""),43.0)</f>
        <v>43</v>
      </c>
      <c r="I582" s="19">
        <f>IFERROR(__xludf.DUMMYFUNCTION("""COMPUTED_VALUE"""),4.0)</f>
        <v>4</v>
      </c>
      <c r="J582" s="21" t="str">
        <f t="shared" si="120"/>
        <v>N048.55.00.000 W114.43.04.000</v>
      </c>
      <c r="K582" s="21" t="str">
        <f t="shared" si="121"/>
        <v>48.916666667 114.717777778</v>
      </c>
      <c r="L582" s="22" t="str">
        <f t="shared" si="122"/>
        <v>                          N048.55.00.000 W114.43.04.000 N048.25.00.000 W115.00.00.000 SECTOR-11 ; NODE: PG 10 #5</v>
      </c>
      <c r="M582" s="23" t="str">
        <f t="shared" si="123"/>
        <v>LINE -114.717777778,48.916666667 -115.000000000,48.416666667
</v>
      </c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</row>
    <row r="583" ht="15.75" customHeight="1">
      <c r="A583" s="5" t="s">
        <v>16</v>
      </c>
      <c r="B583" s="5" t="s">
        <v>15</v>
      </c>
      <c r="C583" s="5" t="s">
        <v>11</v>
      </c>
      <c r="D583" s="19">
        <f>IFERROR(__xludf.DUMMYFUNCTION("IF(ISBLANK(C583),"""",QUERY(CoordinateDefinitions,""select C,D,E,F,G,H where A=""&amp;B583&amp;"" and B='""&amp;C583&amp;""'""))"),48.0)</f>
        <v>48</v>
      </c>
      <c r="E583" s="20">
        <f>IFERROR(__xludf.DUMMYFUNCTION("""COMPUTED_VALUE"""),25.0)</f>
        <v>25</v>
      </c>
      <c r="F583" s="20">
        <f>IFERROR(__xludf.DUMMYFUNCTION("""COMPUTED_VALUE"""),0.0)</f>
        <v>0</v>
      </c>
      <c r="G583" s="19">
        <f>IFERROR(__xludf.DUMMYFUNCTION("""COMPUTED_VALUE"""),115.0)</f>
        <v>115</v>
      </c>
      <c r="H583" s="19">
        <f>IFERROR(__xludf.DUMMYFUNCTION("""COMPUTED_VALUE"""),0.0)</f>
        <v>0</v>
      </c>
      <c r="I583" s="19">
        <f>IFERROR(__xludf.DUMMYFUNCTION("""COMPUTED_VALUE"""),0.0)</f>
        <v>0</v>
      </c>
      <c r="J583" s="21" t="str">
        <f t="shared" si="120"/>
        <v>N048.25.00.000 W115.00.00.000</v>
      </c>
      <c r="K583" s="21" t="str">
        <f t="shared" si="121"/>
        <v>48.416666667 115.000000000</v>
      </c>
      <c r="L583" s="22" t="str">
        <f t="shared" si="122"/>
        <v>                          N048.25.00.000 W115.00.00.000 N047.09.00.000 W115.00.00.000 SECTOR-11 ; NODE: PG 10 #6</v>
      </c>
      <c r="M583" s="23" t="str">
        <f t="shared" si="123"/>
        <v>LINE -115.000000000,48.416666667 -115.000000000,47.150000000
</v>
      </c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</row>
    <row r="584" ht="15.75" customHeight="1">
      <c r="A584" s="5" t="s">
        <v>16</v>
      </c>
      <c r="B584" s="5" t="s">
        <v>15</v>
      </c>
      <c r="C584" s="5" t="s">
        <v>12</v>
      </c>
      <c r="D584" s="19">
        <f>IFERROR(__xludf.DUMMYFUNCTION("IF(ISBLANK(C584),"""",QUERY(CoordinateDefinitions,""select C,D,E,F,G,H where A=""&amp;B584&amp;"" and B='""&amp;C584&amp;""'""))"),47.0)</f>
        <v>47</v>
      </c>
      <c r="E584" s="20">
        <f>IFERROR(__xludf.DUMMYFUNCTION("""COMPUTED_VALUE"""),9.0)</f>
        <v>9</v>
      </c>
      <c r="F584" s="20">
        <f>IFERROR(__xludf.DUMMYFUNCTION("""COMPUTED_VALUE"""),0.0)</f>
        <v>0</v>
      </c>
      <c r="G584" s="19">
        <f>IFERROR(__xludf.DUMMYFUNCTION("""COMPUTED_VALUE"""),115.0)</f>
        <v>115</v>
      </c>
      <c r="H584" s="19">
        <f>IFERROR(__xludf.DUMMYFUNCTION("""COMPUTED_VALUE"""),0.0)</f>
        <v>0</v>
      </c>
      <c r="I584" s="19">
        <f>IFERROR(__xludf.DUMMYFUNCTION("""COMPUTED_VALUE"""),0.0)</f>
        <v>0</v>
      </c>
      <c r="J584" s="21" t="str">
        <f t="shared" si="120"/>
        <v>N047.09.00.000 W115.00.00.000</v>
      </c>
      <c r="K584" s="21" t="str">
        <f t="shared" si="121"/>
        <v>47.150000000 115.000000000</v>
      </c>
      <c r="L584" s="22" t="str">
        <f t="shared" si="122"/>
        <v>                          N047.09.00.000 W115.00.00.000 N047.17.10.000 W117.33.11.000 SECTOR-11 ; NODE: PG 10 #7</v>
      </c>
      <c r="M584" s="23" t="str">
        <f t="shared" si="123"/>
        <v>LINE -115.000000000,47.150000000 -117.553055556,47.286111111
</v>
      </c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</row>
    <row r="585" ht="15.75" customHeight="1">
      <c r="A585" s="5" t="s">
        <v>16</v>
      </c>
      <c r="B585" s="5" t="s">
        <v>15</v>
      </c>
      <c r="C585" s="5" t="s">
        <v>37</v>
      </c>
      <c r="D585" s="19">
        <f>IFERROR(__xludf.DUMMYFUNCTION("IF(ISBLANK(C585),"""",QUERY(CoordinateDefinitions,""select C,D,E,F,G,H where A=""&amp;B585&amp;"" and B='""&amp;C585&amp;""'""))"),47.0)</f>
        <v>47</v>
      </c>
      <c r="E585" s="20">
        <f>IFERROR(__xludf.DUMMYFUNCTION("""COMPUTED_VALUE"""),17.0)</f>
        <v>17</v>
      </c>
      <c r="F585" s="20">
        <f>IFERROR(__xludf.DUMMYFUNCTION("""COMPUTED_VALUE"""),10.0)</f>
        <v>10</v>
      </c>
      <c r="G585" s="19">
        <f>IFERROR(__xludf.DUMMYFUNCTION("""COMPUTED_VALUE"""),117.0)</f>
        <v>117</v>
      </c>
      <c r="H585" s="19">
        <f>IFERROR(__xludf.DUMMYFUNCTION("""COMPUTED_VALUE"""),33.0)</f>
        <v>33</v>
      </c>
      <c r="I585" s="19">
        <f>IFERROR(__xludf.DUMMYFUNCTION("""COMPUTED_VALUE"""),11.0)</f>
        <v>11</v>
      </c>
      <c r="J585" s="21" t="str">
        <f t="shared" si="120"/>
        <v>N047.17.10.000 W117.33.11.000</v>
      </c>
      <c r="K585" s="21" t="str">
        <f t="shared" si="121"/>
        <v>47.286111111 117.553055556</v>
      </c>
      <c r="L585" s="22" t="str">
        <f t="shared" si="122"/>
        <v>                          N047.17.10.000 W117.33.11.000 N047.18.26.000 W118.01.13.000 SECTOR-11 ; NODE: PG 10 #32</v>
      </c>
      <c r="M585" s="23" t="str">
        <f t="shared" si="123"/>
        <v>LINE -117.553055556,47.286111111 -118.020277778,47.307222222
</v>
      </c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</row>
    <row r="586" ht="15.75" customHeight="1">
      <c r="A586" s="5" t="s">
        <v>16</v>
      </c>
      <c r="B586" s="5" t="s">
        <v>15</v>
      </c>
      <c r="C586" s="5" t="s">
        <v>34</v>
      </c>
      <c r="D586" s="19">
        <f>IFERROR(__xludf.DUMMYFUNCTION("IF(ISBLANK(C586),"""",QUERY(CoordinateDefinitions,""select C,D,E,F,G,H where A=""&amp;B586&amp;"" and B='""&amp;C586&amp;""'""))"),47.0)</f>
        <v>47</v>
      </c>
      <c r="E586" s="20">
        <f>IFERROR(__xludf.DUMMYFUNCTION("""COMPUTED_VALUE"""),18.0)</f>
        <v>18</v>
      </c>
      <c r="F586" s="20">
        <f>IFERROR(__xludf.DUMMYFUNCTION("""COMPUTED_VALUE"""),26.0)</f>
        <v>26</v>
      </c>
      <c r="G586" s="19">
        <f>IFERROR(__xludf.DUMMYFUNCTION("""COMPUTED_VALUE"""),118.0)</f>
        <v>118</v>
      </c>
      <c r="H586" s="19">
        <f>IFERROR(__xludf.DUMMYFUNCTION("""COMPUTED_VALUE"""),1.0)</f>
        <v>1</v>
      </c>
      <c r="I586" s="19">
        <f>IFERROR(__xludf.DUMMYFUNCTION("""COMPUTED_VALUE"""),13.0)</f>
        <v>13</v>
      </c>
      <c r="J586" s="21" t="str">
        <f t="shared" si="120"/>
        <v>N047.18.26.000 W118.01.13.000</v>
      </c>
      <c r="K586" s="21" t="str">
        <f t="shared" si="121"/>
        <v>47.307222222 118.020277778</v>
      </c>
      <c r="L586" s="22" t="str">
        <f t="shared" si="122"/>
        <v>                          N047.18.26.000 W118.01.13.000 N047.40.14.000 W117.53.56.000 SECTOR-11 ; NODE: PG 10 #29</v>
      </c>
      <c r="M586" s="23" t="str">
        <f t="shared" si="123"/>
        <v>LINE -118.020277778,47.307222222 -117.898888889,47.670555556
</v>
      </c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</row>
    <row r="587" ht="15.75" customHeight="1">
      <c r="A587" s="5" t="s">
        <v>16</v>
      </c>
      <c r="B587" s="5" t="s">
        <v>15</v>
      </c>
      <c r="C587" s="5" t="s">
        <v>35</v>
      </c>
      <c r="D587" s="19">
        <f>IFERROR(__xludf.DUMMYFUNCTION("IF(ISBLANK(C587),"""",QUERY(CoordinateDefinitions,""select C,D,E,F,G,H where A=""&amp;B587&amp;"" and B='""&amp;C587&amp;""'""))"),47.0)</f>
        <v>47</v>
      </c>
      <c r="E587" s="20">
        <f>IFERROR(__xludf.DUMMYFUNCTION("""COMPUTED_VALUE"""),40.0)</f>
        <v>40</v>
      </c>
      <c r="F587" s="20">
        <f>IFERROR(__xludf.DUMMYFUNCTION("""COMPUTED_VALUE"""),14.0)</f>
        <v>14</v>
      </c>
      <c r="G587" s="19">
        <f>IFERROR(__xludf.DUMMYFUNCTION("""COMPUTED_VALUE"""),117.0)</f>
        <v>117</v>
      </c>
      <c r="H587" s="19">
        <f>IFERROR(__xludf.DUMMYFUNCTION("""COMPUTED_VALUE"""),53.0)</f>
        <v>53</v>
      </c>
      <c r="I587" s="19">
        <f>IFERROR(__xludf.DUMMYFUNCTION("""COMPUTED_VALUE"""),56.0)</f>
        <v>56</v>
      </c>
      <c r="J587" s="21" t="str">
        <f t="shared" si="120"/>
        <v>N047.40.14.000 W117.53.56.000</v>
      </c>
      <c r="K587" s="21" t="str">
        <f t="shared" si="121"/>
        <v>47.670555556 117.898888889</v>
      </c>
      <c r="L587" s="22" t="str">
        <f t="shared" si="122"/>
        <v>                          N047.40.14.000 W117.53.56.000 N048.22.04.000 W117.28.04.000 SECTOR-11 ; NODE: PG 10 #30</v>
      </c>
      <c r="M587" s="23" t="str">
        <f t="shared" si="123"/>
        <v>LINE -117.898888889,47.670555556 -117.467777778,48.367777778
</v>
      </c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</row>
    <row r="588" ht="15.75" customHeight="1">
      <c r="A588" s="5" t="s">
        <v>16</v>
      </c>
      <c r="B588" s="5" t="s">
        <v>15</v>
      </c>
      <c r="C588" s="5" t="s">
        <v>36</v>
      </c>
      <c r="D588" s="19">
        <f>IFERROR(__xludf.DUMMYFUNCTION("IF(ISBLANK(C588),"""",QUERY(CoordinateDefinitions,""select C,D,E,F,G,H where A=""&amp;B588&amp;"" and B='""&amp;C588&amp;""'""))"),48.0)</f>
        <v>48</v>
      </c>
      <c r="E588" s="20">
        <f>IFERROR(__xludf.DUMMYFUNCTION("""COMPUTED_VALUE"""),22.0)</f>
        <v>22</v>
      </c>
      <c r="F588" s="20">
        <f>IFERROR(__xludf.DUMMYFUNCTION("""COMPUTED_VALUE"""),4.0)</f>
        <v>4</v>
      </c>
      <c r="G588" s="19">
        <f>IFERROR(__xludf.DUMMYFUNCTION("""COMPUTED_VALUE"""),117.0)</f>
        <v>117</v>
      </c>
      <c r="H588" s="19">
        <f>IFERROR(__xludf.DUMMYFUNCTION("""COMPUTED_VALUE"""),28.0)</f>
        <v>28</v>
      </c>
      <c r="I588" s="19">
        <f>IFERROR(__xludf.DUMMYFUNCTION("""COMPUTED_VALUE"""),4.0)</f>
        <v>4</v>
      </c>
      <c r="J588" s="21" t="str">
        <f t="shared" si="120"/>
        <v>N048.22.04.000 W117.28.04.000</v>
      </c>
      <c r="K588" s="21" t="str">
        <f t="shared" si="121"/>
        <v>48.367777778 117.467777778</v>
      </c>
      <c r="L588" s="22" t="str">
        <f t="shared" si="122"/>
        <v>                          N048.22.04.000 W117.28.04.000 N049.00.00.000 W116.48.04.000 SECTOR-11 ; NODE: PG 10 #31</v>
      </c>
      <c r="M588" s="23" t="str">
        <f t="shared" si="123"/>
        <v>LINE -117.467777778,48.367777778 -116.801111111,49.000000000
</v>
      </c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</row>
    <row r="589" ht="15.75" customHeight="1">
      <c r="A589" s="5" t="s">
        <v>16</v>
      </c>
      <c r="B589" s="5" t="s">
        <v>15</v>
      </c>
      <c r="C589" s="5" t="s">
        <v>6</v>
      </c>
      <c r="D589" s="19">
        <f>IFERROR(__xludf.DUMMYFUNCTION("IF(ISBLANK(C589),"""",QUERY(CoordinateDefinitions,""select C,D,E,F,G,H where A=""&amp;B589&amp;"" and B='""&amp;C589&amp;""'""))"),49.0)</f>
        <v>49</v>
      </c>
      <c r="E589" s="20">
        <f>IFERROR(__xludf.DUMMYFUNCTION("""COMPUTED_VALUE"""),0.0)</f>
        <v>0</v>
      </c>
      <c r="F589" s="20">
        <f>IFERROR(__xludf.DUMMYFUNCTION("""COMPUTED_VALUE"""),0.0)</f>
        <v>0</v>
      </c>
      <c r="G589" s="19">
        <f>IFERROR(__xludf.DUMMYFUNCTION("""COMPUTED_VALUE"""),116.0)</f>
        <v>116</v>
      </c>
      <c r="H589" s="19">
        <f>IFERROR(__xludf.DUMMYFUNCTION("""COMPUTED_VALUE"""),48.0)</f>
        <v>48</v>
      </c>
      <c r="I589" s="19">
        <f>IFERROR(__xludf.DUMMYFUNCTION("""COMPUTED_VALUE"""),4.0)</f>
        <v>4</v>
      </c>
      <c r="J589" s="21" t="str">
        <f t="shared" si="120"/>
        <v>N049.00.00.000 W116.48.04.000</v>
      </c>
      <c r="K589" s="21" t="str">
        <f t="shared" si="121"/>
        <v>49.000000000 116.801111111</v>
      </c>
      <c r="L589" s="22" t="str">
        <f t="shared" si="122"/>
        <v/>
      </c>
      <c r="M589" s="23" t="str">
        <f t="shared" si="123"/>
        <v/>
      </c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</row>
    <row r="590" ht="15.75" customHeight="1">
      <c r="A590" s="29"/>
      <c r="B590" s="29"/>
      <c r="C590" s="29"/>
      <c r="D590" s="21" t="str">
        <f>IFERROR(__xludf.DUMMYFUNCTION("IF(ISBLANK(C590),"""",QUERY(CoordinateDefinitions,""select C,D,E,F,G,H where A=""&amp;B590&amp;"" and B='""&amp;C590&amp;""'""))"),"")</f>
        <v/>
      </c>
      <c r="E590" s="30"/>
      <c r="F590" s="30"/>
      <c r="G590" s="21"/>
      <c r="H590" s="21"/>
      <c r="I590" s="21"/>
      <c r="J590" s="21" t="str">
        <f t="shared" si="120"/>
        <v/>
      </c>
      <c r="K590" s="21" t="str">
        <f t="shared" si="121"/>
        <v/>
      </c>
      <c r="L590" s="22" t="str">
        <f t="shared" si="122"/>
        <v/>
      </c>
      <c r="M590" s="23" t="str">
        <f t="shared" si="123"/>
        <v/>
      </c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</row>
    <row r="591" ht="15.75" customHeight="1">
      <c r="A591" s="5" t="s">
        <v>60</v>
      </c>
      <c r="B591" s="5" t="s">
        <v>15</v>
      </c>
      <c r="C591" s="5" t="s">
        <v>12</v>
      </c>
      <c r="D591" s="19">
        <f>IFERROR(__xludf.DUMMYFUNCTION("IF(ISBLANK(C591),"""",QUERY(CoordinateDefinitions,""select C,D,E,F,G,H where A=""&amp;B591&amp;"" and B='""&amp;C591&amp;""'""))"),47.0)</f>
        <v>47</v>
      </c>
      <c r="E591" s="20">
        <f>IFERROR(__xludf.DUMMYFUNCTION("""COMPUTED_VALUE"""),9.0)</f>
        <v>9</v>
      </c>
      <c r="F591" s="20">
        <f>IFERROR(__xludf.DUMMYFUNCTION("""COMPUTED_VALUE"""),0.0)</f>
        <v>0</v>
      </c>
      <c r="G591" s="19">
        <f>IFERROR(__xludf.DUMMYFUNCTION("""COMPUTED_VALUE"""),115.0)</f>
        <v>115</v>
      </c>
      <c r="H591" s="19">
        <f>IFERROR(__xludf.DUMMYFUNCTION("""COMPUTED_VALUE"""),0.0)</f>
        <v>0</v>
      </c>
      <c r="I591" s="19">
        <f>IFERROR(__xludf.DUMMYFUNCTION("""COMPUTED_VALUE"""),0.0)</f>
        <v>0</v>
      </c>
      <c r="J591" s="21" t="str">
        <f t="shared" si="120"/>
        <v>N047.09.00.000 W115.00.00.000</v>
      </c>
      <c r="K591" s="21" t="str">
        <f t="shared" si="121"/>
        <v>47.150000000 115.000000000</v>
      </c>
      <c r="L591" s="22" t="str">
        <f t="shared" si="122"/>
        <v>                          N047.09.00.000 W115.00.00.000 N045.20.00.000 W115.00.00.000 SECTOR-48 ; NODE: PG 10 #7</v>
      </c>
      <c r="M591" s="23" t="str">
        <f t="shared" si="123"/>
        <v>LINE -115.000000000,47.150000000 -115.000000000,45.333333333
</v>
      </c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</row>
    <row r="592" ht="15.75" customHeight="1">
      <c r="A592" s="5" t="s">
        <v>60</v>
      </c>
      <c r="B592" s="5" t="s">
        <v>15</v>
      </c>
      <c r="C592" s="5" t="s">
        <v>13</v>
      </c>
      <c r="D592" s="19">
        <f>IFERROR(__xludf.DUMMYFUNCTION("IF(ISBLANK(C592),"""",QUERY(CoordinateDefinitions,""select C,D,E,F,G,H where A=""&amp;B592&amp;"" and B='""&amp;C592&amp;""'""))"),45.0)</f>
        <v>45</v>
      </c>
      <c r="E592" s="20">
        <f>IFERROR(__xludf.DUMMYFUNCTION("""COMPUTED_VALUE"""),20.0)</f>
        <v>20</v>
      </c>
      <c r="F592" s="20">
        <f>IFERROR(__xludf.DUMMYFUNCTION("""COMPUTED_VALUE"""),0.0)</f>
        <v>0</v>
      </c>
      <c r="G592" s="19">
        <f>IFERROR(__xludf.DUMMYFUNCTION("""COMPUTED_VALUE"""),115.0)</f>
        <v>115</v>
      </c>
      <c r="H592" s="19">
        <f>IFERROR(__xludf.DUMMYFUNCTION("""COMPUTED_VALUE"""),0.0)</f>
        <v>0</v>
      </c>
      <c r="I592" s="19">
        <f>IFERROR(__xludf.DUMMYFUNCTION("""COMPUTED_VALUE"""),0.0)</f>
        <v>0</v>
      </c>
      <c r="J592" s="21" t="str">
        <f t="shared" si="120"/>
        <v>N045.20.00.000 W115.00.00.000</v>
      </c>
      <c r="K592" s="21" t="str">
        <f t="shared" si="121"/>
        <v>45.333333333 115.000000000</v>
      </c>
      <c r="L592" s="22" t="str">
        <f t="shared" si="122"/>
        <v>                          N045.20.00.000 W115.00.00.000 N045.20.00.000 W117.00.36.000 SECTOR-48 ; NODE: PG 10 #8</v>
      </c>
      <c r="M592" s="23" t="str">
        <f t="shared" si="123"/>
        <v>LINE -115.000000000,45.333333333 -117.010000000,45.333333333
</v>
      </c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</row>
    <row r="593" ht="15.75" customHeight="1">
      <c r="A593" s="5" t="s">
        <v>60</v>
      </c>
      <c r="B593" s="5" t="s">
        <v>15</v>
      </c>
      <c r="C593" s="5" t="s">
        <v>14</v>
      </c>
      <c r="D593" s="19">
        <f>IFERROR(__xludf.DUMMYFUNCTION("IF(ISBLANK(C593),"""",QUERY(CoordinateDefinitions,""select C,D,E,F,G,H where A=""&amp;B593&amp;"" and B='""&amp;C593&amp;""'""))"),45.0)</f>
        <v>45</v>
      </c>
      <c r="E593" s="20">
        <f>IFERROR(__xludf.DUMMYFUNCTION("""COMPUTED_VALUE"""),20.0)</f>
        <v>20</v>
      </c>
      <c r="F593" s="20">
        <f>IFERROR(__xludf.DUMMYFUNCTION("""COMPUTED_VALUE"""),0.0)</f>
        <v>0</v>
      </c>
      <c r="G593" s="19">
        <f>IFERROR(__xludf.DUMMYFUNCTION("""COMPUTED_VALUE"""),117.0)</f>
        <v>117</v>
      </c>
      <c r="H593" s="19">
        <f>IFERROR(__xludf.DUMMYFUNCTION("""COMPUTED_VALUE"""),0.0)</f>
        <v>0</v>
      </c>
      <c r="I593" s="19">
        <f>IFERROR(__xludf.DUMMYFUNCTION("""COMPUTED_VALUE"""),36.0)</f>
        <v>36</v>
      </c>
      <c r="J593" s="21" t="str">
        <f t="shared" si="120"/>
        <v>N045.20.00.000 W117.00.36.000</v>
      </c>
      <c r="K593" s="21" t="str">
        <f t="shared" si="121"/>
        <v>45.333333333 117.010000000</v>
      </c>
      <c r="L593" s="22" t="str">
        <f t="shared" si="122"/>
        <v>                          N045.20.00.000 W117.00.36.000 N046.25.26.000 W118.16.43.000 SECTOR-48 ; NODE: PG 10 #9</v>
      </c>
      <c r="M593" s="23" t="str">
        <f t="shared" si="123"/>
        <v>LINE -117.010000000,45.333333333 -118.278611111,46.423888889
</v>
      </c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</row>
    <row r="594" ht="15.75" customHeight="1">
      <c r="A594" s="5" t="s">
        <v>60</v>
      </c>
      <c r="B594" s="5" t="s">
        <v>15</v>
      </c>
      <c r="C594" s="5" t="s">
        <v>32</v>
      </c>
      <c r="D594" s="19">
        <f>IFERROR(__xludf.DUMMYFUNCTION("IF(ISBLANK(C594),"""",QUERY(CoordinateDefinitions,""select C,D,E,F,G,H where A=""&amp;B594&amp;"" and B='""&amp;C594&amp;""'""))"),46.0)</f>
        <v>46</v>
      </c>
      <c r="E594" s="20">
        <f>IFERROR(__xludf.DUMMYFUNCTION("""COMPUTED_VALUE"""),25.0)</f>
        <v>25</v>
      </c>
      <c r="F594" s="20">
        <f>IFERROR(__xludf.DUMMYFUNCTION("""COMPUTED_VALUE"""),26.0)</f>
        <v>26</v>
      </c>
      <c r="G594" s="19">
        <f>IFERROR(__xludf.DUMMYFUNCTION("""COMPUTED_VALUE"""),118.0)</f>
        <v>118</v>
      </c>
      <c r="H594" s="19">
        <f>IFERROR(__xludf.DUMMYFUNCTION("""COMPUTED_VALUE"""),16.0)</f>
        <v>16</v>
      </c>
      <c r="I594" s="19">
        <f>IFERROR(__xludf.DUMMYFUNCTION("""COMPUTED_VALUE"""),43.0)</f>
        <v>43</v>
      </c>
      <c r="J594" s="21" t="str">
        <f t="shared" si="120"/>
        <v>N046.25.26.000 W118.16.43.000</v>
      </c>
      <c r="K594" s="21" t="str">
        <f t="shared" si="121"/>
        <v>46.423888889 118.278611111</v>
      </c>
      <c r="L594" s="22" t="str">
        <f t="shared" si="122"/>
        <v>                          N046.25.26.000 W118.16.43.000 N046.38.45.000 W118.54.50.000 SECTOR-48 ; NODE: PG 10 #27</v>
      </c>
      <c r="M594" s="23" t="str">
        <f t="shared" si="123"/>
        <v>LINE -118.278611111,46.423888889 -118.913888889,46.645833333
</v>
      </c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</row>
    <row r="595" ht="15.75" customHeight="1">
      <c r="A595" s="5" t="s">
        <v>60</v>
      </c>
      <c r="B595" s="5" t="s">
        <v>15</v>
      </c>
      <c r="C595" s="5" t="s">
        <v>31</v>
      </c>
      <c r="D595" s="19">
        <f>IFERROR(__xludf.DUMMYFUNCTION("IF(ISBLANK(C595),"""",QUERY(CoordinateDefinitions,""select C,D,E,F,G,H where A=""&amp;B595&amp;"" and B='""&amp;C595&amp;""'""))"),46.0)</f>
        <v>46</v>
      </c>
      <c r="E595" s="20">
        <f>IFERROR(__xludf.DUMMYFUNCTION("""COMPUTED_VALUE"""),38.0)</f>
        <v>38</v>
      </c>
      <c r="F595" s="20">
        <f>IFERROR(__xludf.DUMMYFUNCTION("""COMPUTED_VALUE"""),45.0)</f>
        <v>45</v>
      </c>
      <c r="G595" s="19">
        <f>IFERROR(__xludf.DUMMYFUNCTION("""COMPUTED_VALUE"""),118.0)</f>
        <v>118</v>
      </c>
      <c r="H595" s="19">
        <f>IFERROR(__xludf.DUMMYFUNCTION("""COMPUTED_VALUE"""),54.0)</f>
        <v>54</v>
      </c>
      <c r="I595" s="19">
        <f>IFERROR(__xludf.DUMMYFUNCTION("""COMPUTED_VALUE"""),50.0)</f>
        <v>50</v>
      </c>
      <c r="J595" s="21" t="str">
        <f t="shared" si="120"/>
        <v>N046.38.45.000 W118.54.50.000</v>
      </c>
      <c r="K595" s="21" t="str">
        <f t="shared" si="121"/>
        <v>46.645833333 118.913888889</v>
      </c>
      <c r="L595" s="22" t="str">
        <f t="shared" si="122"/>
        <v>                          N046.38.45.000 W118.54.50.000 N047.01.06.000 W118.27.26.000 SECTOR-48 ; NODE: PG 10 #26</v>
      </c>
      <c r="M595" s="23" t="str">
        <f t="shared" si="123"/>
        <v>LINE -118.913888889,46.645833333 -118.457222222,47.018333333
</v>
      </c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</row>
    <row r="596" ht="15.75" customHeight="1">
      <c r="A596" s="5" t="s">
        <v>60</v>
      </c>
      <c r="B596" s="5" t="s">
        <v>15</v>
      </c>
      <c r="C596" s="5" t="s">
        <v>33</v>
      </c>
      <c r="D596" s="19">
        <f>IFERROR(__xludf.DUMMYFUNCTION("IF(ISBLANK(C596),"""",QUERY(CoordinateDefinitions,""select C,D,E,F,G,H where A=""&amp;B596&amp;"" and B='""&amp;C596&amp;""'""))"),47.0)</f>
        <v>47</v>
      </c>
      <c r="E596" s="20">
        <f>IFERROR(__xludf.DUMMYFUNCTION("""COMPUTED_VALUE"""),1.0)</f>
        <v>1</v>
      </c>
      <c r="F596" s="20">
        <f>IFERROR(__xludf.DUMMYFUNCTION("""COMPUTED_VALUE"""),6.0)</f>
        <v>6</v>
      </c>
      <c r="G596" s="19">
        <f>IFERROR(__xludf.DUMMYFUNCTION("""COMPUTED_VALUE"""),118.0)</f>
        <v>118</v>
      </c>
      <c r="H596" s="19">
        <f>IFERROR(__xludf.DUMMYFUNCTION("""COMPUTED_VALUE"""),27.0)</f>
        <v>27</v>
      </c>
      <c r="I596" s="19">
        <f>IFERROR(__xludf.DUMMYFUNCTION("""COMPUTED_VALUE"""),26.0)</f>
        <v>26</v>
      </c>
      <c r="J596" s="21" t="str">
        <f t="shared" si="120"/>
        <v>N047.01.06.000 W118.27.26.000</v>
      </c>
      <c r="K596" s="21" t="str">
        <f t="shared" si="121"/>
        <v>47.018333333 118.457222222</v>
      </c>
      <c r="L596" s="22" t="str">
        <f t="shared" si="122"/>
        <v>                          N047.01.06.000 W118.27.26.000 N047.18.26.000 W118.01.13.000 SECTOR-48 ; NODE: PG 10 #28</v>
      </c>
      <c r="M596" s="23" t="str">
        <f t="shared" si="123"/>
        <v>LINE -118.457222222,47.018333333 -118.020277778,47.307222222
</v>
      </c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</row>
    <row r="597" ht="15.75" customHeight="1">
      <c r="A597" s="5" t="s">
        <v>60</v>
      </c>
      <c r="B597" s="5" t="s">
        <v>15</v>
      </c>
      <c r="C597" s="5" t="s">
        <v>34</v>
      </c>
      <c r="D597" s="19">
        <f>IFERROR(__xludf.DUMMYFUNCTION("IF(ISBLANK(C597),"""",QUERY(CoordinateDefinitions,""select C,D,E,F,G,H where A=""&amp;B597&amp;"" and B='""&amp;C597&amp;""'""))"),47.0)</f>
        <v>47</v>
      </c>
      <c r="E597" s="20">
        <f>IFERROR(__xludf.DUMMYFUNCTION("""COMPUTED_VALUE"""),18.0)</f>
        <v>18</v>
      </c>
      <c r="F597" s="20">
        <f>IFERROR(__xludf.DUMMYFUNCTION("""COMPUTED_VALUE"""),26.0)</f>
        <v>26</v>
      </c>
      <c r="G597" s="19">
        <f>IFERROR(__xludf.DUMMYFUNCTION("""COMPUTED_VALUE"""),118.0)</f>
        <v>118</v>
      </c>
      <c r="H597" s="19">
        <f>IFERROR(__xludf.DUMMYFUNCTION("""COMPUTED_VALUE"""),1.0)</f>
        <v>1</v>
      </c>
      <c r="I597" s="19">
        <f>IFERROR(__xludf.DUMMYFUNCTION("""COMPUTED_VALUE"""),13.0)</f>
        <v>13</v>
      </c>
      <c r="J597" s="21" t="str">
        <f t="shared" si="120"/>
        <v>N047.18.26.000 W118.01.13.000</v>
      </c>
      <c r="K597" s="21" t="str">
        <f t="shared" si="121"/>
        <v>47.307222222 118.020277778</v>
      </c>
      <c r="L597" s="22" t="str">
        <f t="shared" si="122"/>
        <v>                          N047.18.26.000 W118.01.13.000 N047.17.10.000 W117.33.11.000 SECTOR-48 ; NODE: PG 10 #29</v>
      </c>
      <c r="M597" s="23" t="str">
        <f t="shared" si="123"/>
        <v>LINE -118.020277778,47.307222222 -117.553055556,47.286111111
</v>
      </c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</row>
    <row r="598" ht="15.75" customHeight="1">
      <c r="A598" s="5" t="s">
        <v>60</v>
      </c>
      <c r="B598" s="5" t="s">
        <v>15</v>
      </c>
      <c r="C598" s="5" t="s">
        <v>37</v>
      </c>
      <c r="D598" s="19">
        <f>IFERROR(__xludf.DUMMYFUNCTION("IF(ISBLANK(C598),"""",QUERY(CoordinateDefinitions,""select C,D,E,F,G,H where A=""&amp;B598&amp;"" and B='""&amp;C598&amp;""'""))"),47.0)</f>
        <v>47</v>
      </c>
      <c r="E598" s="20">
        <f>IFERROR(__xludf.DUMMYFUNCTION("""COMPUTED_VALUE"""),17.0)</f>
        <v>17</v>
      </c>
      <c r="F598" s="20">
        <f>IFERROR(__xludf.DUMMYFUNCTION("""COMPUTED_VALUE"""),10.0)</f>
        <v>10</v>
      </c>
      <c r="G598" s="19">
        <f>IFERROR(__xludf.DUMMYFUNCTION("""COMPUTED_VALUE"""),117.0)</f>
        <v>117</v>
      </c>
      <c r="H598" s="19">
        <f>IFERROR(__xludf.DUMMYFUNCTION("""COMPUTED_VALUE"""),33.0)</f>
        <v>33</v>
      </c>
      <c r="I598" s="19">
        <f>IFERROR(__xludf.DUMMYFUNCTION("""COMPUTED_VALUE"""),11.0)</f>
        <v>11</v>
      </c>
      <c r="J598" s="21" t="str">
        <f t="shared" si="120"/>
        <v>N047.17.10.000 W117.33.11.000</v>
      </c>
      <c r="K598" s="21" t="str">
        <f t="shared" si="121"/>
        <v>47.286111111 117.553055556</v>
      </c>
      <c r="L598" s="22" t="str">
        <f t="shared" si="122"/>
        <v>                          N047.17.10.000 W117.33.11.000 N047.09.00.000 W115.00.00.000 SECTOR-48 ; NODE: PG 10 #32</v>
      </c>
      <c r="M598" s="23" t="str">
        <f t="shared" si="123"/>
        <v>LINE -117.553055556,47.286111111 -115.000000000,47.150000000
</v>
      </c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</row>
    <row r="599" ht="15.75" customHeight="1">
      <c r="A599" s="5" t="s">
        <v>60</v>
      </c>
      <c r="B599" s="5" t="s">
        <v>15</v>
      </c>
      <c r="C599" s="5" t="s">
        <v>12</v>
      </c>
      <c r="D599" s="19">
        <f>IFERROR(__xludf.DUMMYFUNCTION("IF(ISBLANK(C599),"""",QUERY(CoordinateDefinitions,""select C,D,E,F,G,H where A=""&amp;B599&amp;"" and B='""&amp;C599&amp;""'""))"),47.0)</f>
        <v>47</v>
      </c>
      <c r="E599" s="20">
        <f>IFERROR(__xludf.DUMMYFUNCTION("""COMPUTED_VALUE"""),9.0)</f>
        <v>9</v>
      </c>
      <c r="F599" s="20">
        <f>IFERROR(__xludf.DUMMYFUNCTION("""COMPUTED_VALUE"""),0.0)</f>
        <v>0</v>
      </c>
      <c r="G599" s="19">
        <f>IFERROR(__xludf.DUMMYFUNCTION("""COMPUTED_VALUE"""),115.0)</f>
        <v>115</v>
      </c>
      <c r="H599" s="19">
        <f>IFERROR(__xludf.DUMMYFUNCTION("""COMPUTED_VALUE"""),0.0)</f>
        <v>0</v>
      </c>
      <c r="I599" s="19">
        <f>IFERROR(__xludf.DUMMYFUNCTION("""COMPUTED_VALUE"""),0.0)</f>
        <v>0</v>
      </c>
      <c r="J599" s="21" t="str">
        <f t="shared" si="120"/>
        <v>N047.09.00.000 W115.00.00.000</v>
      </c>
      <c r="K599" s="21" t="str">
        <f t="shared" si="121"/>
        <v>47.150000000 115.000000000</v>
      </c>
      <c r="L599" s="22" t="str">
        <f t="shared" si="122"/>
        <v/>
      </c>
      <c r="M599" s="23" t="str">
        <f t="shared" si="123"/>
        <v/>
      </c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</row>
    <row r="600" ht="15.75" customHeight="1">
      <c r="A600" s="29"/>
      <c r="B600" s="29"/>
      <c r="C600" s="29"/>
      <c r="D600" s="21" t="str">
        <f>IFERROR(__xludf.DUMMYFUNCTION("IF(ISBLANK(C600),"""",QUERY(CoordinateDefinitions,""select C,D,E,F,G,H where A=""&amp;B600&amp;"" and B='""&amp;C600&amp;""'""))"),"")</f>
        <v/>
      </c>
      <c r="E600" s="30"/>
      <c r="F600" s="30"/>
      <c r="G600" s="21"/>
      <c r="H600" s="21"/>
      <c r="I600" s="21"/>
      <c r="J600" s="21" t="str">
        <f t="shared" si="120"/>
        <v/>
      </c>
      <c r="K600" s="21" t="str">
        <f t="shared" si="121"/>
        <v/>
      </c>
      <c r="L600" s="22" t="str">
        <f t="shared" si="122"/>
        <v/>
      </c>
      <c r="M600" s="23" t="str">
        <f t="shared" si="123"/>
        <v/>
      </c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</row>
    <row r="601" ht="15.75" customHeight="1">
      <c r="A601" s="5" t="s">
        <v>41</v>
      </c>
      <c r="B601" s="5" t="s">
        <v>16</v>
      </c>
      <c r="C601" s="5" t="s">
        <v>5</v>
      </c>
      <c r="D601" s="19">
        <f>IFERROR(__xludf.DUMMYFUNCTION("IF(ISBLANK(C601),"""",QUERY(CoordinateDefinitions,""select C,D,E,F,G,H where A=""&amp;B601&amp;"" and B='""&amp;C601&amp;""'""))"),43.0)</f>
        <v>43</v>
      </c>
      <c r="E601" s="20">
        <f>IFERROR(__xludf.DUMMYFUNCTION("""COMPUTED_VALUE"""),32.0)</f>
        <v>32</v>
      </c>
      <c r="F601" s="20">
        <f>IFERROR(__xludf.DUMMYFUNCTION("""COMPUTED_VALUE"""),0.0)</f>
        <v>0</v>
      </c>
      <c r="G601" s="19">
        <f>IFERROR(__xludf.DUMMYFUNCTION("""COMPUTED_VALUE"""),126.0)</f>
        <v>126</v>
      </c>
      <c r="H601" s="19">
        <f>IFERROR(__xludf.DUMMYFUNCTION("""COMPUTED_VALUE"""),40.0)</f>
        <v>40</v>
      </c>
      <c r="I601" s="19">
        <f>IFERROR(__xludf.DUMMYFUNCTION("""COMPUTED_VALUE"""),0.0)</f>
        <v>0</v>
      </c>
      <c r="J601" s="21" t="str">
        <f t="shared" si="120"/>
        <v>N043.32.00.000 W126.40.00.000</v>
      </c>
      <c r="K601" s="21" t="str">
        <f t="shared" si="121"/>
        <v>43.533333333 126.666666667</v>
      </c>
      <c r="L601" s="22" t="str">
        <f t="shared" si="122"/>
        <v>                          N043.32.00.000 W126.40.00.000 N044.00.00.000 W125.30.00.000 SECTOR-36 ; NODE: PG 11 #1</v>
      </c>
      <c r="M601" s="23" t="str">
        <f t="shared" si="123"/>
        <v>LINE -126.666666667,43.533333333 -125.500000000,44.000000000
</v>
      </c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</row>
    <row r="602" ht="15.75" customHeight="1">
      <c r="A602" s="5" t="s">
        <v>41</v>
      </c>
      <c r="B602" s="5" t="s">
        <v>16</v>
      </c>
      <c r="C602" s="5" t="s">
        <v>6</v>
      </c>
      <c r="D602" s="19">
        <f>IFERROR(__xludf.DUMMYFUNCTION("IF(ISBLANK(C602),"""",QUERY(CoordinateDefinitions,""select C,D,E,F,G,H where A=""&amp;B602&amp;"" and B='""&amp;C602&amp;""'""))"),44.0)</f>
        <v>44</v>
      </c>
      <c r="E602" s="20">
        <f>IFERROR(__xludf.DUMMYFUNCTION("""COMPUTED_VALUE"""),0.0)</f>
        <v>0</v>
      </c>
      <c r="F602" s="20">
        <f>IFERROR(__xludf.DUMMYFUNCTION("""COMPUTED_VALUE"""),0.0)</f>
        <v>0</v>
      </c>
      <c r="G602" s="19">
        <f>IFERROR(__xludf.DUMMYFUNCTION("""COMPUTED_VALUE"""),125.0)</f>
        <v>125</v>
      </c>
      <c r="H602" s="19">
        <f>IFERROR(__xludf.DUMMYFUNCTION("""COMPUTED_VALUE"""),30.0)</f>
        <v>30</v>
      </c>
      <c r="I602" s="19">
        <f>IFERROR(__xludf.DUMMYFUNCTION("""COMPUTED_VALUE"""),0.0)</f>
        <v>0</v>
      </c>
      <c r="J602" s="21" t="str">
        <f t="shared" si="120"/>
        <v>N044.00.00.000 W125.30.00.000</v>
      </c>
      <c r="K602" s="21" t="str">
        <f t="shared" si="121"/>
        <v>44.000000000 125.500000000</v>
      </c>
      <c r="L602" s="22" t="str">
        <f t="shared" si="122"/>
        <v>                          N044.00.00.000 W125.30.00.000 N044.00.00.000 W123.38.00.000 SECTOR-36 ; NODE: PG 11 #2</v>
      </c>
      <c r="M602" s="23" t="str">
        <f t="shared" si="123"/>
        <v>LINE -125.500000000,44.000000000 -123.633333333,44.000000000
</v>
      </c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</row>
    <row r="603" ht="15.75" customHeight="1">
      <c r="A603" s="5" t="s">
        <v>41</v>
      </c>
      <c r="B603" s="5" t="s">
        <v>16</v>
      </c>
      <c r="C603" s="5" t="s">
        <v>8</v>
      </c>
      <c r="D603" s="19">
        <f>IFERROR(__xludf.DUMMYFUNCTION("IF(ISBLANK(C603),"""",QUERY(CoordinateDefinitions,""select C,D,E,F,G,H where A=""&amp;B603&amp;"" and B='""&amp;C603&amp;""'""))"),44.0)</f>
        <v>44</v>
      </c>
      <c r="E603" s="20">
        <f>IFERROR(__xludf.DUMMYFUNCTION("""COMPUTED_VALUE"""),0.0)</f>
        <v>0</v>
      </c>
      <c r="F603" s="20">
        <f>IFERROR(__xludf.DUMMYFUNCTION("""COMPUTED_VALUE"""),0.0)</f>
        <v>0</v>
      </c>
      <c r="G603" s="19">
        <f>IFERROR(__xludf.DUMMYFUNCTION("""COMPUTED_VALUE"""),123.0)</f>
        <v>123</v>
      </c>
      <c r="H603" s="19">
        <f>IFERROR(__xludf.DUMMYFUNCTION("""COMPUTED_VALUE"""),38.0)</f>
        <v>38</v>
      </c>
      <c r="I603" s="19">
        <f>IFERROR(__xludf.DUMMYFUNCTION("""COMPUTED_VALUE"""),0.0)</f>
        <v>0</v>
      </c>
      <c r="J603" s="21" t="str">
        <f t="shared" si="120"/>
        <v>N044.00.00.000 W123.38.00.000</v>
      </c>
      <c r="K603" s="21" t="str">
        <f t="shared" si="121"/>
        <v>44.000000000 123.633333333</v>
      </c>
      <c r="L603" s="22" t="str">
        <f t="shared" si="122"/>
        <v>                          N044.00.00.000 W123.38.00.000 N044.01.00.000 W123.34.00.000 SECTOR-36 ; NODE: PG 11 #3</v>
      </c>
      <c r="M603" s="23" t="str">
        <f t="shared" si="123"/>
        <v>LINE -123.633333333,44.000000000 -123.566666667,44.016666667
</v>
      </c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</row>
    <row r="604" ht="15.75" customHeight="1">
      <c r="A604" s="5" t="s">
        <v>41</v>
      </c>
      <c r="B604" s="5" t="s">
        <v>16</v>
      </c>
      <c r="C604" s="5" t="s">
        <v>9</v>
      </c>
      <c r="D604" s="19">
        <f>IFERROR(__xludf.DUMMYFUNCTION("IF(ISBLANK(C604),"""",QUERY(CoordinateDefinitions,""select C,D,E,F,G,H where A=""&amp;B604&amp;"" and B='""&amp;C604&amp;""'""))"),44.0)</f>
        <v>44</v>
      </c>
      <c r="E604" s="20">
        <f>IFERROR(__xludf.DUMMYFUNCTION("""COMPUTED_VALUE"""),1.0)</f>
        <v>1</v>
      </c>
      <c r="F604" s="20">
        <f>IFERROR(__xludf.DUMMYFUNCTION("""COMPUTED_VALUE"""),0.0)</f>
        <v>0</v>
      </c>
      <c r="G604" s="19">
        <f>IFERROR(__xludf.DUMMYFUNCTION("""COMPUTED_VALUE"""),123.0)</f>
        <v>123</v>
      </c>
      <c r="H604" s="19">
        <f>IFERROR(__xludf.DUMMYFUNCTION("""COMPUTED_VALUE"""),34.0)</f>
        <v>34</v>
      </c>
      <c r="I604" s="19">
        <f>IFERROR(__xludf.DUMMYFUNCTION("""COMPUTED_VALUE"""),0.0)</f>
        <v>0</v>
      </c>
      <c r="J604" s="21" t="str">
        <f t="shared" si="120"/>
        <v>N044.01.00.000 W123.34.00.000</v>
      </c>
      <c r="K604" s="21" t="str">
        <f t="shared" si="121"/>
        <v>44.016666667 123.566666667</v>
      </c>
      <c r="L604" s="22" t="str">
        <f t="shared" si="122"/>
        <v>                          N044.01.00.000 W123.34.00.000 N044.05.00.000 W123.17.00.000 SECTOR-36 ; NODE: PG 11 #4</v>
      </c>
      <c r="M604" s="23" t="str">
        <f t="shared" si="123"/>
        <v>LINE -123.566666667,44.016666667 -123.283333333,44.083333333
</v>
      </c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</row>
    <row r="605" ht="15.75" customHeight="1">
      <c r="A605" s="5" t="s">
        <v>41</v>
      </c>
      <c r="B605" s="5" t="s">
        <v>16</v>
      </c>
      <c r="C605" s="5" t="s">
        <v>10</v>
      </c>
      <c r="D605" s="19">
        <f>IFERROR(__xludf.DUMMYFUNCTION("IF(ISBLANK(C605),"""",QUERY(CoordinateDefinitions,""select C,D,E,F,G,H where A=""&amp;B605&amp;"" and B='""&amp;C605&amp;""'""))"),44.0)</f>
        <v>44</v>
      </c>
      <c r="E605" s="20">
        <f>IFERROR(__xludf.DUMMYFUNCTION("""COMPUTED_VALUE"""),5.0)</f>
        <v>5</v>
      </c>
      <c r="F605" s="20">
        <f>IFERROR(__xludf.DUMMYFUNCTION("""COMPUTED_VALUE"""),0.0)</f>
        <v>0</v>
      </c>
      <c r="G605" s="19">
        <f>IFERROR(__xludf.DUMMYFUNCTION("""COMPUTED_VALUE"""),123.0)</f>
        <v>123</v>
      </c>
      <c r="H605" s="19">
        <f>IFERROR(__xludf.DUMMYFUNCTION("""COMPUTED_VALUE"""),17.0)</f>
        <v>17</v>
      </c>
      <c r="I605" s="19">
        <f>IFERROR(__xludf.DUMMYFUNCTION("""COMPUTED_VALUE"""),0.0)</f>
        <v>0</v>
      </c>
      <c r="J605" s="21" t="str">
        <f t="shared" si="120"/>
        <v>N044.05.00.000 W123.17.00.000</v>
      </c>
      <c r="K605" s="21" t="str">
        <f t="shared" si="121"/>
        <v>44.083333333 123.283333333</v>
      </c>
      <c r="L605" s="22" t="str">
        <f t="shared" si="122"/>
        <v>                          N044.05.00.000 W123.17.00.000 N044.03.00.000 W122.59.00.000 SECTOR-36 ; NODE: PG 11 #5</v>
      </c>
      <c r="M605" s="23" t="str">
        <f t="shared" si="123"/>
        <v>LINE -123.283333333,44.083333333 -122.983333333,44.050000000
</v>
      </c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</row>
    <row r="606" ht="15.75" customHeight="1">
      <c r="A606" s="5" t="s">
        <v>41</v>
      </c>
      <c r="B606" s="5" t="s">
        <v>16</v>
      </c>
      <c r="C606" s="5" t="s">
        <v>11</v>
      </c>
      <c r="D606" s="19">
        <f>IFERROR(__xludf.DUMMYFUNCTION("IF(ISBLANK(C606),"""",QUERY(CoordinateDefinitions,""select C,D,E,F,G,H where A=""&amp;B606&amp;"" and B='""&amp;C606&amp;""'""))"),44.0)</f>
        <v>44</v>
      </c>
      <c r="E606" s="20">
        <f>IFERROR(__xludf.DUMMYFUNCTION("""COMPUTED_VALUE"""),3.0)</f>
        <v>3</v>
      </c>
      <c r="F606" s="20">
        <f>IFERROR(__xludf.DUMMYFUNCTION("""COMPUTED_VALUE"""),0.0)</f>
        <v>0</v>
      </c>
      <c r="G606" s="19">
        <f>IFERROR(__xludf.DUMMYFUNCTION("""COMPUTED_VALUE"""),122.0)</f>
        <v>122</v>
      </c>
      <c r="H606" s="19">
        <f>IFERROR(__xludf.DUMMYFUNCTION("""COMPUTED_VALUE"""),59.0)</f>
        <v>59</v>
      </c>
      <c r="I606" s="19">
        <f>IFERROR(__xludf.DUMMYFUNCTION("""COMPUTED_VALUE"""),0.0)</f>
        <v>0</v>
      </c>
      <c r="J606" s="21" t="str">
        <f t="shared" si="120"/>
        <v>N044.03.00.000 W122.59.00.000</v>
      </c>
      <c r="K606" s="21" t="str">
        <f t="shared" si="121"/>
        <v>44.050000000 122.983333333</v>
      </c>
      <c r="L606" s="22" t="str">
        <f t="shared" si="122"/>
        <v>                          N044.03.00.000 W122.59.00.000 N043.55.49.000 W122.35.11.000 SECTOR-36 ; NODE: PG 11 #6</v>
      </c>
      <c r="M606" s="23" t="str">
        <f t="shared" si="123"/>
        <v>LINE -122.983333333,44.050000000 -122.586388889,43.930277778
</v>
      </c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</row>
    <row r="607" ht="15.75" customHeight="1">
      <c r="A607" s="5" t="s">
        <v>41</v>
      </c>
      <c r="B607" s="5" t="s">
        <v>16</v>
      </c>
      <c r="C607" s="5" t="s">
        <v>12</v>
      </c>
      <c r="D607" s="19">
        <f>IFERROR(__xludf.DUMMYFUNCTION("IF(ISBLANK(C607),"""",QUERY(CoordinateDefinitions,""select C,D,E,F,G,H where A=""&amp;B607&amp;"" and B='""&amp;C607&amp;""'""))"),43.0)</f>
        <v>43</v>
      </c>
      <c r="E607" s="20">
        <f>IFERROR(__xludf.DUMMYFUNCTION("""COMPUTED_VALUE"""),55.0)</f>
        <v>55</v>
      </c>
      <c r="F607" s="20">
        <f>IFERROR(__xludf.DUMMYFUNCTION("""COMPUTED_VALUE"""),49.0)</f>
        <v>49</v>
      </c>
      <c r="G607" s="19">
        <f>IFERROR(__xludf.DUMMYFUNCTION("""COMPUTED_VALUE"""),122.0)</f>
        <v>122</v>
      </c>
      <c r="H607" s="19">
        <f>IFERROR(__xludf.DUMMYFUNCTION("""COMPUTED_VALUE"""),35.0)</f>
        <v>35</v>
      </c>
      <c r="I607" s="19">
        <f>IFERROR(__xludf.DUMMYFUNCTION("""COMPUTED_VALUE"""),11.0)</f>
        <v>11</v>
      </c>
      <c r="J607" s="21" t="str">
        <f t="shared" si="120"/>
        <v>N043.55.49.000 W122.35.11.000</v>
      </c>
      <c r="K607" s="21" t="str">
        <f t="shared" si="121"/>
        <v>43.930277778 122.586388889</v>
      </c>
      <c r="L607" s="22" t="str">
        <f t="shared" si="122"/>
        <v>                          N043.55.49.000 W122.35.11.000 N043.47.21.000 W121.58.59.000 SECTOR-36 ; NODE: PG 11 #7</v>
      </c>
      <c r="M607" s="23" t="str">
        <f t="shared" si="123"/>
        <v>LINE -122.586388889,43.930277778 -121.983055556,43.789166667
</v>
      </c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</row>
    <row r="608" ht="15.75" customHeight="1">
      <c r="A608" s="5" t="s">
        <v>41</v>
      </c>
      <c r="B608" s="5" t="s">
        <v>16</v>
      </c>
      <c r="C608" s="5" t="s">
        <v>13</v>
      </c>
      <c r="D608" s="19">
        <f>IFERROR(__xludf.DUMMYFUNCTION("IF(ISBLANK(C608),"""",QUERY(CoordinateDefinitions,""select C,D,E,F,G,H where A=""&amp;B608&amp;"" and B='""&amp;C608&amp;""'""))"),43.0)</f>
        <v>43</v>
      </c>
      <c r="E608" s="20">
        <f>IFERROR(__xludf.DUMMYFUNCTION("""COMPUTED_VALUE"""),47.0)</f>
        <v>47</v>
      </c>
      <c r="F608" s="20">
        <f>IFERROR(__xludf.DUMMYFUNCTION("""COMPUTED_VALUE"""),21.0)</f>
        <v>21</v>
      </c>
      <c r="G608" s="19">
        <f>IFERROR(__xludf.DUMMYFUNCTION("""COMPUTED_VALUE"""),121.0)</f>
        <v>121</v>
      </c>
      <c r="H608" s="19">
        <f>IFERROR(__xludf.DUMMYFUNCTION("""COMPUTED_VALUE"""),58.0)</f>
        <v>58</v>
      </c>
      <c r="I608" s="19">
        <f>IFERROR(__xludf.DUMMYFUNCTION("""COMPUTED_VALUE"""),59.0)</f>
        <v>59</v>
      </c>
      <c r="J608" s="21" t="str">
        <f t="shared" si="120"/>
        <v>N043.47.21.000 W121.58.59.000</v>
      </c>
      <c r="K608" s="21" t="str">
        <f t="shared" si="121"/>
        <v>43.789166667 121.983055556</v>
      </c>
      <c r="L608" s="22" t="str">
        <f t="shared" si="122"/>
        <v>                          N043.47.21.000 W121.58.59.000 N043.26.00.000 W121.54.00.000 SECTOR-36 ; NODE: PG 11 #8</v>
      </c>
      <c r="M608" s="23" t="str">
        <f t="shared" si="123"/>
        <v>LINE -121.983055556,43.789166667 -121.900000000,43.433333333
</v>
      </c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</row>
    <row r="609" ht="15.75" customHeight="1">
      <c r="A609" s="5" t="s">
        <v>41</v>
      </c>
      <c r="B609" s="5" t="s">
        <v>16</v>
      </c>
      <c r="C609" s="5" t="s">
        <v>14</v>
      </c>
      <c r="D609" s="19">
        <f>IFERROR(__xludf.DUMMYFUNCTION("IF(ISBLANK(C609),"""",QUERY(CoordinateDefinitions,""select C,D,E,F,G,H where A=""&amp;B609&amp;"" and B='""&amp;C609&amp;""'""))"),43.0)</f>
        <v>43</v>
      </c>
      <c r="E609" s="20">
        <f>IFERROR(__xludf.DUMMYFUNCTION("""COMPUTED_VALUE"""),26.0)</f>
        <v>26</v>
      </c>
      <c r="F609" s="20">
        <f>IFERROR(__xludf.DUMMYFUNCTION("""COMPUTED_VALUE"""),0.0)</f>
        <v>0</v>
      </c>
      <c r="G609" s="19">
        <f>IFERROR(__xludf.DUMMYFUNCTION("""COMPUTED_VALUE"""),121.0)</f>
        <v>121</v>
      </c>
      <c r="H609" s="19">
        <f>IFERROR(__xludf.DUMMYFUNCTION("""COMPUTED_VALUE"""),54.0)</f>
        <v>54</v>
      </c>
      <c r="I609" s="19">
        <f>IFERROR(__xludf.DUMMYFUNCTION("""COMPUTED_VALUE"""),0.0)</f>
        <v>0</v>
      </c>
      <c r="J609" s="21" t="str">
        <f t="shared" si="120"/>
        <v>N043.26.00.000 W121.54.00.000</v>
      </c>
      <c r="K609" s="21" t="str">
        <f t="shared" si="121"/>
        <v>43.433333333 121.900000000</v>
      </c>
      <c r="L609" s="22" t="str">
        <f t="shared" si="122"/>
        <v>                          N043.26.00.000 W121.54.00.000 N042.42.00.000 W122.25.00.000 SECTOR-36 ; NODE: PG 11 #9</v>
      </c>
      <c r="M609" s="23" t="str">
        <f t="shared" si="123"/>
        <v>LINE -121.900000000,43.433333333 -122.416666667,42.700000000
</v>
      </c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</row>
    <row r="610" ht="15.75" customHeight="1">
      <c r="A610" s="5" t="s">
        <v>41</v>
      </c>
      <c r="B610" s="5" t="s">
        <v>16</v>
      </c>
      <c r="C610" s="5" t="s">
        <v>39</v>
      </c>
      <c r="D610" s="19">
        <f>IFERROR(__xludf.DUMMYFUNCTION("IF(ISBLANK(C610),"""",QUERY(CoordinateDefinitions,""select C,D,E,F,G,H where A=""&amp;B610&amp;"" and B='""&amp;C610&amp;""'""))"),42.0)</f>
        <v>42</v>
      </c>
      <c r="E610" s="20">
        <f>IFERROR(__xludf.DUMMYFUNCTION("""COMPUTED_VALUE"""),42.0)</f>
        <v>42</v>
      </c>
      <c r="F610" s="20">
        <f>IFERROR(__xludf.DUMMYFUNCTION("""COMPUTED_VALUE"""),0.0)</f>
        <v>0</v>
      </c>
      <c r="G610" s="19">
        <f>IFERROR(__xludf.DUMMYFUNCTION("""COMPUTED_VALUE"""),122.0)</f>
        <v>122</v>
      </c>
      <c r="H610" s="19">
        <f>IFERROR(__xludf.DUMMYFUNCTION("""COMPUTED_VALUE"""),25.0)</f>
        <v>25</v>
      </c>
      <c r="I610" s="19">
        <f>IFERROR(__xludf.DUMMYFUNCTION("""COMPUTED_VALUE"""),0.0)</f>
        <v>0</v>
      </c>
      <c r="J610" s="21" t="str">
        <f t="shared" si="120"/>
        <v>N042.42.00.000 W122.25.00.000</v>
      </c>
      <c r="K610" s="21" t="str">
        <f t="shared" si="121"/>
        <v>42.700000000 122.416666667</v>
      </c>
      <c r="L610" s="22" t="str">
        <f t="shared" si="122"/>
        <v>                          N042.42.00.000 W122.25.00.000 N042.23.00.000 W122.25.00.000 SECTOR-36 ; NODE: PG 11 #34</v>
      </c>
      <c r="M610" s="23" t="str">
        <f t="shared" si="123"/>
        <v>LINE -122.416666667,42.700000000 -122.416666667,42.383333333
</v>
      </c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</row>
    <row r="611" ht="15.75" customHeight="1">
      <c r="A611" s="5" t="s">
        <v>41</v>
      </c>
      <c r="B611" s="5" t="s">
        <v>16</v>
      </c>
      <c r="C611" s="5" t="s">
        <v>38</v>
      </c>
      <c r="D611" s="19">
        <f>IFERROR(__xludf.DUMMYFUNCTION("IF(ISBLANK(C611),"""",QUERY(CoordinateDefinitions,""select C,D,E,F,G,H where A=""&amp;B611&amp;"" and B='""&amp;C611&amp;""'""))"),42.0)</f>
        <v>42</v>
      </c>
      <c r="E611" s="20">
        <f>IFERROR(__xludf.DUMMYFUNCTION("""COMPUTED_VALUE"""),23.0)</f>
        <v>23</v>
      </c>
      <c r="F611" s="20">
        <f>IFERROR(__xludf.DUMMYFUNCTION("""COMPUTED_VALUE"""),0.0)</f>
        <v>0</v>
      </c>
      <c r="G611" s="19">
        <f>IFERROR(__xludf.DUMMYFUNCTION("""COMPUTED_VALUE"""),122.0)</f>
        <v>122</v>
      </c>
      <c r="H611" s="19">
        <f>IFERROR(__xludf.DUMMYFUNCTION("""COMPUTED_VALUE"""),25.0)</f>
        <v>25</v>
      </c>
      <c r="I611" s="19">
        <f>IFERROR(__xludf.DUMMYFUNCTION("""COMPUTED_VALUE"""),0.0)</f>
        <v>0</v>
      </c>
      <c r="J611" s="21" t="str">
        <f t="shared" si="120"/>
        <v>N042.23.00.000 W122.25.00.000</v>
      </c>
      <c r="K611" s="21" t="str">
        <f t="shared" si="121"/>
        <v>42.383333333 122.416666667</v>
      </c>
      <c r="L611" s="22" t="str">
        <f t="shared" si="122"/>
        <v>                          N042.23.00.000 W122.25.00.000 N042.35.00.000 W122.54.00.000 SECTOR-36 ; NODE: PG 11 #33</v>
      </c>
      <c r="M611" s="23" t="str">
        <f t="shared" si="123"/>
        <v>LINE -122.416666667,42.383333333 -122.900000000,42.583333333
</v>
      </c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</row>
    <row r="612" ht="15.75" customHeight="1">
      <c r="A612" s="5" t="s">
        <v>41</v>
      </c>
      <c r="B612" s="5" t="s">
        <v>16</v>
      </c>
      <c r="C612" s="5" t="s">
        <v>37</v>
      </c>
      <c r="D612" s="19">
        <f>IFERROR(__xludf.DUMMYFUNCTION("IF(ISBLANK(C612),"""",QUERY(CoordinateDefinitions,""select C,D,E,F,G,H where A=""&amp;B612&amp;"" and B='""&amp;C612&amp;""'""))"),42.0)</f>
        <v>42</v>
      </c>
      <c r="E612" s="20">
        <f>IFERROR(__xludf.DUMMYFUNCTION("""COMPUTED_VALUE"""),35.0)</f>
        <v>35</v>
      </c>
      <c r="F612" s="20">
        <f>IFERROR(__xludf.DUMMYFUNCTION("""COMPUTED_VALUE"""),0.0)</f>
        <v>0</v>
      </c>
      <c r="G612" s="19">
        <f>IFERROR(__xludf.DUMMYFUNCTION("""COMPUTED_VALUE"""),122.0)</f>
        <v>122</v>
      </c>
      <c r="H612" s="19">
        <f>IFERROR(__xludf.DUMMYFUNCTION("""COMPUTED_VALUE"""),54.0)</f>
        <v>54</v>
      </c>
      <c r="I612" s="19">
        <f>IFERROR(__xludf.DUMMYFUNCTION("""COMPUTED_VALUE"""),0.0)</f>
        <v>0</v>
      </c>
      <c r="J612" s="21" t="str">
        <f t="shared" si="120"/>
        <v>N042.35.00.000 W122.54.00.000</v>
      </c>
      <c r="K612" s="21" t="str">
        <f t="shared" si="121"/>
        <v>42.583333333 122.900000000</v>
      </c>
      <c r="L612" s="22" t="str">
        <f t="shared" si="122"/>
        <v>                          N042.35.00.000 W122.54.00.000 N042.25.00.000 W123.20.00.000 SECTOR-36 ; NODE: PG 11 #32</v>
      </c>
      <c r="M612" s="23" t="str">
        <f t="shared" si="123"/>
        <v>LINE -122.900000000,42.583333333 -123.333333333,42.416666667
</v>
      </c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</row>
    <row r="613" ht="15.75" customHeight="1">
      <c r="A613" s="5" t="s">
        <v>41</v>
      </c>
      <c r="B613" s="5" t="s">
        <v>16</v>
      </c>
      <c r="C613" s="5" t="s">
        <v>36</v>
      </c>
      <c r="D613" s="19">
        <f>IFERROR(__xludf.DUMMYFUNCTION("IF(ISBLANK(C613),"""",QUERY(CoordinateDefinitions,""select C,D,E,F,G,H where A=""&amp;B613&amp;"" and B='""&amp;C613&amp;""'""))"),42.0)</f>
        <v>42</v>
      </c>
      <c r="E613" s="20">
        <f>IFERROR(__xludf.DUMMYFUNCTION("""COMPUTED_VALUE"""),25.0)</f>
        <v>25</v>
      </c>
      <c r="F613" s="20">
        <f>IFERROR(__xludf.DUMMYFUNCTION("""COMPUTED_VALUE"""),0.0)</f>
        <v>0</v>
      </c>
      <c r="G613" s="19">
        <f>IFERROR(__xludf.DUMMYFUNCTION("""COMPUTED_VALUE"""),123.0)</f>
        <v>123</v>
      </c>
      <c r="H613" s="19">
        <f>IFERROR(__xludf.DUMMYFUNCTION("""COMPUTED_VALUE"""),20.0)</f>
        <v>20</v>
      </c>
      <c r="I613" s="19">
        <f>IFERROR(__xludf.DUMMYFUNCTION("""COMPUTED_VALUE"""),0.0)</f>
        <v>0</v>
      </c>
      <c r="J613" s="21" t="str">
        <f t="shared" si="120"/>
        <v>N042.25.00.000 W123.20.00.000</v>
      </c>
      <c r="K613" s="21" t="str">
        <f t="shared" si="121"/>
        <v>42.416666667 123.333333333</v>
      </c>
      <c r="L613" s="22" t="str">
        <f t="shared" si="122"/>
        <v>                          N042.25.00.000 W123.20.00.000 N042.25.05.000 W123.27.10.000 SECTOR-36 ; NODE: PG 11 #31</v>
      </c>
      <c r="M613" s="23" t="str">
        <f t="shared" si="123"/>
        <v>LINE -123.333333333,42.416666667 -123.452777778,42.418055556
</v>
      </c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</row>
    <row r="614" ht="15.75" customHeight="1">
      <c r="A614" s="5" t="s">
        <v>41</v>
      </c>
      <c r="B614" s="5" t="s">
        <v>16</v>
      </c>
      <c r="C614" s="5" t="s">
        <v>35</v>
      </c>
      <c r="D614" s="19">
        <f>IFERROR(__xludf.DUMMYFUNCTION("IF(ISBLANK(C614),"""",QUERY(CoordinateDefinitions,""select C,D,E,F,G,H where A=""&amp;B614&amp;"" and B='""&amp;C614&amp;""'""))"),42.0)</f>
        <v>42</v>
      </c>
      <c r="E614" s="20">
        <f>IFERROR(__xludf.DUMMYFUNCTION("""COMPUTED_VALUE"""),25.0)</f>
        <v>25</v>
      </c>
      <c r="F614" s="20">
        <f>IFERROR(__xludf.DUMMYFUNCTION("""COMPUTED_VALUE"""),5.0)</f>
        <v>5</v>
      </c>
      <c r="G614" s="19">
        <f>IFERROR(__xludf.DUMMYFUNCTION("""COMPUTED_VALUE"""),123.0)</f>
        <v>123</v>
      </c>
      <c r="H614" s="19">
        <f>IFERROR(__xludf.DUMMYFUNCTION("""COMPUTED_VALUE"""),27.0)</f>
        <v>27</v>
      </c>
      <c r="I614" s="19">
        <f>IFERROR(__xludf.DUMMYFUNCTION("""COMPUTED_VALUE"""),10.0)</f>
        <v>10</v>
      </c>
      <c r="J614" s="21" t="str">
        <f t="shared" si="120"/>
        <v>N042.25.05.000 W123.27.10.000</v>
      </c>
      <c r="K614" s="21" t="str">
        <f t="shared" si="121"/>
        <v>42.418055556 123.452777778</v>
      </c>
      <c r="L614" s="22" t="str">
        <f t="shared" si="122"/>
        <v>                          N042.25.05.000 W123.27.10.000 N042.26.00.000 W123.45.00.000 SECTOR-36 ; NODE: PG 11 #30</v>
      </c>
      <c r="M614" s="23" t="str">
        <f t="shared" si="123"/>
        <v>LINE -123.452777778,42.418055556 -123.750000000,42.433333333
</v>
      </c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</row>
    <row r="615" ht="15.75" customHeight="1">
      <c r="A615" s="5" t="s">
        <v>41</v>
      </c>
      <c r="B615" s="5" t="s">
        <v>16</v>
      </c>
      <c r="C615" s="5" t="s">
        <v>34</v>
      </c>
      <c r="D615" s="19">
        <f>IFERROR(__xludf.DUMMYFUNCTION("IF(ISBLANK(C615),"""",QUERY(CoordinateDefinitions,""select C,D,E,F,G,H where A=""&amp;B615&amp;"" and B='""&amp;C615&amp;""'""))"),42.0)</f>
        <v>42</v>
      </c>
      <c r="E615" s="20">
        <f>IFERROR(__xludf.DUMMYFUNCTION("""COMPUTED_VALUE"""),26.0)</f>
        <v>26</v>
      </c>
      <c r="F615" s="20">
        <f>IFERROR(__xludf.DUMMYFUNCTION("""COMPUTED_VALUE"""),0.0)</f>
        <v>0</v>
      </c>
      <c r="G615" s="19">
        <f>IFERROR(__xludf.DUMMYFUNCTION("""COMPUTED_VALUE"""),123.0)</f>
        <v>123</v>
      </c>
      <c r="H615" s="19">
        <f>IFERROR(__xludf.DUMMYFUNCTION("""COMPUTED_VALUE"""),45.0)</f>
        <v>45</v>
      </c>
      <c r="I615" s="19">
        <f>IFERROR(__xludf.DUMMYFUNCTION("""COMPUTED_VALUE"""),0.0)</f>
        <v>0</v>
      </c>
      <c r="J615" s="21" t="str">
        <f t="shared" si="120"/>
        <v>N042.26.00.000 W123.45.00.000</v>
      </c>
      <c r="K615" s="21" t="str">
        <f t="shared" si="121"/>
        <v>42.433333333 123.750000000</v>
      </c>
      <c r="L615" s="22" t="str">
        <f t="shared" si="122"/>
        <v>                          N042.26.00.000 W123.45.00.000 N042.25.00.000 W126.47.00.000 SECTOR-36 ; NODE: PG 11 #29</v>
      </c>
      <c r="M615" s="23" t="str">
        <f t="shared" si="123"/>
        <v>LINE -123.750000000,42.433333333 -126.783333333,42.416666667
</v>
      </c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</row>
    <row r="616" ht="15.75" customHeight="1">
      <c r="A616" s="5" t="s">
        <v>41</v>
      </c>
      <c r="B616" s="5" t="s">
        <v>16</v>
      </c>
      <c r="C616" s="5" t="s">
        <v>33</v>
      </c>
      <c r="D616" s="19">
        <f>IFERROR(__xludf.DUMMYFUNCTION("IF(ISBLANK(C616),"""",QUERY(CoordinateDefinitions,""select C,D,E,F,G,H where A=""&amp;B616&amp;"" and B='""&amp;C616&amp;""'""))"),42.0)</f>
        <v>42</v>
      </c>
      <c r="E616" s="20">
        <f>IFERROR(__xludf.DUMMYFUNCTION("""COMPUTED_VALUE"""),25.0)</f>
        <v>25</v>
      </c>
      <c r="F616" s="20">
        <f>IFERROR(__xludf.DUMMYFUNCTION("""COMPUTED_VALUE"""),0.0)</f>
        <v>0</v>
      </c>
      <c r="G616" s="19">
        <f>IFERROR(__xludf.DUMMYFUNCTION("""COMPUTED_VALUE"""),126.0)</f>
        <v>126</v>
      </c>
      <c r="H616" s="19">
        <f>IFERROR(__xludf.DUMMYFUNCTION("""COMPUTED_VALUE"""),47.0)</f>
        <v>47</v>
      </c>
      <c r="I616" s="19">
        <f>IFERROR(__xludf.DUMMYFUNCTION("""COMPUTED_VALUE"""),0.0)</f>
        <v>0</v>
      </c>
      <c r="J616" s="21" t="str">
        <f t="shared" si="120"/>
        <v>N042.25.00.000 W126.47.00.000</v>
      </c>
      <c r="K616" s="21" t="str">
        <f t="shared" si="121"/>
        <v>42.416666667 126.783333333</v>
      </c>
      <c r="L616" s="22" t="str">
        <f t="shared" si="122"/>
        <v>                          N042.25.00.000 W126.47.00.000 N043.32.00.000 W126.40.00.000 SECTOR-36 ; NODE: PG 11 #28</v>
      </c>
      <c r="M616" s="23" t="str">
        <f t="shared" si="123"/>
        <v>LINE -126.783333333,42.416666667 -126.666666667,43.533333333
</v>
      </c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</row>
    <row r="617" ht="15.75" customHeight="1">
      <c r="A617" s="5" t="s">
        <v>41</v>
      </c>
      <c r="B617" s="5" t="s">
        <v>16</v>
      </c>
      <c r="C617" s="5" t="s">
        <v>5</v>
      </c>
      <c r="D617" s="19">
        <f>IFERROR(__xludf.DUMMYFUNCTION("IF(ISBLANK(C617),"""",QUERY(CoordinateDefinitions,""select C,D,E,F,G,H where A=""&amp;B617&amp;"" and B='""&amp;C617&amp;""'""))"),43.0)</f>
        <v>43</v>
      </c>
      <c r="E617" s="20">
        <f>IFERROR(__xludf.DUMMYFUNCTION("""COMPUTED_VALUE"""),32.0)</f>
        <v>32</v>
      </c>
      <c r="F617" s="20">
        <f>IFERROR(__xludf.DUMMYFUNCTION("""COMPUTED_VALUE"""),0.0)</f>
        <v>0</v>
      </c>
      <c r="G617" s="19">
        <f>IFERROR(__xludf.DUMMYFUNCTION("""COMPUTED_VALUE"""),126.0)</f>
        <v>126</v>
      </c>
      <c r="H617" s="19">
        <f>IFERROR(__xludf.DUMMYFUNCTION("""COMPUTED_VALUE"""),40.0)</f>
        <v>40</v>
      </c>
      <c r="I617" s="19">
        <f>IFERROR(__xludf.DUMMYFUNCTION("""COMPUTED_VALUE"""),0.0)</f>
        <v>0</v>
      </c>
      <c r="J617" s="21" t="str">
        <f t="shared" si="120"/>
        <v>N043.32.00.000 W126.40.00.000</v>
      </c>
      <c r="K617" s="21" t="str">
        <f t="shared" si="121"/>
        <v>43.533333333 126.666666667</v>
      </c>
      <c r="L617" s="22" t="str">
        <f t="shared" si="122"/>
        <v/>
      </c>
      <c r="M617" s="23" t="str">
        <f t="shared" si="123"/>
        <v/>
      </c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</row>
    <row r="618" ht="15.75" customHeight="1">
      <c r="A618" s="29"/>
      <c r="B618" s="29"/>
      <c r="C618" s="29"/>
      <c r="D618" s="21" t="str">
        <f>IFERROR(__xludf.DUMMYFUNCTION("IF(ISBLANK(C618),"""",QUERY(CoordinateDefinitions,""select C,D,E,F,G,H where A=""&amp;B618&amp;"" and B='""&amp;C618&amp;""'""))"),"")</f>
        <v/>
      </c>
      <c r="E618" s="30"/>
      <c r="F618" s="30"/>
      <c r="G618" s="21"/>
      <c r="H618" s="21"/>
      <c r="I618" s="21"/>
      <c r="J618" s="21" t="str">
        <f t="shared" si="120"/>
        <v/>
      </c>
      <c r="K618" s="21" t="str">
        <f t="shared" si="121"/>
        <v/>
      </c>
      <c r="L618" s="22" t="str">
        <f t="shared" si="122"/>
        <v/>
      </c>
      <c r="M618" s="23" t="str">
        <f t="shared" si="123"/>
        <v/>
      </c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</row>
    <row r="619" ht="15.75" customHeight="1">
      <c r="A619" s="5" t="s">
        <v>35</v>
      </c>
      <c r="B619" s="5" t="s">
        <v>16</v>
      </c>
      <c r="C619" s="5" t="s">
        <v>24</v>
      </c>
      <c r="D619" s="19">
        <f>IFERROR(__xludf.DUMMYFUNCTION("IF(ISBLANK(C619),"""",QUERY(CoordinateDefinitions,""select C,D,E,F,G,H where A=""&amp;B619&amp;"" and B='""&amp;C619&amp;""'""))"),41.0)</f>
        <v>41</v>
      </c>
      <c r="E619" s="20">
        <f>IFERROR(__xludf.DUMMYFUNCTION("""COMPUTED_VALUE"""),17.0)</f>
        <v>17</v>
      </c>
      <c r="F619" s="20">
        <f>IFERROR(__xludf.DUMMYFUNCTION("""COMPUTED_VALUE"""),30.0)</f>
        <v>30</v>
      </c>
      <c r="G619" s="19">
        <f>IFERROR(__xludf.DUMMYFUNCTION("""COMPUTED_VALUE"""),122.0)</f>
        <v>122</v>
      </c>
      <c r="H619" s="19">
        <f>IFERROR(__xludf.DUMMYFUNCTION("""COMPUTED_VALUE"""),16.0)</f>
        <v>16</v>
      </c>
      <c r="I619" s="19">
        <f>IFERROR(__xludf.DUMMYFUNCTION("""COMPUTED_VALUE"""),30.0)</f>
        <v>30</v>
      </c>
      <c r="J619" s="21" t="str">
        <f t="shared" si="120"/>
        <v>N041.17.30.000 W122.16.30.000</v>
      </c>
      <c r="K619" s="21" t="str">
        <f t="shared" si="121"/>
        <v>41.291666667 122.275000000</v>
      </c>
      <c r="L619" s="22" t="str">
        <f t="shared" si="122"/>
        <v>                          N041.17.30.000 W122.16.30.000 N041.20.00.000 W122.25.00.000 SECTOR-30 ; NODE: PG 11 #19</v>
      </c>
      <c r="M619" s="23" t="str">
        <f t="shared" si="123"/>
        <v>LINE -122.275000000,41.291666667 -122.416666667,41.333333333
</v>
      </c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</row>
    <row r="620" ht="15.75" customHeight="1">
      <c r="A620" s="5" t="s">
        <v>35</v>
      </c>
      <c r="B620" s="5" t="s">
        <v>16</v>
      </c>
      <c r="C620" s="5" t="s">
        <v>25</v>
      </c>
      <c r="D620" s="19">
        <f>IFERROR(__xludf.DUMMYFUNCTION("IF(ISBLANK(C620),"""",QUERY(CoordinateDefinitions,""select C,D,E,F,G,H where A=""&amp;B620&amp;"" and B='""&amp;C620&amp;""'""))"),41.0)</f>
        <v>41</v>
      </c>
      <c r="E620" s="20">
        <f>IFERROR(__xludf.DUMMYFUNCTION("""COMPUTED_VALUE"""),20.0)</f>
        <v>20</v>
      </c>
      <c r="F620" s="20">
        <f>IFERROR(__xludf.DUMMYFUNCTION("""COMPUTED_VALUE"""),0.0)</f>
        <v>0</v>
      </c>
      <c r="G620" s="19">
        <f>IFERROR(__xludf.DUMMYFUNCTION("""COMPUTED_VALUE"""),122.0)</f>
        <v>122</v>
      </c>
      <c r="H620" s="19">
        <f>IFERROR(__xludf.DUMMYFUNCTION("""COMPUTED_VALUE"""),25.0)</f>
        <v>25</v>
      </c>
      <c r="I620" s="19">
        <f>IFERROR(__xludf.DUMMYFUNCTION("""COMPUTED_VALUE"""),0.0)</f>
        <v>0</v>
      </c>
      <c r="J620" s="21" t="str">
        <f t="shared" si="120"/>
        <v>N041.20.00.000 W122.25.00.000</v>
      </c>
      <c r="K620" s="21" t="str">
        <f t="shared" si="121"/>
        <v>41.333333333 122.416666667</v>
      </c>
      <c r="L620" s="22" t="str">
        <f t="shared" si="122"/>
        <v>                          N041.20.00.000 W122.25.00.000 N041.20.00.000 W123.32.00.000 SECTOR-30 ; NODE: PG 11 #20</v>
      </c>
      <c r="M620" s="23" t="str">
        <f t="shared" si="123"/>
        <v>LINE -122.416666667,41.333333333 -123.533333333,41.333333333
</v>
      </c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</row>
    <row r="621" ht="15.75" customHeight="1">
      <c r="A621" s="5" t="s">
        <v>35</v>
      </c>
      <c r="B621" s="5" t="s">
        <v>16</v>
      </c>
      <c r="C621" s="5" t="s">
        <v>26</v>
      </c>
      <c r="D621" s="19">
        <f>IFERROR(__xludf.DUMMYFUNCTION("IF(ISBLANK(C621),"""",QUERY(CoordinateDefinitions,""select C,D,E,F,G,H where A=""&amp;B621&amp;"" and B='""&amp;C621&amp;""'""))"),41.0)</f>
        <v>41</v>
      </c>
      <c r="E621" s="20">
        <f>IFERROR(__xludf.DUMMYFUNCTION("""COMPUTED_VALUE"""),20.0)</f>
        <v>20</v>
      </c>
      <c r="F621" s="20">
        <f>IFERROR(__xludf.DUMMYFUNCTION("""COMPUTED_VALUE"""),0.0)</f>
        <v>0</v>
      </c>
      <c r="G621" s="19">
        <f>IFERROR(__xludf.DUMMYFUNCTION("""COMPUTED_VALUE"""),123.0)</f>
        <v>123</v>
      </c>
      <c r="H621" s="19">
        <f>IFERROR(__xludf.DUMMYFUNCTION("""COMPUTED_VALUE"""),32.0)</f>
        <v>32</v>
      </c>
      <c r="I621" s="19">
        <f>IFERROR(__xludf.DUMMYFUNCTION("""COMPUTED_VALUE"""),0.0)</f>
        <v>0</v>
      </c>
      <c r="J621" s="21" t="str">
        <f t="shared" si="120"/>
        <v>N041.20.00.000 W123.32.00.000</v>
      </c>
      <c r="K621" s="21" t="str">
        <f t="shared" si="121"/>
        <v>41.333333333 123.533333333</v>
      </c>
      <c r="L621" s="22" t="str">
        <f t="shared" si="122"/>
        <v>                          N041.20.00.000 W123.32.00.000 N040.23.15.000 W123.32.00.000 SECTOR-30 ; NODE: PG 11 #21</v>
      </c>
      <c r="M621" s="23" t="str">
        <f t="shared" si="123"/>
        <v>LINE -123.533333333,41.333333333 -123.533333333,40.387500000
</v>
      </c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</row>
    <row r="622" ht="15.75" customHeight="1">
      <c r="A622" s="5" t="s">
        <v>35</v>
      </c>
      <c r="B622" s="5" t="s">
        <v>16</v>
      </c>
      <c r="C622" s="5" t="s">
        <v>27</v>
      </c>
      <c r="D622" s="19">
        <f>IFERROR(__xludf.DUMMYFUNCTION("IF(ISBLANK(C622),"""",QUERY(CoordinateDefinitions,""select C,D,E,F,G,H where A=""&amp;B622&amp;"" and B='""&amp;C622&amp;""'""))"),40.0)</f>
        <v>40</v>
      </c>
      <c r="E622" s="20">
        <f>IFERROR(__xludf.DUMMYFUNCTION("""COMPUTED_VALUE"""),23.0)</f>
        <v>23</v>
      </c>
      <c r="F622" s="20">
        <f>IFERROR(__xludf.DUMMYFUNCTION("""COMPUTED_VALUE"""),15.0)</f>
        <v>15</v>
      </c>
      <c r="G622" s="19">
        <f>IFERROR(__xludf.DUMMYFUNCTION("""COMPUTED_VALUE"""),123.0)</f>
        <v>123</v>
      </c>
      <c r="H622" s="19">
        <f>IFERROR(__xludf.DUMMYFUNCTION("""COMPUTED_VALUE"""),32.0)</f>
        <v>32</v>
      </c>
      <c r="I622" s="19">
        <f>IFERROR(__xludf.DUMMYFUNCTION("""COMPUTED_VALUE"""),0.0)</f>
        <v>0</v>
      </c>
      <c r="J622" s="21" t="str">
        <f t="shared" si="120"/>
        <v>N040.23.15.000 W123.32.00.000</v>
      </c>
      <c r="K622" s="21" t="str">
        <f t="shared" si="121"/>
        <v>40.387500000 123.533333333</v>
      </c>
      <c r="L622" s="22" t="str">
        <f t="shared" si="122"/>
        <v>                          N040.23.15.000 W123.32.00.000 N040.13.00.000 W123.50.00.000 SECTOR-30 ; NODE: PG 11 #22</v>
      </c>
      <c r="M622" s="23" t="str">
        <f t="shared" si="123"/>
        <v>LINE -123.533333333,40.387500000 -123.833333333,40.216666667
</v>
      </c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</row>
    <row r="623" ht="15.75" customHeight="1">
      <c r="A623" s="5" t="s">
        <v>35</v>
      </c>
      <c r="B623" s="5" t="s">
        <v>16</v>
      </c>
      <c r="C623" s="5" t="s">
        <v>28</v>
      </c>
      <c r="D623" s="19">
        <f>IFERROR(__xludf.DUMMYFUNCTION("IF(ISBLANK(C623),"""",QUERY(CoordinateDefinitions,""select C,D,E,F,G,H where A=""&amp;B623&amp;"" and B='""&amp;C623&amp;""'""))"),40.0)</f>
        <v>40</v>
      </c>
      <c r="E623" s="20">
        <f>IFERROR(__xludf.DUMMYFUNCTION("""COMPUTED_VALUE"""),13.0)</f>
        <v>13</v>
      </c>
      <c r="F623" s="20">
        <f>IFERROR(__xludf.DUMMYFUNCTION("""COMPUTED_VALUE"""),0.0)</f>
        <v>0</v>
      </c>
      <c r="G623" s="19">
        <f>IFERROR(__xludf.DUMMYFUNCTION("""COMPUTED_VALUE"""),123.0)</f>
        <v>123</v>
      </c>
      <c r="H623" s="19">
        <f>IFERROR(__xludf.DUMMYFUNCTION("""COMPUTED_VALUE"""),50.0)</f>
        <v>50</v>
      </c>
      <c r="I623" s="19">
        <f>IFERROR(__xludf.DUMMYFUNCTION("""COMPUTED_VALUE"""),0.0)</f>
        <v>0</v>
      </c>
      <c r="J623" s="21" t="str">
        <f t="shared" si="120"/>
        <v>N040.13.00.000 W123.50.00.000</v>
      </c>
      <c r="K623" s="21" t="str">
        <f t="shared" si="121"/>
        <v>40.216666667 123.833333333</v>
      </c>
      <c r="L623" s="22" t="str">
        <f t="shared" si="122"/>
        <v>                          N040.13.00.000 W123.50.00.000 N040.13.00.000 W125.20.00.000 SECTOR-30 ; NODE: PG 11 #23</v>
      </c>
      <c r="M623" s="23" t="str">
        <f t="shared" si="123"/>
        <v>LINE -123.833333333,40.216666667 -125.333333333,40.216666667
</v>
      </c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</row>
    <row r="624" ht="15.75" customHeight="1">
      <c r="A624" s="5" t="s">
        <v>35</v>
      </c>
      <c r="B624" s="5" t="s">
        <v>16</v>
      </c>
      <c r="C624" s="5" t="s">
        <v>29</v>
      </c>
      <c r="D624" s="19">
        <f>IFERROR(__xludf.DUMMYFUNCTION("IF(ISBLANK(C624),"""",QUERY(CoordinateDefinitions,""select C,D,E,F,G,H where A=""&amp;B624&amp;"" and B='""&amp;C624&amp;""'""))"),40.0)</f>
        <v>40</v>
      </c>
      <c r="E624" s="20">
        <f>IFERROR(__xludf.DUMMYFUNCTION("""COMPUTED_VALUE"""),13.0)</f>
        <v>13</v>
      </c>
      <c r="F624" s="20">
        <f>IFERROR(__xludf.DUMMYFUNCTION("""COMPUTED_VALUE"""),0.0)</f>
        <v>0</v>
      </c>
      <c r="G624" s="19">
        <f>IFERROR(__xludf.DUMMYFUNCTION("""COMPUTED_VALUE"""),125.0)</f>
        <v>125</v>
      </c>
      <c r="H624" s="19">
        <f>IFERROR(__xludf.DUMMYFUNCTION("""COMPUTED_VALUE"""),20.0)</f>
        <v>20</v>
      </c>
      <c r="I624" s="19">
        <f>IFERROR(__xludf.DUMMYFUNCTION("""COMPUTED_VALUE"""),0.0)</f>
        <v>0</v>
      </c>
      <c r="J624" s="21" t="str">
        <f t="shared" si="120"/>
        <v>N040.13.00.000 W125.20.00.000</v>
      </c>
      <c r="K624" s="21" t="str">
        <f t="shared" si="121"/>
        <v>40.216666667 125.333333333</v>
      </c>
      <c r="L624" s="22" t="str">
        <f t="shared" si="122"/>
        <v>                          N040.13.00.000 W125.20.00.000 N040.28.00.000 W125.50.00.000 SECTOR-30 ; NODE: PG 11 #24</v>
      </c>
      <c r="M624" s="23" t="str">
        <f t="shared" si="123"/>
        <v>LINE -125.333333333,40.216666667 -125.833333333,40.466666667
</v>
      </c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</row>
    <row r="625" ht="15.75" customHeight="1">
      <c r="A625" s="5" t="s">
        <v>35</v>
      </c>
      <c r="B625" s="5" t="s">
        <v>16</v>
      </c>
      <c r="C625" s="5" t="s">
        <v>30</v>
      </c>
      <c r="D625" s="19">
        <f>IFERROR(__xludf.DUMMYFUNCTION("IF(ISBLANK(C625),"""",QUERY(CoordinateDefinitions,""select C,D,E,F,G,H where A=""&amp;B625&amp;"" and B='""&amp;C625&amp;""'""))"),40.0)</f>
        <v>40</v>
      </c>
      <c r="E625" s="20">
        <f>IFERROR(__xludf.DUMMYFUNCTION("""COMPUTED_VALUE"""),28.0)</f>
        <v>28</v>
      </c>
      <c r="F625" s="20">
        <f>IFERROR(__xludf.DUMMYFUNCTION("""COMPUTED_VALUE"""),0.0)</f>
        <v>0</v>
      </c>
      <c r="G625" s="19">
        <f>IFERROR(__xludf.DUMMYFUNCTION("""COMPUTED_VALUE"""),125.0)</f>
        <v>125</v>
      </c>
      <c r="H625" s="19">
        <f>IFERROR(__xludf.DUMMYFUNCTION("""COMPUTED_VALUE"""),50.0)</f>
        <v>50</v>
      </c>
      <c r="I625" s="19">
        <f>IFERROR(__xludf.DUMMYFUNCTION("""COMPUTED_VALUE"""),0.0)</f>
        <v>0</v>
      </c>
      <c r="J625" s="21" t="str">
        <f t="shared" si="120"/>
        <v>N040.28.00.000 W125.50.00.000</v>
      </c>
      <c r="K625" s="21" t="str">
        <f t="shared" si="121"/>
        <v>40.466666667 125.833333333</v>
      </c>
      <c r="L625" s="22" t="str">
        <f t="shared" si="122"/>
        <v>                          N040.28.00.000 W125.50.00.000 N040.59.00.000 W126.54.00.000 SECTOR-30 ; NODE: PG 11 #25</v>
      </c>
      <c r="M625" s="23" t="str">
        <f t="shared" si="123"/>
        <v>LINE -125.833333333,40.466666667 -126.900000000,40.983333333
</v>
      </c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</row>
    <row r="626" ht="15.75" customHeight="1">
      <c r="A626" s="5" t="s">
        <v>35</v>
      </c>
      <c r="B626" s="5" t="s">
        <v>16</v>
      </c>
      <c r="C626" s="5" t="s">
        <v>31</v>
      </c>
      <c r="D626" s="19">
        <f>IFERROR(__xludf.DUMMYFUNCTION("IF(ISBLANK(C626),"""",QUERY(CoordinateDefinitions,""select C,D,E,F,G,H where A=""&amp;B626&amp;"" and B='""&amp;C626&amp;""'""))"),40.0)</f>
        <v>40</v>
      </c>
      <c r="E626" s="20">
        <f>IFERROR(__xludf.DUMMYFUNCTION("""COMPUTED_VALUE"""),59.0)</f>
        <v>59</v>
      </c>
      <c r="F626" s="20">
        <f>IFERROR(__xludf.DUMMYFUNCTION("""COMPUTED_VALUE"""),0.0)</f>
        <v>0</v>
      </c>
      <c r="G626" s="19">
        <f>IFERROR(__xludf.DUMMYFUNCTION("""COMPUTED_VALUE"""),126.0)</f>
        <v>126</v>
      </c>
      <c r="H626" s="19">
        <f>IFERROR(__xludf.DUMMYFUNCTION("""COMPUTED_VALUE"""),54.0)</f>
        <v>54</v>
      </c>
      <c r="I626" s="19">
        <f>IFERROR(__xludf.DUMMYFUNCTION("""COMPUTED_VALUE"""),0.0)</f>
        <v>0</v>
      </c>
      <c r="J626" s="21" t="str">
        <f t="shared" si="120"/>
        <v>N040.59.00.000 W126.54.00.000</v>
      </c>
      <c r="K626" s="21" t="str">
        <f t="shared" si="121"/>
        <v>40.983333333 126.900000000</v>
      </c>
      <c r="L626" s="22" t="str">
        <f t="shared" si="122"/>
        <v>                          N040.59.00.000 W126.54.00.000 N042.00.00.000 W126.49.00.000 SECTOR-30 ; NODE: PG 11 #26</v>
      </c>
      <c r="M626" s="23" t="str">
        <f t="shared" si="123"/>
        <v>LINE -126.900000000,40.983333333 -126.816666667,42.000000000
</v>
      </c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</row>
    <row r="627" ht="15.75" customHeight="1">
      <c r="A627" s="5" t="s">
        <v>35</v>
      </c>
      <c r="B627" s="5" t="s">
        <v>16</v>
      </c>
      <c r="C627" s="5" t="s">
        <v>32</v>
      </c>
      <c r="D627" s="19">
        <f>IFERROR(__xludf.DUMMYFUNCTION("IF(ISBLANK(C627),"""",QUERY(CoordinateDefinitions,""select C,D,E,F,G,H where A=""&amp;B627&amp;"" and B='""&amp;C627&amp;""'""))"),42.0)</f>
        <v>42</v>
      </c>
      <c r="E627" s="20">
        <f>IFERROR(__xludf.DUMMYFUNCTION("""COMPUTED_VALUE"""),0.0)</f>
        <v>0</v>
      </c>
      <c r="F627" s="20">
        <f>IFERROR(__xludf.DUMMYFUNCTION("""COMPUTED_VALUE"""),0.0)</f>
        <v>0</v>
      </c>
      <c r="G627" s="19">
        <f>IFERROR(__xludf.DUMMYFUNCTION("""COMPUTED_VALUE"""),126.0)</f>
        <v>126</v>
      </c>
      <c r="H627" s="19">
        <f>IFERROR(__xludf.DUMMYFUNCTION("""COMPUTED_VALUE"""),49.0)</f>
        <v>49</v>
      </c>
      <c r="I627" s="19">
        <f>IFERROR(__xludf.DUMMYFUNCTION("""COMPUTED_VALUE"""),0.0)</f>
        <v>0</v>
      </c>
      <c r="J627" s="21" t="str">
        <f t="shared" si="120"/>
        <v>N042.00.00.000 W126.49.00.000</v>
      </c>
      <c r="K627" s="21" t="str">
        <f t="shared" si="121"/>
        <v>42.000000000 126.816666667</v>
      </c>
      <c r="L627" s="22" t="str">
        <f t="shared" si="122"/>
        <v>                          N042.00.00.000 W126.49.00.000 N042.25.00.000 W126.47.00.000 SECTOR-30 ; NODE: PG 11 #27</v>
      </c>
      <c r="M627" s="23" t="str">
        <f t="shared" si="123"/>
        <v>LINE -126.816666667,42.000000000 -126.783333333,42.416666667
</v>
      </c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</row>
    <row r="628" ht="15.75" customHeight="1">
      <c r="A628" s="5" t="s">
        <v>35</v>
      </c>
      <c r="B628" s="5" t="s">
        <v>16</v>
      </c>
      <c r="C628" s="5" t="s">
        <v>33</v>
      </c>
      <c r="D628" s="19">
        <f>IFERROR(__xludf.DUMMYFUNCTION("IF(ISBLANK(C628),"""",QUERY(CoordinateDefinitions,""select C,D,E,F,G,H where A=""&amp;B628&amp;"" and B='""&amp;C628&amp;""'""))"),42.0)</f>
        <v>42</v>
      </c>
      <c r="E628" s="20">
        <f>IFERROR(__xludf.DUMMYFUNCTION("""COMPUTED_VALUE"""),25.0)</f>
        <v>25</v>
      </c>
      <c r="F628" s="20">
        <f>IFERROR(__xludf.DUMMYFUNCTION("""COMPUTED_VALUE"""),0.0)</f>
        <v>0</v>
      </c>
      <c r="G628" s="19">
        <f>IFERROR(__xludf.DUMMYFUNCTION("""COMPUTED_VALUE"""),126.0)</f>
        <v>126</v>
      </c>
      <c r="H628" s="19">
        <f>IFERROR(__xludf.DUMMYFUNCTION("""COMPUTED_VALUE"""),47.0)</f>
        <v>47</v>
      </c>
      <c r="I628" s="19">
        <f>IFERROR(__xludf.DUMMYFUNCTION("""COMPUTED_VALUE"""),0.0)</f>
        <v>0</v>
      </c>
      <c r="J628" s="21" t="str">
        <f t="shared" si="120"/>
        <v>N042.25.00.000 W126.47.00.000</v>
      </c>
      <c r="K628" s="21" t="str">
        <f t="shared" si="121"/>
        <v>42.416666667 126.783333333</v>
      </c>
      <c r="L628" s="22" t="str">
        <f t="shared" si="122"/>
        <v>                          N042.25.00.000 W126.47.00.000 N042.26.00.000 W123.45.00.000 SECTOR-30 ; NODE: PG 11 #28</v>
      </c>
      <c r="M628" s="23" t="str">
        <f t="shared" si="123"/>
        <v>LINE -126.783333333,42.416666667 -123.750000000,42.433333333
</v>
      </c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</row>
    <row r="629" ht="15.75" customHeight="1">
      <c r="A629" s="5" t="s">
        <v>35</v>
      </c>
      <c r="B629" s="5" t="s">
        <v>16</v>
      </c>
      <c r="C629" s="5" t="s">
        <v>34</v>
      </c>
      <c r="D629" s="19">
        <f>IFERROR(__xludf.DUMMYFUNCTION("IF(ISBLANK(C629),"""",QUERY(CoordinateDefinitions,""select C,D,E,F,G,H where A=""&amp;B629&amp;"" and B='""&amp;C629&amp;""'""))"),42.0)</f>
        <v>42</v>
      </c>
      <c r="E629" s="20">
        <f>IFERROR(__xludf.DUMMYFUNCTION("""COMPUTED_VALUE"""),26.0)</f>
        <v>26</v>
      </c>
      <c r="F629" s="20">
        <f>IFERROR(__xludf.DUMMYFUNCTION("""COMPUTED_VALUE"""),0.0)</f>
        <v>0</v>
      </c>
      <c r="G629" s="19">
        <f>IFERROR(__xludf.DUMMYFUNCTION("""COMPUTED_VALUE"""),123.0)</f>
        <v>123</v>
      </c>
      <c r="H629" s="19">
        <f>IFERROR(__xludf.DUMMYFUNCTION("""COMPUTED_VALUE"""),45.0)</f>
        <v>45</v>
      </c>
      <c r="I629" s="19">
        <f>IFERROR(__xludf.DUMMYFUNCTION("""COMPUTED_VALUE"""),0.0)</f>
        <v>0</v>
      </c>
      <c r="J629" s="21" t="str">
        <f t="shared" si="120"/>
        <v>N042.26.00.000 W123.45.00.000</v>
      </c>
      <c r="K629" s="21" t="str">
        <f t="shared" si="121"/>
        <v>42.433333333 123.750000000</v>
      </c>
      <c r="L629" s="22" t="str">
        <f t="shared" si="122"/>
        <v>                          N042.26.00.000 W123.45.00.000 N042.25.05.000 W123.27.10.000 SECTOR-30 ; NODE: PG 11 #29</v>
      </c>
      <c r="M629" s="23" t="str">
        <f t="shared" si="123"/>
        <v>LINE -123.750000000,42.433333333 -123.452777778,42.418055556
</v>
      </c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</row>
    <row r="630" ht="15.75" customHeight="1">
      <c r="A630" s="5" t="s">
        <v>35</v>
      </c>
      <c r="B630" s="5" t="s">
        <v>16</v>
      </c>
      <c r="C630" s="5" t="s">
        <v>35</v>
      </c>
      <c r="D630" s="19">
        <f>IFERROR(__xludf.DUMMYFUNCTION("IF(ISBLANK(C630),"""",QUERY(CoordinateDefinitions,""select C,D,E,F,G,H where A=""&amp;B630&amp;"" and B='""&amp;C630&amp;""'""))"),42.0)</f>
        <v>42</v>
      </c>
      <c r="E630" s="20">
        <f>IFERROR(__xludf.DUMMYFUNCTION("""COMPUTED_VALUE"""),25.0)</f>
        <v>25</v>
      </c>
      <c r="F630" s="20">
        <f>IFERROR(__xludf.DUMMYFUNCTION("""COMPUTED_VALUE"""),5.0)</f>
        <v>5</v>
      </c>
      <c r="G630" s="19">
        <f>IFERROR(__xludf.DUMMYFUNCTION("""COMPUTED_VALUE"""),123.0)</f>
        <v>123</v>
      </c>
      <c r="H630" s="19">
        <f>IFERROR(__xludf.DUMMYFUNCTION("""COMPUTED_VALUE"""),27.0)</f>
        <v>27</v>
      </c>
      <c r="I630" s="19">
        <f>IFERROR(__xludf.DUMMYFUNCTION("""COMPUTED_VALUE"""),10.0)</f>
        <v>10</v>
      </c>
      <c r="J630" s="21" t="str">
        <f t="shared" si="120"/>
        <v>N042.25.05.000 W123.27.10.000</v>
      </c>
      <c r="K630" s="21" t="str">
        <f t="shared" si="121"/>
        <v>42.418055556 123.452777778</v>
      </c>
      <c r="L630" s="22" t="str">
        <f t="shared" si="122"/>
        <v>                          N042.25.05.000 W123.27.10.000 N042.25.00.000 W123.20.00.000 SECTOR-30 ; NODE: PG 11 #30</v>
      </c>
      <c r="M630" s="23" t="str">
        <f t="shared" si="123"/>
        <v>LINE -123.452777778,42.418055556 -123.333333333,42.416666667
</v>
      </c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</row>
    <row r="631" ht="15.75" customHeight="1">
      <c r="A631" s="5" t="s">
        <v>35</v>
      </c>
      <c r="B631" s="5" t="s">
        <v>16</v>
      </c>
      <c r="C631" s="5" t="s">
        <v>36</v>
      </c>
      <c r="D631" s="19">
        <f>IFERROR(__xludf.DUMMYFUNCTION("IF(ISBLANK(C631),"""",QUERY(CoordinateDefinitions,""select C,D,E,F,G,H where A=""&amp;B631&amp;"" and B='""&amp;C631&amp;""'""))"),42.0)</f>
        <v>42</v>
      </c>
      <c r="E631" s="20">
        <f>IFERROR(__xludf.DUMMYFUNCTION("""COMPUTED_VALUE"""),25.0)</f>
        <v>25</v>
      </c>
      <c r="F631" s="20">
        <f>IFERROR(__xludf.DUMMYFUNCTION("""COMPUTED_VALUE"""),0.0)</f>
        <v>0</v>
      </c>
      <c r="G631" s="19">
        <f>IFERROR(__xludf.DUMMYFUNCTION("""COMPUTED_VALUE"""),123.0)</f>
        <v>123</v>
      </c>
      <c r="H631" s="19">
        <f>IFERROR(__xludf.DUMMYFUNCTION("""COMPUTED_VALUE"""),20.0)</f>
        <v>20</v>
      </c>
      <c r="I631" s="19">
        <f>IFERROR(__xludf.DUMMYFUNCTION("""COMPUTED_VALUE"""),0.0)</f>
        <v>0</v>
      </c>
      <c r="J631" s="21" t="str">
        <f t="shared" si="120"/>
        <v>N042.25.00.000 W123.20.00.000</v>
      </c>
      <c r="K631" s="21" t="str">
        <f t="shared" si="121"/>
        <v>42.416666667 123.333333333</v>
      </c>
      <c r="L631" s="22" t="str">
        <f t="shared" si="122"/>
        <v>                          N042.25.00.000 W123.20.00.000 N042.35.00.000 W122.54.00.000 SECTOR-30 ; NODE: PG 11 #31</v>
      </c>
      <c r="M631" s="23" t="str">
        <f t="shared" si="123"/>
        <v>LINE -123.333333333,42.416666667 -122.900000000,42.583333333
</v>
      </c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</row>
    <row r="632" ht="15.75" customHeight="1">
      <c r="A632" s="5" t="s">
        <v>35</v>
      </c>
      <c r="B632" s="5" t="s">
        <v>16</v>
      </c>
      <c r="C632" s="5" t="s">
        <v>37</v>
      </c>
      <c r="D632" s="19">
        <f>IFERROR(__xludf.DUMMYFUNCTION("IF(ISBLANK(C632),"""",QUERY(CoordinateDefinitions,""select C,D,E,F,G,H where A=""&amp;B632&amp;"" and B='""&amp;C632&amp;""'""))"),42.0)</f>
        <v>42</v>
      </c>
      <c r="E632" s="20">
        <f>IFERROR(__xludf.DUMMYFUNCTION("""COMPUTED_VALUE"""),35.0)</f>
        <v>35</v>
      </c>
      <c r="F632" s="20">
        <f>IFERROR(__xludf.DUMMYFUNCTION("""COMPUTED_VALUE"""),0.0)</f>
        <v>0</v>
      </c>
      <c r="G632" s="19">
        <f>IFERROR(__xludf.DUMMYFUNCTION("""COMPUTED_VALUE"""),122.0)</f>
        <v>122</v>
      </c>
      <c r="H632" s="19">
        <f>IFERROR(__xludf.DUMMYFUNCTION("""COMPUTED_VALUE"""),54.0)</f>
        <v>54</v>
      </c>
      <c r="I632" s="19">
        <f>IFERROR(__xludf.DUMMYFUNCTION("""COMPUTED_VALUE"""),0.0)</f>
        <v>0</v>
      </c>
      <c r="J632" s="21" t="str">
        <f t="shared" si="120"/>
        <v>N042.35.00.000 W122.54.00.000</v>
      </c>
      <c r="K632" s="21" t="str">
        <f t="shared" si="121"/>
        <v>42.583333333 122.900000000</v>
      </c>
      <c r="L632" s="22" t="str">
        <f t="shared" si="122"/>
        <v>                          N042.35.00.000 W122.54.00.000 N042.23.00.000 W122.25.00.000 SECTOR-30 ; NODE: PG 11 #32</v>
      </c>
      <c r="M632" s="23" t="str">
        <f t="shared" si="123"/>
        <v>LINE -122.900000000,42.583333333 -122.416666667,42.383333333
</v>
      </c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</row>
    <row r="633" ht="15.75" customHeight="1">
      <c r="A633" s="5" t="s">
        <v>35</v>
      </c>
      <c r="B633" s="5" t="s">
        <v>16</v>
      </c>
      <c r="C633" s="5" t="s">
        <v>38</v>
      </c>
      <c r="D633" s="19">
        <f>IFERROR(__xludf.DUMMYFUNCTION("IF(ISBLANK(C633),"""",QUERY(CoordinateDefinitions,""select C,D,E,F,G,H where A=""&amp;B633&amp;"" and B='""&amp;C633&amp;""'""))"),42.0)</f>
        <v>42</v>
      </c>
      <c r="E633" s="20">
        <f>IFERROR(__xludf.DUMMYFUNCTION("""COMPUTED_VALUE"""),23.0)</f>
        <v>23</v>
      </c>
      <c r="F633" s="20">
        <f>IFERROR(__xludf.DUMMYFUNCTION("""COMPUTED_VALUE"""),0.0)</f>
        <v>0</v>
      </c>
      <c r="G633" s="19">
        <f>IFERROR(__xludf.DUMMYFUNCTION("""COMPUTED_VALUE"""),122.0)</f>
        <v>122</v>
      </c>
      <c r="H633" s="19">
        <f>IFERROR(__xludf.DUMMYFUNCTION("""COMPUTED_VALUE"""),25.0)</f>
        <v>25</v>
      </c>
      <c r="I633" s="19">
        <f>IFERROR(__xludf.DUMMYFUNCTION("""COMPUTED_VALUE"""),0.0)</f>
        <v>0</v>
      </c>
      <c r="J633" s="21" t="str">
        <f t="shared" si="120"/>
        <v>N042.23.00.000 W122.25.00.000</v>
      </c>
      <c r="K633" s="21" t="str">
        <f t="shared" si="121"/>
        <v>42.383333333 122.416666667</v>
      </c>
      <c r="L633" s="22" t="str">
        <f t="shared" si="122"/>
        <v>                          N042.23.00.000 W122.25.00.000 N042.00.00.000 W122.25.00.000 SECTOR-30 ; NODE: PG 11 #33</v>
      </c>
      <c r="M633" s="23" t="str">
        <f t="shared" si="123"/>
        <v>LINE -122.416666667,42.383333333 -122.416666667,42.000000000
</v>
      </c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</row>
    <row r="634" ht="15.75" customHeight="1">
      <c r="A634" s="5" t="s">
        <v>35</v>
      </c>
      <c r="B634" s="5" t="s">
        <v>16</v>
      </c>
      <c r="C634" s="5" t="s">
        <v>40</v>
      </c>
      <c r="D634" s="19">
        <f>IFERROR(__xludf.DUMMYFUNCTION("IF(ISBLANK(C634),"""",QUERY(CoordinateDefinitions,""select C,D,E,F,G,H where A=""&amp;B634&amp;"" and B='""&amp;C634&amp;""'""))"),42.0)</f>
        <v>42</v>
      </c>
      <c r="E634" s="20">
        <f>IFERROR(__xludf.DUMMYFUNCTION("""COMPUTED_VALUE"""),0.0)</f>
        <v>0</v>
      </c>
      <c r="F634" s="20">
        <f>IFERROR(__xludf.DUMMYFUNCTION("""COMPUTED_VALUE"""),0.0)</f>
        <v>0</v>
      </c>
      <c r="G634" s="19">
        <f>IFERROR(__xludf.DUMMYFUNCTION("""COMPUTED_VALUE"""),122.0)</f>
        <v>122</v>
      </c>
      <c r="H634" s="19">
        <f>IFERROR(__xludf.DUMMYFUNCTION("""COMPUTED_VALUE"""),25.0)</f>
        <v>25</v>
      </c>
      <c r="I634" s="19">
        <f>IFERROR(__xludf.DUMMYFUNCTION("""COMPUTED_VALUE"""),0.0)</f>
        <v>0</v>
      </c>
      <c r="J634" s="21" t="str">
        <f t="shared" si="120"/>
        <v>N042.00.00.000 W122.25.00.000</v>
      </c>
      <c r="K634" s="21" t="str">
        <f t="shared" si="121"/>
        <v>42.000000000 122.416666667</v>
      </c>
      <c r="L634" s="22" t="str">
        <f t="shared" si="122"/>
        <v>                          N042.00.00.000 W122.25.00.000 N041.53.00.000 W122.18.00.000 SECTOR-30 ; NODE: PG 11 #35</v>
      </c>
      <c r="M634" s="23" t="str">
        <f t="shared" si="123"/>
        <v>LINE -122.416666667,42.000000000 -122.300000000,41.883333333
</v>
      </c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</row>
    <row r="635" ht="15.75" customHeight="1">
      <c r="A635" s="5" t="s">
        <v>35</v>
      </c>
      <c r="B635" s="5" t="s">
        <v>16</v>
      </c>
      <c r="C635" s="5" t="s">
        <v>41</v>
      </c>
      <c r="D635" s="19">
        <f>IFERROR(__xludf.DUMMYFUNCTION("IF(ISBLANK(C635),"""",QUERY(CoordinateDefinitions,""select C,D,E,F,G,H where A=""&amp;B635&amp;"" and B='""&amp;C635&amp;""'""))"),41.0)</f>
        <v>41</v>
      </c>
      <c r="E635" s="20">
        <f>IFERROR(__xludf.DUMMYFUNCTION("""COMPUTED_VALUE"""),53.0)</f>
        <v>53</v>
      </c>
      <c r="F635" s="20">
        <f>IFERROR(__xludf.DUMMYFUNCTION("""COMPUTED_VALUE"""),0.0)</f>
        <v>0</v>
      </c>
      <c r="G635" s="19">
        <f>IFERROR(__xludf.DUMMYFUNCTION("""COMPUTED_VALUE"""),122.0)</f>
        <v>122</v>
      </c>
      <c r="H635" s="19">
        <f>IFERROR(__xludf.DUMMYFUNCTION("""COMPUTED_VALUE"""),18.0)</f>
        <v>18</v>
      </c>
      <c r="I635" s="19">
        <f>IFERROR(__xludf.DUMMYFUNCTION("""COMPUTED_VALUE"""),0.0)</f>
        <v>0</v>
      </c>
      <c r="J635" s="21" t="str">
        <f t="shared" si="120"/>
        <v>N041.53.00.000 W122.18.00.000</v>
      </c>
      <c r="K635" s="21" t="str">
        <f t="shared" si="121"/>
        <v>41.883333333 122.300000000</v>
      </c>
      <c r="L635" s="22" t="str">
        <f t="shared" si="122"/>
        <v>                          N041.53.00.000 W122.18.00.000 N041.17.30.000 W122.16.30.000 SECTOR-30 ; NODE: PG 11 #36</v>
      </c>
      <c r="M635" s="23" t="str">
        <f t="shared" si="123"/>
        <v>LINE -122.300000000,41.883333333 -122.275000000,41.291666667
</v>
      </c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</row>
    <row r="636" ht="15.75" customHeight="1">
      <c r="A636" s="5" t="s">
        <v>35</v>
      </c>
      <c r="B636" s="5" t="s">
        <v>16</v>
      </c>
      <c r="C636" s="5" t="s">
        <v>24</v>
      </c>
      <c r="D636" s="19">
        <f>IFERROR(__xludf.DUMMYFUNCTION("IF(ISBLANK(C636),"""",QUERY(CoordinateDefinitions,""select C,D,E,F,G,H where A=""&amp;B636&amp;"" and B='""&amp;C636&amp;""'""))"),41.0)</f>
        <v>41</v>
      </c>
      <c r="E636" s="20">
        <f>IFERROR(__xludf.DUMMYFUNCTION("""COMPUTED_VALUE"""),17.0)</f>
        <v>17</v>
      </c>
      <c r="F636" s="20">
        <f>IFERROR(__xludf.DUMMYFUNCTION("""COMPUTED_VALUE"""),30.0)</f>
        <v>30</v>
      </c>
      <c r="G636" s="19">
        <f>IFERROR(__xludf.DUMMYFUNCTION("""COMPUTED_VALUE"""),122.0)</f>
        <v>122</v>
      </c>
      <c r="H636" s="19">
        <f>IFERROR(__xludf.DUMMYFUNCTION("""COMPUTED_VALUE"""),16.0)</f>
        <v>16</v>
      </c>
      <c r="I636" s="19">
        <f>IFERROR(__xludf.DUMMYFUNCTION("""COMPUTED_VALUE"""),30.0)</f>
        <v>30</v>
      </c>
      <c r="J636" s="21" t="str">
        <f t="shared" si="120"/>
        <v>N041.17.30.000 W122.16.30.000</v>
      </c>
      <c r="K636" s="21" t="str">
        <f t="shared" si="121"/>
        <v>41.291666667 122.275000000</v>
      </c>
      <c r="L636" s="22" t="str">
        <f t="shared" si="122"/>
        <v/>
      </c>
      <c r="M636" s="23" t="str">
        <f t="shared" si="123"/>
        <v/>
      </c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</row>
    <row r="637" ht="15.75" customHeight="1">
      <c r="A637" s="29"/>
      <c r="B637" s="29"/>
      <c r="C637" s="29"/>
      <c r="D637" s="21" t="str">
        <f>IFERROR(__xludf.DUMMYFUNCTION("IF(ISBLANK(C637),"""",QUERY(CoordinateDefinitions,""select C,D,E,F,G,H where A=""&amp;B637&amp;"" and B='""&amp;C637&amp;""'""))"),"")</f>
        <v/>
      </c>
      <c r="E637" s="30"/>
      <c r="F637" s="30"/>
      <c r="G637" s="21"/>
      <c r="H637" s="21"/>
      <c r="I637" s="21"/>
      <c r="J637" s="21" t="str">
        <f t="shared" si="120"/>
        <v/>
      </c>
      <c r="K637" s="21" t="str">
        <f t="shared" si="121"/>
        <v/>
      </c>
      <c r="L637" s="22" t="str">
        <f t="shared" si="122"/>
        <v/>
      </c>
      <c r="M637" s="23" t="str">
        <f t="shared" si="123"/>
        <v/>
      </c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</row>
    <row r="638" ht="15.75" customHeight="1">
      <c r="A638" s="5" t="s">
        <v>15</v>
      </c>
      <c r="B638" s="5" t="s">
        <v>16</v>
      </c>
      <c r="C638" s="5" t="s">
        <v>14</v>
      </c>
      <c r="D638" s="19">
        <f>IFERROR(__xludf.DUMMYFUNCTION("IF(ISBLANK(C638),"""",QUERY(CoordinateDefinitions,""select C,D,E,F,G,H where A=""&amp;B638&amp;"" and B='""&amp;C638&amp;""'""))"),43.0)</f>
        <v>43</v>
      </c>
      <c r="E638" s="20">
        <f>IFERROR(__xludf.DUMMYFUNCTION("""COMPUTED_VALUE"""),26.0)</f>
        <v>26</v>
      </c>
      <c r="F638" s="20">
        <f>IFERROR(__xludf.DUMMYFUNCTION("""COMPUTED_VALUE"""),0.0)</f>
        <v>0</v>
      </c>
      <c r="G638" s="19">
        <f>IFERROR(__xludf.DUMMYFUNCTION("""COMPUTED_VALUE"""),121.0)</f>
        <v>121</v>
      </c>
      <c r="H638" s="19">
        <f>IFERROR(__xludf.DUMMYFUNCTION("""COMPUTED_VALUE"""),54.0)</f>
        <v>54</v>
      </c>
      <c r="I638" s="19">
        <f>IFERROR(__xludf.DUMMYFUNCTION("""COMPUTED_VALUE"""),0.0)</f>
        <v>0</v>
      </c>
      <c r="J638" s="21" t="str">
        <f t="shared" si="120"/>
        <v>N043.26.00.000 W121.54.00.000</v>
      </c>
      <c r="K638" s="21" t="str">
        <f t="shared" si="121"/>
        <v>43.433333333 121.900000000</v>
      </c>
      <c r="L638" s="22" t="str">
        <f t="shared" si="122"/>
        <v>                          N043.26.00.000 W121.54.00.000 N043.26.00.000 W119.23.00.000 SECTOR-10 ; NODE: PG 11 #9</v>
      </c>
      <c r="M638" s="23" t="str">
        <f t="shared" si="123"/>
        <v>LINE -121.900000000,43.433333333 -119.383333333,43.433333333
</v>
      </c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</row>
    <row r="639" ht="15.75" customHeight="1">
      <c r="A639" s="5" t="s">
        <v>15</v>
      </c>
      <c r="B639" s="5" t="s">
        <v>16</v>
      </c>
      <c r="C639" s="5" t="s">
        <v>15</v>
      </c>
      <c r="D639" s="19">
        <f>IFERROR(__xludf.DUMMYFUNCTION("IF(ISBLANK(C639),"""",QUERY(CoordinateDefinitions,""select C,D,E,F,G,H where A=""&amp;B639&amp;"" and B='""&amp;C639&amp;""'""))"),43.0)</f>
        <v>43</v>
      </c>
      <c r="E639" s="20">
        <f>IFERROR(__xludf.DUMMYFUNCTION("""COMPUTED_VALUE"""),26.0)</f>
        <v>26</v>
      </c>
      <c r="F639" s="20">
        <f>IFERROR(__xludf.DUMMYFUNCTION("""COMPUTED_VALUE"""),0.0)</f>
        <v>0</v>
      </c>
      <c r="G639" s="19">
        <f>IFERROR(__xludf.DUMMYFUNCTION("""COMPUTED_VALUE"""),119.0)</f>
        <v>119</v>
      </c>
      <c r="H639" s="19">
        <f>IFERROR(__xludf.DUMMYFUNCTION("""COMPUTED_VALUE"""),23.0)</f>
        <v>23</v>
      </c>
      <c r="I639" s="19">
        <f>IFERROR(__xludf.DUMMYFUNCTION("""COMPUTED_VALUE"""),0.0)</f>
        <v>0</v>
      </c>
      <c r="J639" s="21" t="str">
        <f t="shared" si="120"/>
        <v>N043.26.00.000 W119.23.00.000</v>
      </c>
      <c r="K639" s="21" t="str">
        <f t="shared" si="121"/>
        <v>43.433333333 119.383333333</v>
      </c>
      <c r="L639" s="22" t="str">
        <f t="shared" si="122"/>
        <v>                          N043.26.00.000 W119.23.00.000 N043.32.00.000 W119.15.00.000 SECTOR-10 ; NODE: PG 11 #10</v>
      </c>
      <c r="M639" s="23" t="str">
        <f t="shared" si="123"/>
        <v>LINE -119.383333333,43.433333333 -119.250000000,43.533333333
</v>
      </c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</row>
    <row r="640" ht="15.75" customHeight="1">
      <c r="A640" s="5" t="s">
        <v>15</v>
      </c>
      <c r="B640" s="5" t="s">
        <v>16</v>
      </c>
      <c r="C640" s="5" t="s">
        <v>16</v>
      </c>
      <c r="D640" s="19">
        <f>IFERROR(__xludf.DUMMYFUNCTION("IF(ISBLANK(C640),"""",QUERY(CoordinateDefinitions,""select C,D,E,F,G,H where A=""&amp;B640&amp;"" and B='""&amp;C640&amp;""'""))"),43.0)</f>
        <v>43</v>
      </c>
      <c r="E640" s="20">
        <f>IFERROR(__xludf.DUMMYFUNCTION("""COMPUTED_VALUE"""),32.0)</f>
        <v>32</v>
      </c>
      <c r="F640" s="20">
        <f>IFERROR(__xludf.DUMMYFUNCTION("""COMPUTED_VALUE"""),0.0)</f>
        <v>0</v>
      </c>
      <c r="G640" s="19">
        <f>IFERROR(__xludf.DUMMYFUNCTION("""COMPUTED_VALUE"""),119.0)</f>
        <v>119</v>
      </c>
      <c r="H640" s="19">
        <f>IFERROR(__xludf.DUMMYFUNCTION("""COMPUTED_VALUE"""),15.0)</f>
        <v>15</v>
      </c>
      <c r="I640" s="19">
        <f>IFERROR(__xludf.DUMMYFUNCTION("""COMPUTED_VALUE"""),0.0)</f>
        <v>0</v>
      </c>
      <c r="J640" s="21" t="str">
        <f t="shared" si="120"/>
        <v>N043.32.00.000 W119.15.00.000</v>
      </c>
      <c r="K640" s="21" t="str">
        <f t="shared" si="121"/>
        <v>43.533333333 119.250000000</v>
      </c>
      <c r="L640" s="22" t="str">
        <f t="shared" si="122"/>
        <v>                          N043.32.00.000 W119.15.00.000 N042.40.00.000 W119.00.00.000 SECTOR-10 ; NODE: PG 11 #11</v>
      </c>
      <c r="M640" s="23" t="str">
        <f t="shared" si="123"/>
        <v>LINE -119.250000000,43.533333333 -119.000000000,42.666666667
</v>
      </c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</row>
    <row r="641" ht="15.75" customHeight="1">
      <c r="A641" s="5" t="s">
        <v>15</v>
      </c>
      <c r="B641" s="5" t="s">
        <v>16</v>
      </c>
      <c r="C641" s="5" t="s">
        <v>17</v>
      </c>
      <c r="D641" s="19">
        <f>IFERROR(__xludf.DUMMYFUNCTION("IF(ISBLANK(C641),"""",QUERY(CoordinateDefinitions,""select C,D,E,F,G,H where A=""&amp;B641&amp;"" and B='""&amp;C641&amp;""'""))"),42.0)</f>
        <v>42</v>
      </c>
      <c r="E641" s="20">
        <f>IFERROR(__xludf.DUMMYFUNCTION("""COMPUTED_VALUE"""),40.0)</f>
        <v>40</v>
      </c>
      <c r="F641" s="20">
        <f>IFERROR(__xludf.DUMMYFUNCTION("""COMPUTED_VALUE"""),0.0)</f>
        <v>0</v>
      </c>
      <c r="G641" s="19">
        <f>IFERROR(__xludf.DUMMYFUNCTION("""COMPUTED_VALUE"""),119.0)</f>
        <v>119</v>
      </c>
      <c r="H641" s="19">
        <f>IFERROR(__xludf.DUMMYFUNCTION("""COMPUTED_VALUE"""),0.0)</f>
        <v>0</v>
      </c>
      <c r="I641" s="19">
        <f>IFERROR(__xludf.DUMMYFUNCTION("""COMPUTED_VALUE"""),0.0)</f>
        <v>0</v>
      </c>
      <c r="J641" s="21" t="str">
        <f t="shared" si="120"/>
        <v>N042.40.00.000 W119.00.00.000</v>
      </c>
      <c r="K641" s="21" t="str">
        <f t="shared" si="121"/>
        <v>42.666666667 119.000000000</v>
      </c>
      <c r="L641" s="22" t="str">
        <f t="shared" si="122"/>
        <v>                          N042.40.00.000 W119.00.00.000 N042.20.00.000 W119.06.00.000 SECTOR-10 ; NODE: PG 11 #12</v>
      </c>
      <c r="M641" s="23" t="str">
        <f t="shared" si="123"/>
        <v>LINE -119.000000000,42.666666667 -119.100000000,42.333333333
</v>
      </c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</row>
    <row r="642" ht="15.75" customHeight="1">
      <c r="A642" s="5" t="s">
        <v>15</v>
      </c>
      <c r="B642" s="5" t="s">
        <v>16</v>
      </c>
      <c r="C642" s="5" t="s">
        <v>18</v>
      </c>
      <c r="D642" s="19">
        <f>IFERROR(__xludf.DUMMYFUNCTION("IF(ISBLANK(C642),"""",QUERY(CoordinateDefinitions,""select C,D,E,F,G,H where A=""&amp;B642&amp;"" and B='""&amp;C642&amp;""'""))"),42.0)</f>
        <v>42</v>
      </c>
      <c r="E642" s="20">
        <f>IFERROR(__xludf.DUMMYFUNCTION("""COMPUTED_VALUE"""),20.0)</f>
        <v>20</v>
      </c>
      <c r="F642" s="20">
        <f>IFERROR(__xludf.DUMMYFUNCTION("""COMPUTED_VALUE"""),0.0)</f>
        <v>0</v>
      </c>
      <c r="G642" s="19">
        <f>IFERROR(__xludf.DUMMYFUNCTION("""COMPUTED_VALUE"""),119.0)</f>
        <v>119</v>
      </c>
      <c r="H642" s="19">
        <f>IFERROR(__xludf.DUMMYFUNCTION("""COMPUTED_VALUE"""),6.0)</f>
        <v>6</v>
      </c>
      <c r="I642" s="19">
        <f>IFERROR(__xludf.DUMMYFUNCTION("""COMPUTED_VALUE"""),0.0)</f>
        <v>0</v>
      </c>
      <c r="J642" s="21" t="str">
        <f t="shared" si="120"/>
        <v>N042.20.00.000 W119.06.00.000</v>
      </c>
      <c r="K642" s="21" t="str">
        <f t="shared" si="121"/>
        <v>42.333333333 119.100000000</v>
      </c>
      <c r="L642" s="22" t="str">
        <f t="shared" si="122"/>
        <v>                          N042.20.00.000 W119.06.00.000 N041.00.00.000 W119.30.00.000 SECTOR-10 ; NODE: PG 11 #13</v>
      </c>
      <c r="M642" s="23" t="str">
        <f t="shared" si="123"/>
        <v>LINE -119.100000000,42.333333333 -119.500000000,41.000000000
</v>
      </c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</row>
    <row r="643" ht="15.75" customHeight="1">
      <c r="A643" s="5" t="s">
        <v>15</v>
      </c>
      <c r="B643" s="5" t="s">
        <v>16</v>
      </c>
      <c r="C643" s="5" t="s">
        <v>19</v>
      </c>
      <c r="D643" s="19">
        <f>IFERROR(__xludf.DUMMYFUNCTION("IF(ISBLANK(C643),"""",QUERY(CoordinateDefinitions,""select C,D,E,F,G,H where A=""&amp;B643&amp;"" and B='""&amp;C643&amp;""'""))"),41.0)</f>
        <v>41</v>
      </c>
      <c r="E643" s="20">
        <f>IFERROR(__xludf.DUMMYFUNCTION("""COMPUTED_VALUE"""),0.0)</f>
        <v>0</v>
      </c>
      <c r="F643" s="20">
        <f>IFERROR(__xludf.DUMMYFUNCTION("""COMPUTED_VALUE"""),0.0)</f>
        <v>0</v>
      </c>
      <c r="G643" s="19">
        <f>IFERROR(__xludf.DUMMYFUNCTION("""COMPUTED_VALUE"""),119.0)</f>
        <v>119</v>
      </c>
      <c r="H643" s="19">
        <f>IFERROR(__xludf.DUMMYFUNCTION("""COMPUTED_VALUE"""),30.0)</f>
        <v>30</v>
      </c>
      <c r="I643" s="19">
        <f>IFERROR(__xludf.DUMMYFUNCTION("""COMPUTED_VALUE"""),0.0)</f>
        <v>0</v>
      </c>
      <c r="J643" s="21" t="str">
        <f t="shared" si="120"/>
        <v>N041.00.00.000 W119.30.00.000</v>
      </c>
      <c r="K643" s="21" t="str">
        <f t="shared" si="121"/>
        <v>41.000000000 119.500000000</v>
      </c>
      <c r="L643" s="22" t="str">
        <f t="shared" si="122"/>
        <v>                          N041.00.00.000 W119.30.00.000 N041.00.01.000 W120.49.47.000 SECTOR-10 ; NODE: PG 11 #14</v>
      </c>
      <c r="M643" s="23" t="str">
        <f t="shared" si="123"/>
        <v>LINE -119.500000000,41.000000000 -120.829722222,41.000277778
</v>
      </c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</row>
    <row r="644" ht="15.75" customHeight="1">
      <c r="A644" s="5" t="s">
        <v>15</v>
      </c>
      <c r="B644" s="5" t="s">
        <v>16</v>
      </c>
      <c r="C644" s="5" t="s">
        <v>20</v>
      </c>
      <c r="D644" s="19">
        <f>IFERROR(__xludf.DUMMYFUNCTION("IF(ISBLANK(C644),"""",QUERY(CoordinateDefinitions,""select C,D,E,F,G,H where A=""&amp;B644&amp;"" and B='""&amp;C644&amp;""'""))"),41.0)</f>
        <v>41</v>
      </c>
      <c r="E644" s="20">
        <f>IFERROR(__xludf.DUMMYFUNCTION("""COMPUTED_VALUE"""),0.0)</f>
        <v>0</v>
      </c>
      <c r="F644" s="20">
        <f>IFERROR(__xludf.DUMMYFUNCTION("""COMPUTED_VALUE"""),1.0)</f>
        <v>1</v>
      </c>
      <c r="G644" s="19">
        <f>IFERROR(__xludf.DUMMYFUNCTION("""COMPUTED_VALUE"""),120.0)</f>
        <v>120</v>
      </c>
      <c r="H644" s="19">
        <f>IFERROR(__xludf.DUMMYFUNCTION("""COMPUTED_VALUE"""),49.0)</f>
        <v>49</v>
      </c>
      <c r="I644" s="19">
        <f>IFERROR(__xludf.DUMMYFUNCTION("""COMPUTED_VALUE"""),47.0)</f>
        <v>47</v>
      </c>
      <c r="J644" s="21" t="str">
        <f t="shared" si="120"/>
        <v>N041.00.01.000 W120.49.47.000</v>
      </c>
      <c r="K644" s="21" t="str">
        <f t="shared" si="121"/>
        <v>41.000277778 120.829722222</v>
      </c>
      <c r="L644" s="22" t="str">
        <f t="shared" si="122"/>
        <v>                          N041.00.01.000 W120.49.47.000 N041.00.00.000 W121.15.00.000 SECTOR-10 ; NODE: PG 11 #15</v>
      </c>
      <c r="M644" s="23" t="str">
        <f t="shared" si="123"/>
        <v>LINE -120.829722222,41.000277778 -121.250000000,41.000000000
</v>
      </c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</row>
    <row r="645" ht="15.75" customHeight="1">
      <c r="A645" s="5" t="s">
        <v>15</v>
      </c>
      <c r="B645" s="5" t="s">
        <v>16</v>
      </c>
      <c r="C645" s="5" t="s">
        <v>21</v>
      </c>
      <c r="D645" s="19">
        <f>IFERROR(__xludf.DUMMYFUNCTION("IF(ISBLANK(C645),"""",QUERY(CoordinateDefinitions,""select C,D,E,F,G,H where A=""&amp;B645&amp;"" and B='""&amp;C645&amp;""'""))"),41.0)</f>
        <v>41</v>
      </c>
      <c r="E645" s="20">
        <f>IFERROR(__xludf.DUMMYFUNCTION("""COMPUTED_VALUE"""),0.0)</f>
        <v>0</v>
      </c>
      <c r="F645" s="20">
        <f>IFERROR(__xludf.DUMMYFUNCTION("""COMPUTED_VALUE"""),0.0)</f>
        <v>0</v>
      </c>
      <c r="G645" s="19">
        <f>IFERROR(__xludf.DUMMYFUNCTION("""COMPUTED_VALUE"""),121.0)</f>
        <v>121</v>
      </c>
      <c r="H645" s="19">
        <f>IFERROR(__xludf.DUMMYFUNCTION("""COMPUTED_VALUE"""),15.0)</f>
        <v>15</v>
      </c>
      <c r="I645" s="19">
        <f>IFERROR(__xludf.DUMMYFUNCTION("""COMPUTED_VALUE"""),0.0)</f>
        <v>0</v>
      </c>
      <c r="J645" s="21" t="str">
        <f t="shared" si="120"/>
        <v>N041.00.00.000 W121.15.00.000</v>
      </c>
      <c r="K645" s="21" t="str">
        <f t="shared" si="121"/>
        <v>41.000000000 121.250000000</v>
      </c>
      <c r="L645" s="22" t="str">
        <f t="shared" si="122"/>
        <v>                          N041.00.00.000 W121.15.00.000 N041.10.08.000 W121.53.00.000 SECTOR-10 ; NODE: PG 11 #16</v>
      </c>
      <c r="M645" s="23" t="str">
        <f t="shared" si="123"/>
        <v>LINE -121.250000000,41.000000000 -121.883333333,41.168888889
</v>
      </c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</row>
    <row r="646" ht="15.75" customHeight="1">
      <c r="A646" s="5" t="s">
        <v>15</v>
      </c>
      <c r="B646" s="5" t="s">
        <v>16</v>
      </c>
      <c r="C646" s="5" t="s">
        <v>22</v>
      </c>
      <c r="D646" s="19">
        <f>IFERROR(__xludf.DUMMYFUNCTION("IF(ISBLANK(C646),"""",QUERY(CoordinateDefinitions,""select C,D,E,F,G,H where A=""&amp;B646&amp;"" and B='""&amp;C646&amp;""'""))"),41.0)</f>
        <v>41</v>
      </c>
      <c r="E646" s="20">
        <f>IFERROR(__xludf.DUMMYFUNCTION("""COMPUTED_VALUE"""),10.0)</f>
        <v>10</v>
      </c>
      <c r="F646" s="20">
        <f>IFERROR(__xludf.DUMMYFUNCTION("""COMPUTED_VALUE"""),8.0)</f>
        <v>8</v>
      </c>
      <c r="G646" s="19">
        <f>IFERROR(__xludf.DUMMYFUNCTION("""COMPUTED_VALUE"""),121.0)</f>
        <v>121</v>
      </c>
      <c r="H646" s="19">
        <f>IFERROR(__xludf.DUMMYFUNCTION("""COMPUTED_VALUE"""),53.0)</f>
        <v>53</v>
      </c>
      <c r="I646" s="19">
        <f>IFERROR(__xludf.DUMMYFUNCTION("""COMPUTED_VALUE"""),0.0)</f>
        <v>0</v>
      </c>
      <c r="J646" s="21" t="str">
        <f t="shared" si="120"/>
        <v>N041.10.08.000 W121.53.00.000</v>
      </c>
      <c r="K646" s="21" t="str">
        <f t="shared" si="121"/>
        <v>41.168888889 121.883333333</v>
      </c>
      <c r="L646" s="22" t="str">
        <f t="shared" si="122"/>
        <v>                          N041.10.08.000 W121.53.00.000 N041.13.00.000 W122.00.00.000 SECTOR-10 ; NODE: PG 11 #17</v>
      </c>
      <c r="M646" s="23" t="str">
        <f t="shared" si="123"/>
        <v>LINE -121.883333333,41.168888889 -122.000000000,41.216666667
</v>
      </c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</row>
    <row r="647" ht="15.75" customHeight="1">
      <c r="A647" s="5" t="s">
        <v>15</v>
      </c>
      <c r="B647" s="5" t="s">
        <v>16</v>
      </c>
      <c r="C647" s="5" t="s">
        <v>23</v>
      </c>
      <c r="D647" s="19">
        <f>IFERROR(__xludf.DUMMYFUNCTION("IF(ISBLANK(C647),"""",QUERY(CoordinateDefinitions,""select C,D,E,F,G,H where A=""&amp;B647&amp;"" and B='""&amp;C647&amp;""'""))"),41.0)</f>
        <v>41</v>
      </c>
      <c r="E647" s="20">
        <f>IFERROR(__xludf.DUMMYFUNCTION("""COMPUTED_VALUE"""),13.0)</f>
        <v>13</v>
      </c>
      <c r="F647" s="20">
        <f>IFERROR(__xludf.DUMMYFUNCTION("""COMPUTED_VALUE"""),0.0)</f>
        <v>0</v>
      </c>
      <c r="G647" s="19">
        <f>IFERROR(__xludf.DUMMYFUNCTION("""COMPUTED_VALUE"""),122.0)</f>
        <v>122</v>
      </c>
      <c r="H647" s="19">
        <f>IFERROR(__xludf.DUMMYFUNCTION("""COMPUTED_VALUE"""),0.0)</f>
        <v>0</v>
      </c>
      <c r="I647" s="19">
        <f>IFERROR(__xludf.DUMMYFUNCTION("""COMPUTED_VALUE"""),0.0)</f>
        <v>0</v>
      </c>
      <c r="J647" s="21" t="str">
        <f t="shared" si="120"/>
        <v>N041.13.00.000 W122.00.00.000</v>
      </c>
      <c r="K647" s="21" t="str">
        <f t="shared" si="121"/>
        <v>41.216666667 122.000000000</v>
      </c>
      <c r="L647" s="22" t="str">
        <f t="shared" si="122"/>
        <v>                          N041.13.00.000 W122.00.00.000 N041.17.30.000 W122.16.30.000 SECTOR-10 ; NODE: PG 11 #18</v>
      </c>
      <c r="M647" s="23" t="str">
        <f t="shared" si="123"/>
        <v>LINE -122.000000000,41.216666667 -122.275000000,41.291666667
</v>
      </c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</row>
    <row r="648" ht="15.75" customHeight="1">
      <c r="A648" s="5" t="s">
        <v>15</v>
      </c>
      <c r="B648" s="5" t="s">
        <v>16</v>
      </c>
      <c r="C648" s="5" t="s">
        <v>24</v>
      </c>
      <c r="D648" s="19">
        <f>IFERROR(__xludf.DUMMYFUNCTION("IF(ISBLANK(C648),"""",QUERY(CoordinateDefinitions,""select C,D,E,F,G,H where A=""&amp;B648&amp;"" and B='""&amp;C648&amp;""'""))"),41.0)</f>
        <v>41</v>
      </c>
      <c r="E648" s="20">
        <f>IFERROR(__xludf.DUMMYFUNCTION("""COMPUTED_VALUE"""),17.0)</f>
        <v>17</v>
      </c>
      <c r="F648" s="20">
        <f>IFERROR(__xludf.DUMMYFUNCTION("""COMPUTED_VALUE"""),30.0)</f>
        <v>30</v>
      </c>
      <c r="G648" s="19">
        <f>IFERROR(__xludf.DUMMYFUNCTION("""COMPUTED_VALUE"""),122.0)</f>
        <v>122</v>
      </c>
      <c r="H648" s="19">
        <f>IFERROR(__xludf.DUMMYFUNCTION("""COMPUTED_VALUE"""),16.0)</f>
        <v>16</v>
      </c>
      <c r="I648" s="19">
        <f>IFERROR(__xludf.DUMMYFUNCTION("""COMPUTED_VALUE"""),30.0)</f>
        <v>30</v>
      </c>
      <c r="J648" s="21" t="str">
        <f t="shared" si="120"/>
        <v>N041.17.30.000 W122.16.30.000</v>
      </c>
      <c r="K648" s="21" t="str">
        <f t="shared" si="121"/>
        <v>41.291666667 122.275000000</v>
      </c>
      <c r="L648" s="22" t="str">
        <f t="shared" si="122"/>
        <v>                          N041.17.30.000 W122.16.30.000 N041.53.00.000 W122.18.00.000 SECTOR-10 ; NODE: PG 11 #19</v>
      </c>
      <c r="M648" s="23" t="str">
        <f t="shared" si="123"/>
        <v>LINE -122.275000000,41.291666667 -122.300000000,41.883333333
</v>
      </c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</row>
    <row r="649" ht="15.75" customHeight="1">
      <c r="A649" s="5" t="s">
        <v>15</v>
      </c>
      <c r="B649" s="5" t="s">
        <v>16</v>
      </c>
      <c r="C649" s="5" t="s">
        <v>41</v>
      </c>
      <c r="D649" s="19">
        <f>IFERROR(__xludf.DUMMYFUNCTION("IF(ISBLANK(C649),"""",QUERY(CoordinateDefinitions,""select C,D,E,F,G,H where A=""&amp;B649&amp;"" and B='""&amp;C649&amp;""'""))"),41.0)</f>
        <v>41</v>
      </c>
      <c r="E649" s="20">
        <f>IFERROR(__xludf.DUMMYFUNCTION("""COMPUTED_VALUE"""),53.0)</f>
        <v>53</v>
      </c>
      <c r="F649" s="20">
        <f>IFERROR(__xludf.DUMMYFUNCTION("""COMPUTED_VALUE"""),0.0)</f>
        <v>0</v>
      </c>
      <c r="G649" s="19">
        <f>IFERROR(__xludf.DUMMYFUNCTION("""COMPUTED_VALUE"""),122.0)</f>
        <v>122</v>
      </c>
      <c r="H649" s="19">
        <f>IFERROR(__xludf.DUMMYFUNCTION("""COMPUTED_VALUE"""),18.0)</f>
        <v>18</v>
      </c>
      <c r="I649" s="19">
        <f>IFERROR(__xludf.DUMMYFUNCTION("""COMPUTED_VALUE"""),0.0)</f>
        <v>0</v>
      </c>
      <c r="J649" s="21" t="str">
        <f t="shared" si="120"/>
        <v>N041.53.00.000 W122.18.00.000</v>
      </c>
      <c r="K649" s="21" t="str">
        <f t="shared" si="121"/>
        <v>41.883333333 122.300000000</v>
      </c>
      <c r="L649" s="22" t="str">
        <f t="shared" si="122"/>
        <v>                          N041.53.00.000 W122.18.00.000 N042.00.00.000 W122.25.00.000 SECTOR-10 ; NODE: PG 11 #36</v>
      </c>
      <c r="M649" s="23" t="str">
        <f t="shared" si="123"/>
        <v>LINE -122.300000000,41.883333333 -122.416666667,42.000000000
</v>
      </c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</row>
    <row r="650" ht="15.75" customHeight="1">
      <c r="A650" s="5" t="s">
        <v>15</v>
      </c>
      <c r="B650" s="5" t="s">
        <v>16</v>
      </c>
      <c r="C650" s="5" t="s">
        <v>40</v>
      </c>
      <c r="D650" s="19">
        <f>IFERROR(__xludf.DUMMYFUNCTION("IF(ISBLANK(C650),"""",QUERY(CoordinateDefinitions,""select C,D,E,F,G,H where A=""&amp;B650&amp;"" and B='""&amp;C650&amp;""'""))"),42.0)</f>
        <v>42</v>
      </c>
      <c r="E650" s="20">
        <f>IFERROR(__xludf.DUMMYFUNCTION("""COMPUTED_VALUE"""),0.0)</f>
        <v>0</v>
      </c>
      <c r="F650" s="20">
        <f>IFERROR(__xludf.DUMMYFUNCTION("""COMPUTED_VALUE"""),0.0)</f>
        <v>0</v>
      </c>
      <c r="G650" s="19">
        <f>IFERROR(__xludf.DUMMYFUNCTION("""COMPUTED_VALUE"""),122.0)</f>
        <v>122</v>
      </c>
      <c r="H650" s="19">
        <f>IFERROR(__xludf.DUMMYFUNCTION("""COMPUTED_VALUE"""),25.0)</f>
        <v>25</v>
      </c>
      <c r="I650" s="19">
        <f>IFERROR(__xludf.DUMMYFUNCTION("""COMPUTED_VALUE"""),0.0)</f>
        <v>0</v>
      </c>
      <c r="J650" s="21" t="str">
        <f t="shared" si="120"/>
        <v>N042.00.00.000 W122.25.00.000</v>
      </c>
      <c r="K650" s="21" t="str">
        <f t="shared" si="121"/>
        <v>42.000000000 122.416666667</v>
      </c>
      <c r="L650" s="22" t="str">
        <f t="shared" si="122"/>
        <v>                          N042.00.00.000 W122.25.00.000 N042.23.00.000 W122.25.00.000 SECTOR-10 ; NODE: PG 11 #35</v>
      </c>
      <c r="M650" s="23" t="str">
        <f t="shared" si="123"/>
        <v>LINE -122.416666667,42.000000000 -122.416666667,42.383333333
</v>
      </c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</row>
    <row r="651" ht="15.75" customHeight="1">
      <c r="A651" s="5" t="s">
        <v>15</v>
      </c>
      <c r="B651" s="5" t="s">
        <v>16</v>
      </c>
      <c r="C651" s="5" t="s">
        <v>38</v>
      </c>
      <c r="D651" s="19">
        <f>IFERROR(__xludf.DUMMYFUNCTION("IF(ISBLANK(C651),"""",QUERY(CoordinateDefinitions,""select C,D,E,F,G,H where A=""&amp;B651&amp;"" and B='""&amp;C651&amp;""'""))"),42.0)</f>
        <v>42</v>
      </c>
      <c r="E651" s="20">
        <f>IFERROR(__xludf.DUMMYFUNCTION("""COMPUTED_VALUE"""),23.0)</f>
        <v>23</v>
      </c>
      <c r="F651" s="20">
        <f>IFERROR(__xludf.DUMMYFUNCTION("""COMPUTED_VALUE"""),0.0)</f>
        <v>0</v>
      </c>
      <c r="G651" s="19">
        <f>IFERROR(__xludf.DUMMYFUNCTION("""COMPUTED_VALUE"""),122.0)</f>
        <v>122</v>
      </c>
      <c r="H651" s="19">
        <f>IFERROR(__xludf.DUMMYFUNCTION("""COMPUTED_VALUE"""),25.0)</f>
        <v>25</v>
      </c>
      <c r="I651" s="19">
        <f>IFERROR(__xludf.DUMMYFUNCTION("""COMPUTED_VALUE"""),0.0)</f>
        <v>0</v>
      </c>
      <c r="J651" s="21" t="str">
        <f t="shared" si="120"/>
        <v>N042.23.00.000 W122.25.00.000</v>
      </c>
      <c r="K651" s="21" t="str">
        <f t="shared" si="121"/>
        <v>42.383333333 122.416666667</v>
      </c>
      <c r="L651" s="22" t="str">
        <f t="shared" si="122"/>
        <v>                          N042.23.00.000 W122.25.00.000 N042.42.00.000 W122.25.00.000 SECTOR-10 ; NODE: PG 11 #33</v>
      </c>
      <c r="M651" s="23" t="str">
        <f t="shared" si="123"/>
        <v>LINE -122.416666667,42.383333333 -122.416666667,42.700000000
</v>
      </c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</row>
    <row r="652" ht="15.75" customHeight="1">
      <c r="A652" s="5" t="s">
        <v>15</v>
      </c>
      <c r="B652" s="5" t="s">
        <v>16</v>
      </c>
      <c r="C652" s="5" t="s">
        <v>39</v>
      </c>
      <c r="D652" s="19">
        <f>IFERROR(__xludf.DUMMYFUNCTION("IF(ISBLANK(C652),"""",QUERY(CoordinateDefinitions,""select C,D,E,F,G,H where A=""&amp;B652&amp;"" and B='""&amp;C652&amp;""'""))"),42.0)</f>
        <v>42</v>
      </c>
      <c r="E652" s="20">
        <f>IFERROR(__xludf.DUMMYFUNCTION("""COMPUTED_VALUE"""),42.0)</f>
        <v>42</v>
      </c>
      <c r="F652" s="20">
        <f>IFERROR(__xludf.DUMMYFUNCTION("""COMPUTED_VALUE"""),0.0)</f>
        <v>0</v>
      </c>
      <c r="G652" s="19">
        <f>IFERROR(__xludf.DUMMYFUNCTION("""COMPUTED_VALUE"""),122.0)</f>
        <v>122</v>
      </c>
      <c r="H652" s="19">
        <f>IFERROR(__xludf.DUMMYFUNCTION("""COMPUTED_VALUE"""),25.0)</f>
        <v>25</v>
      </c>
      <c r="I652" s="19">
        <f>IFERROR(__xludf.DUMMYFUNCTION("""COMPUTED_VALUE"""),0.0)</f>
        <v>0</v>
      </c>
      <c r="J652" s="21" t="str">
        <f t="shared" si="120"/>
        <v>N042.42.00.000 W122.25.00.000</v>
      </c>
      <c r="K652" s="21" t="str">
        <f t="shared" si="121"/>
        <v>42.700000000 122.416666667</v>
      </c>
      <c r="L652" s="22" t="str">
        <f t="shared" si="122"/>
        <v>                          N042.42.00.000 W122.25.00.000 N043.26.00.000 W121.54.00.000 SECTOR-10 ; NODE: PG 11 #34</v>
      </c>
      <c r="M652" s="23" t="str">
        <f t="shared" si="123"/>
        <v>LINE -122.416666667,42.700000000 -121.900000000,43.433333333
</v>
      </c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</row>
    <row r="653" ht="15.75" customHeight="1">
      <c r="A653" s="5" t="s">
        <v>15</v>
      </c>
      <c r="B653" s="5" t="s">
        <v>16</v>
      </c>
      <c r="C653" s="5" t="s">
        <v>14</v>
      </c>
      <c r="D653" s="19">
        <f>IFERROR(__xludf.DUMMYFUNCTION("IF(ISBLANK(C653),"""",QUERY(CoordinateDefinitions,""select C,D,E,F,G,H where A=""&amp;B653&amp;"" and B='""&amp;C653&amp;""'""))"),43.0)</f>
        <v>43</v>
      </c>
      <c r="E653" s="20">
        <f>IFERROR(__xludf.DUMMYFUNCTION("""COMPUTED_VALUE"""),26.0)</f>
        <v>26</v>
      </c>
      <c r="F653" s="20">
        <f>IFERROR(__xludf.DUMMYFUNCTION("""COMPUTED_VALUE"""),0.0)</f>
        <v>0</v>
      </c>
      <c r="G653" s="19">
        <f>IFERROR(__xludf.DUMMYFUNCTION("""COMPUTED_VALUE"""),121.0)</f>
        <v>121</v>
      </c>
      <c r="H653" s="19">
        <f>IFERROR(__xludf.DUMMYFUNCTION("""COMPUTED_VALUE"""),54.0)</f>
        <v>54</v>
      </c>
      <c r="I653" s="19">
        <f>IFERROR(__xludf.DUMMYFUNCTION("""COMPUTED_VALUE"""),0.0)</f>
        <v>0</v>
      </c>
      <c r="J653" s="21" t="str">
        <f t="shared" si="120"/>
        <v>N043.26.00.000 W121.54.00.000</v>
      </c>
      <c r="K653" s="21" t="str">
        <f t="shared" si="121"/>
        <v>43.433333333 121.900000000</v>
      </c>
      <c r="L653" s="22" t="str">
        <f t="shared" si="122"/>
        <v/>
      </c>
      <c r="M653" s="23" t="str">
        <f t="shared" si="123"/>
        <v/>
      </c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</row>
    <row r="654" ht="15.75" customHeight="1">
      <c r="A654" s="29"/>
      <c r="B654" s="29"/>
      <c r="C654" s="29"/>
      <c r="D654" s="21" t="str">
        <f>IFERROR(__xludf.DUMMYFUNCTION("IF(ISBLANK(C654),"""",QUERY(CoordinateDefinitions,""select C,D,E,F,G,H where A=""&amp;B654&amp;"" and B='""&amp;C654&amp;""'""))"),"")</f>
        <v/>
      </c>
      <c r="E654" s="30"/>
      <c r="F654" s="30"/>
      <c r="G654" s="21"/>
      <c r="H654" s="21"/>
      <c r="I654" s="21"/>
      <c r="J654" s="21" t="str">
        <f t="shared" si="120"/>
        <v/>
      </c>
      <c r="K654" s="21" t="str">
        <f t="shared" si="121"/>
        <v/>
      </c>
      <c r="L654" s="22" t="str">
        <f t="shared" si="122"/>
        <v/>
      </c>
      <c r="M654" s="23" t="str">
        <f t="shared" si="123"/>
        <v/>
      </c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</row>
    <row r="655" ht="15.75" customHeight="1">
      <c r="A655" s="5" t="s">
        <v>20</v>
      </c>
      <c r="B655" s="5" t="s">
        <v>17</v>
      </c>
      <c r="C655" s="5" t="s">
        <v>5</v>
      </c>
      <c r="D655" s="19">
        <f>IFERROR(__xludf.DUMMYFUNCTION("IF(ISBLANK(C655),"""",QUERY(CoordinateDefinitions,""select C,D,E,F,G,H where A=""&amp;B655&amp;"" and B='""&amp;C655&amp;""'""))"),44.0)</f>
        <v>44</v>
      </c>
      <c r="E655" s="20">
        <f>IFERROR(__xludf.DUMMYFUNCTION("""COMPUTED_VALUE"""),4.0)</f>
        <v>4</v>
      </c>
      <c r="F655" s="20">
        <f>IFERROR(__xludf.DUMMYFUNCTION("""COMPUTED_VALUE"""),0.0)</f>
        <v>0</v>
      </c>
      <c r="G655" s="19">
        <f>IFERROR(__xludf.DUMMYFUNCTION("""COMPUTED_VALUE"""),126.0)</f>
        <v>126</v>
      </c>
      <c r="H655" s="19">
        <f>IFERROR(__xludf.DUMMYFUNCTION("""COMPUTED_VALUE"""),36.0)</f>
        <v>36</v>
      </c>
      <c r="I655" s="19">
        <f>IFERROR(__xludf.DUMMYFUNCTION("""COMPUTED_VALUE"""),0.0)</f>
        <v>0</v>
      </c>
      <c r="J655" s="21" t="str">
        <f t="shared" si="120"/>
        <v>N044.04.00.000 W126.36.00.000</v>
      </c>
      <c r="K655" s="21" t="str">
        <f t="shared" si="121"/>
        <v>44.066666667 126.600000000</v>
      </c>
      <c r="L655" s="22" t="str">
        <f t="shared" si="122"/>
        <v>                          N044.04.00.000 W126.36.00.000 N044.04.00.000 W125.20.00.000 SECTOR-15 ; NODE: PG 12 #1</v>
      </c>
      <c r="M655" s="23" t="str">
        <f t="shared" si="123"/>
        <v>LINE -126.600000000,44.066666667 -125.333333333,44.066666667
</v>
      </c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</row>
    <row r="656" ht="15.75" customHeight="1">
      <c r="A656" s="5" t="s">
        <v>20</v>
      </c>
      <c r="B656" s="5" t="s">
        <v>17</v>
      </c>
      <c r="C656" s="5" t="s">
        <v>6</v>
      </c>
      <c r="D656" s="19">
        <f>IFERROR(__xludf.DUMMYFUNCTION("IF(ISBLANK(C656),"""",QUERY(CoordinateDefinitions,""select C,D,E,F,G,H where A=""&amp;B656&amp;"" and B='""&amp;C656&amp;""'""))"),44.0)</f>
        <v>44</v>
      </c>
      <c r="E656" s="20">
        <f>IFERROR(__xludf.DUMMYFUNCTION("""COMPUTED_VALUE"""),4.0)</f>
        <v>4</v>
      </c>
      <c r="F656" s="20">
        <f>IFERROR(__xludf.DUMMYFUNCTION("""COMPUTED_VALUE"""),0.0)</f>
        <v>0</v>
      </c>
      <c r="G656" s="19">
        <f>IFERROR(__xludf.DUMMYFUNCTION("""COMPUTED_VALUE"""),125.0)</f>
        <v>125</v>
      </c>
      <c r="H656" s="19">
        <f>IFERROR(__xludf.DUMMYFUNCTION("""COMPUTED_VALUE"""),20.0)</f>
        <v>20</v>
      </c>
      <c r="I656" s="19">
        <f>IFERROR(__xludf.DUMMYFUNCTION("""COMPUTED_VALUE"""),0.0)</f>
        <v>0</v>
      </c>
      <c r="J656" s="21" t="str">
        <f t="shared" si="120"/>
        <v>N044.04.00.000 W125.20.00.000</v>
      </c>
      <c r="K656" s="21" t="str">
        <f t="shared" si="121"/>
        <v>44.066666667 125.333333333</v>
      </c>
      <c r="L656" s="22" t="str">
        <f t="shared" si="122"/>
        <v>                          N044.04.00.000 W125.20.00.000 N043.53.00.000 W124.36.30.000 SECTOR-15 ; NODE: PG 12 #2</v>
      </c>
      <c r="M656" s="23" t="str">
        <f t="shared" si="123"/>
        <v>LINE -125.333333333,44.066666667 -124.608333333,43.883333333
</v>
      </c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</row>
    <row r="657" ht="15.75" customHeight="1">
      <c r="A657" s="5" t="s">
        <v>20</v>
      </c>
      <c r="B657" s="5" t="s">
        <v>17</v>
      </c>
      <c r="C657" s="5" t="s">
        <v>8</v>
      </c>
      <c r="D657" s="19">
        <f>IFERROR(__xludf.DUMMYFUNCTION("IF(ISBLANK(C657),"""",QUERY(CoordinateDefinitions,""select C,D,E,F,G,H where A=""&amp;B657&amp;"" and B='""&amp;C657&amp;""'""))"),43.0)</f>
        <v>43</v>
      </c>
      <c r="E657" s="20">
        <f>IFERROR(__xludf.DUMMYFUNCTION("""COMPUTED_VALUE"""),53.0)</f>
        <v>53</v>
      </c>
      <c r="F657" s="20">
        <f>IFERROR(__xludf.DUMMYFUNCTION("""COMPUTED_VALUE"""),0.0)</f>
        <v>0</v>
      </c>
      <c r="G657" s="19">
        <f>IFERROR(__xludf.DUMMYFUNCTION("""COMPUTED_VALUE"""),124.0)</f>
        <v>124</v>
      </c>
      <c r="H657" s="19">
        <f>IFERROR(__xludf.DUMMYFUNCTION("""COMPUTED_VALUE"""),36.0)</f>
        <v>36</v>
      </c>
      <c r="I657" s="19">
        <f>IFERROR(__xludf.DUMMYFUNCTION("""COMPUTED_VALUE"""),30.0)</f>
        <v>30</v>
      </c>
      <c r="J657" s="21" t="str">
        <f t="shared" si="120"/>
        <v>N043.53.00.000 W124.36.30.000</v>
      </c>
      <c r="K657" s="21" t="str">
        <f t="shared" si="121"/>
        <v>43.883333333 124.608333333</v>
      </c>
      <c r="L657" s="22" t="str">
        <f t="shared" si="122"/>
        <v>                          N043.53.00.000 W124.36.30.000 N043.28.00.000 W122.58.00.000 SECTOR-15 ; NODE: PG 12 #3</v>
      </c>
      <c r="M657" s="23" t="str">
        <f t="shared" si="123"/>
        <v>LINE -124.608333333,43.883333333 -122.966666667,43.466666667
</v>
      </c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</row>
    <row r="658" ht="15.75" customHeight="1">
      <c r="A658" s="5" t="s">
        <v>20</v>
      </c>
      <c r="B658" s="5" t="s">
        <v>17</v>
      </c>
      <c r="C658" s="5" t="s">
        <v>9</v>
      </c>
      <c r="D658" s="19">
        <f>IFERROR(__xludf.DUMMYFUNCTION("IF(ISBLANK(C658),"""",QUERY(CoordinateDefinitions,""select C,D,E,F,G,H where A=""&amp;B658&amp;"" and B='""&amp;C658&amp;""'""))"),43.0)</f>
        <v>43</v>
      </c>
      <c r="E658" s="20">
        <f>IFERROR(__xludf.DUMMYFUNCTION("""COMPUTED_VALUE"""),28.0)</f>
        <v>28</v>
      </c>
      <c r="F658" s="20">
        <f>IFERROR(__xludf.DUMMYFUNCTION("""COMPUTED_VALUE"""),0.0)</f>
        <v>0</v>
      </c>
      <c r="G658" s="19">
        <f>IFERROR(__xludf.DUMMYFUNCTION("""COMPUTED_VALUE"""),122.0)</f>
        <v>122</v>
      </c>
      <c r="H658" s="19">
        <f>IFERROR(__xludf.DUMMYFUNCTION("""COMPUTED_VALUE"""),58.0)</f>
        <v>58</v>
      </c>
      <c r="I658" s="19">
        <f>IFERROR(__xludf.DUMMYFUNCTION("""COMPUTED_VALUE"""),0.0)</f>
        <v>0</v>
      </c>
      <c r="J658" s="21" t="str">
        <f t="shared" si="120"/>
        <v>N043.28.00.000 W122.58.00.000</v>
      </c>
      <c r="K658" s="21" t="str">
        <f t="shared" si="121"/>
        <v>43.466666667 122.966666667</v>
      </c>
      <c r="L658" s="22" t="str">
        <f t="shared" si="122"/>
        <v>                          N043.28.00.000 W122.58.00.000 N043.28.00.000 W122.33.00.000 SECTOR-15 ; NODE: PG 12 #4</v>
      </c>
      <c r="M658" s="23" t="str">
        <f t="shared" si="123"/>
        <v>LINE -122.966666667,43.466666667 -122.550000000,43.466666667
</v>
      </c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</row>
    <row r="659" ht="15.75" customHeight="1">
      <c r="A659" s="5" t="s">
        <v>20</v>
      </c>
      <c r="B659" s="5" t="s">
        <v>17</v>
      </c>
      <c r="C659" s="5" t="s">
        <v>10</v>
      </c>
      <c r="D659" s="19">
        <f>IFERROR(__xludf.DUMMYFUNCTION("IF(ISBLANK(C659),"""",QUERY(CoordinateDefinitions,""select C,D,E,F,G,H where A=""&amp;B659&amp;"" and B='""&amp;C659&amp;""'""))"),43.0)</f>
        <v>43</v>
      </c>
      <c r="E659" s="20">
        <f>IFERROR(__xludf.DUMMYFUNCTION("""COMPUTED_VALUE"""),28.0)</f>
        <v>28</v>
      </c>
      <c r="F659" s="20">
        <f>IFERROR(__xludf.DUMMYFUNCTION("""COMPUTED_VALUE"""),0.0)</f>
        <v>0</v>
      </c>
      <c r="G659" s="19">
        <f>IFERROR(__xludf.DUMMYFUNCTION("""COMPUTED_VALUE"""),122.0)</f>
        <v>122</v>
      </c>
      <c r="H659" s="19">
        <f>IFERROR(__xludf.DUMMYFUNCTION("""COMPUTED_VALUE"""),33.0)</f>
        <v>33</v>
      </c>
      <c r="I659" s="19">
        <f>IFERROR(__xludf.DUMMYFUNCTION("""COMPUTED_VALUE"""),0.0)</f>
        <v>0</v>
      </c>
      <c r="J659" s="21" t="str">
        <f t="shared" si="120"/>
        <v>N043.28.00.000 W122.33.00.000</v>
      </c>
      <c r="K659" s="21" t="str">
        <f t="shared" si="121"/>
        <v>43.466666667 122.550000000</v>
      </c>
      <c r="L659" s="22" t="str">
        <f t="shared" si="122"/>
        <v>                          N043.28.00.000 W122.33.00.000 N041.20.00.000 W122.25.00.000 SECTOR-15 ; NODE: PG 12 #5</v>
      </c>
      <c r="M659" s="23" t="str">
        <f t="shared" si="123"/>
        <v>LINE -122.550000000,43.466666667 -122.416666667,41.333333333
</v>
      </c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</row>
    <row r="660" ht="15.75" customHeight="1">
      <c r="A660" s="5" t="s">
        <v>20</v>
      </c>
      <c r="B660" s="5" t="s">
        <v>17</v>
      </c>
      <c r="C660" s="5" t="s">
        <v>26</v>
      </c>
      <c r="D660" s="19">
        <f>IFERROR(__xludf.DUMMYFUNCTION("IF(ISBLANK(C660),"""",QUERY(CoordinateDefinitions,""select C,D,E,F,G,H where A=""&amp;B660&amp;"" and B='""&amp;C660&amp;""'""))"),41.0)</f>
        <v>41</v>
      </c>
      <c r="E660" s="20">
        <f>IFERROR(__xludf.DUMMYFUNCTION("""COMPUTED_VALUE"""),20.0)</f>
        <v>20</v>
      </c>
      <c r="F660" s="20">
        <f>IFERROR(__xludf.DUMMYFUNCTION("""COMPUTED_VALUE"""),0.0)</f>
        <v>0</v>
      </c>
      <c r="G660" s="19">
        <f>IFERROR(__xludf.DUMMYFUNCTION("""COMPUTED_VALUE"""),122.0)</f>
        <v>122</v>
      </c>
      <c r="H660" s="19">
        <f>IFERROR(__xludf.DUMMYFUNCTION("""COMPUTED_VALUE"""),25.0)</f>
        <v>25</v>
      </c>
      <c r="I660" s="19">
        <f>IFERROR(__xludf.DUMMYFUNCTION("""COMPUTED_VALUE"""),0.0)</f>
        <v>0</v>
      </c>
      <c r="J660" s="21" t="str">
        <f t="shared" si="120"/>
        <v>N041.20.00.000 W122.25.00.000</v>
      </c>
      <c r="K660" s="21" t="str">
        <f t="shared" si="121"/>
        <v>41.333333333 122.416666667</v>
      </c>
      <c r="L660" s="22" t="str">
        <f t="shared" si="122"/>
        <v>                          N041.20.00.000 W122.25.00.000 N041.20.00.000 W123.32.00.000 SECTOR-15 ; NODE: PG 12 #21</v>
      </c>
      <c r="M660" s="23" t="str">
        <f t="shared" si="123"/>
        <v>LINE -122.416666667,41.333333333 -123.533333333,41.333333333
</v>
      </c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</row>
    <row r="661" ht="15.75" customHeight="1">
      <c r="A661" s="5" t="s">
        <v>20</v>
      </c>
      <c r="B661" s="5" t="s">
        <v>17</v>
      </c>
      <c r="C661" s="5" t="s">
        <v>27</v>
      </c>
      <c r="D661" s="19">
        <f>IFERROR(__xludf.DUMMYFUNCTION("IF(ISBLANK(C661),"""",QUERY(CoordinateDefinitions,""select C,D,E,F,G,H where A=""&amp;B661&amp;"" and B='""&amp;C661&amp;""'""))"),41.0)</f>
        <v>41</v>
      </c>
      <c r="E661" s="20">
        <f>IFERROR(__xludf.DUMMYFUNCTION("""COMPUTED_VALUE"""),20.0)</f>
        <v>20</v>
      </c>
      <c r="F661" s="20">
        <f>IFERROR(__xludf.DUMMYFUNCTION("""COMPUTED_VALUE"""),0.0)</f>
        <v>0</v>
      </c>
      <c r="G661" s="19">
        <f>IFERROR(__xludf.DUMMYFUNCTION("""COMPUTED_VALUE"""),123.0)</f>
        <v>123</v>
      </c>
      <c r="H661" s="19">
        <f>IFERROR(__xludf.DUMMYFUNCTION("""COMPUTED_VALUE"""),32.0)</f>
        <v>32</v>
      </c>
      <c r="I661" s="19">
        <f>IFERROR(__xludf.DUMMYFUNCTION("""COMPUTED_VALUE"""),0.0)</f>
        <v>0</v>
      </c>
      <c r="J661" s="21" t="str">
        <f t="shared" si="120"/>
        <v>N041.20.00.000 W123.32.00.000</v>
      </c>
      <c r="K661" s="21" t="str">
        <f t="shared" si="121"/>
        <v>41.333333333 123.533333333</v>
      </c>
      <c r="L661" s="22" t="str">
        <f t="shared" si="122"/>
        <v>                          N041.20.00.000 W123.32.00.000 N040.23.15.000 W123.32.00.000 SECTOR-15 ; NODE: PG 12 #22</v>
      </c>
      <c r="M661" s="23" t="str">
        <f t="shared" si="123"/>
        <v>LINE -123.533333333,41.333333333 -123.533333333,40.387500000
</v>
      </c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</row>
    <row r="662" ht="15.75" customHeight="1">
      <c r="A662" s="5" t="s">
        <v>20</v>
      </c>
      <c r="B662" s="5" t="s">
        <v>17</v>
      </c>
      <c r="C662" s="5" t="s">
        <v>28</v>
      </c>
      <c r="D662" s="19">
        <f>IFERROR(__xludf.DUMMYFUNCTION("IF(ISBLANK(C662),"""",QUERY(CoordinateDefinitions,""select C,D,E,F,G,H where A=""&amp;B662&amp;"" and B='""&amp;C662&amp;""'""))"),40.0)</f>
        <v>40</v>
      </c>
      <c r="E662" s="20">
        <f>IFERROR(__xludf.DUMMYFUNCTION("""COMPUTED_VALUE"""),23.0)</f>
        <v>23</v>
      </c>
      <c r="F662" s="20">
        <f>IFERROR(__xludf.DUMMYFUNCTION("""COMPUTED_VALUE"""),15.0)</f>
        <v>15</v>
      </c>
      <c r="G662" s="19">
        <f>IFERROR(__xludf.DUMMYFUNCTION("""COMPUTED_VALUE"""),123.0)</f>
        <v>123</v>
      </c>
      <c r="H662" s="19">
        <f>IFERROR(__xludf.DUMMYFUNCTION("""COMPUTED_VALUE"""),32.0)</f>
        <v>32</v>
      </c>
      <c r="I662" s="19">
        <f>IFERROR(__xludf.DUMMYFUNCTION("""COMPUTED_VALUE"""),0.0)</f>
        <v>0</v>
      </c>
      <c r="J662" s="21" t="str">
        <f t="shared" si="120"/>
        <v>N040.23.15.000 W123.32.00.000</v>
      </c>
      <c r="K662" s="21" t="str">
        <f t="shared" si="121"/>
        <v>40.387500000 123.533333333</v>
      </c>
      <c r="L662" s="22" t="str">
        <f t="shared" si="122"/>
        <v>                          N040.23.15.000 W123.32.00.000 N040.13.00.000 W123.50.00.000 SECTOR-15 ; NODE: PG 12 #23</v>
      </c>
      <c r="M662" s="23" t="str">
        <f t="shared" si="123"/>
        <v>LINE -123.533333333,40.387500000 -123.833333333,40.216666667
</v>
      </c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</row>
    <row r="663" ht="15.75" customHeight="1">
      <c r="A663" s="5" t="s">
        <v>20</v>
      </c>
      <c r="B663" s="5" t="s">
        <v>17</v>
      </c>
      <c r="C663" s="5" t="s">
        <v>29</v>
      </c>
      <c r="D663" s="19">
        <f>IFERROR(__xludf.DUMMYFUNCTION("IF(ISBLANK(C663),"""",QUERY(CoordinateDefinitions,""select C,D,E,F,G,H where A=""&amp;B663&amp;"" and B='""&amp;C663&amp;""'""))"),40.0)</f>
        <v>40</v>
      </c>
      <c r="E663" s="20">
        <f>IFERROR(__xludf.DUMMYFUNCTION("""COMPUTED_VALUE"""),13.0)</f>
        <v>13</v>
      </c>
      <c r="F663" s="20">
        <f>IFERROR(__xludf.DUMMYFUNCTION("""COMPUTED_VALUE"""),0.0)</f>
        <v>0</v>
      </c>
      <c r="G663" s="19">
        <f>IFERROR(__xludf.DUMMYFUNCTION("""COMPUTED_VALUE"""),123.0)</f>
        <v>123</v>
      </c>
      <c r="H663" s="19">
        <f>IFERROR(__xludf.DUMMYFUNCTION("""COMPUTED_VALUE"""),50.0)</f>
        <v>50</v>
      </c>
      <c r="I663" s="19">
        <f>IFERROR(__xludf.DUMMYFUNCTION("""COMPUTED_VALUE"""),0.0)</f>
        <v>0</v>
      </c>
      <c r="J663" s="21" t="str">
        <f t="shared" si="120"/>
        <v>N040.13.00.000 W123.50.00.000</v>
      </c>
      <c r="K663" s="21" t="str">
        <f t="shared" si="121"/>
        <v>40.216666667 123.833333333</v>
      </c>
      <c r="L663" s="22" t="str">
        <f t="shared" si="122"/>
        <v>                          N040.13.00.000 W123.50.00.000 N040.13.00.000 W125.20.00.000 SECTOR-15 ; NODE: PG 12 #24</v>
      </c>
      <c r="M663" s="23" t="str">
        <f t="shared" si="123"/>
        <v>LINE -123.833333333,40.216666667 -125.333333333,40.216666667
</v>
      </c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</row>
    <row r="664" ht="15.75" customHeight="1">
      <c r="A664" s="5" t="s">
        <v>20</v>
      </c>
      <c r="B664" s="5" t="s">
        <v>17</v>
      </c>
      <c r="C664" s="5" t="s">
        <v>30</v>
      </c>
      <c r="D664" s="19">
        <f>IFERROR(__xludf.DUMMYFUNCTION("IF(ISBLANK(C664),"""",QUERY(CoordinateDefinitions,""select C,D,E,F,G,H where A=""&amp;B664&amp;"" and B='""&amp;C664&amp;""'""))"),40.0)</f>
        <v>40</v>
      </c>
      <c r="E664" s="20">
        <f>IFERROR(__xludf.DUMMYFUNCTION("""COMPUTED_VALUE"""),13.0)</f>
        <v>13</v>
      </c>
      <c r="F664" s="20">
        <f>IFERROR(__xludf.DUMMYFUNCTION("""COMPUTED_VALUE"""),0.0)</f>
        <v>0</v>
      </c>
      <c r="G664" s="19">
        <f>IFERROR(__xludf.DUMMYFUNCTION("""COMPUTED_VALUE"""),125.0)</f>
        <v>125</v>
      </c>
      <c r="H664" s="19">
        <f>IFERROR(__xludf.DUMMYFUNCTION("""COMPUTED_VALUE"""),20.0)</f>
        <v>20</v>
      </c>
      <c r="I664" s="19">
        <f>IFERROR(__xludf.DUMMYFUNCTION("""COMPUTED_VALUE"""),0.0)</f>
        <v>0</v>
      </c>
      <c r="J664" s="21" t="str">
        <f t="shared" si="120"/>
        <v>N040.13.00.000 W125.20.00.000</v>
      </c>
      <c r="K664" s="21" t="str">
        <f t="shared" si="121"/>
        <v>40.216666667 125.333333333</v>
      </c>
      <c r="L664" s="22" t="str">
        <f t="shared" si="122"/>
        <v>                          N040.13.00.000 W125.20.00.000 N040.28.00.000 W125.50.00.000 SECTOR-15 ; NODE: PG 12 #25</v>
      </c>
      <c r="M664" s="23" t="str">
        <f t="shared" si="123"/>
        <v>LINE -125.333333333,40.216666667 -125.833333333,40.466666667
</v>
      </c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</row>
    <row r="665" ht="15.75" customHeight="1">
      <c r="A665" s="5" t="s">
        <v>20</v>
      </c>
      <c r="B665" s="5" t="s">
        <v>17</v>
      </c>
      <c r="C665" s="5" t="s">
        <v>31</v>
      </c>
      <c r="D665" s="19">
        <f>IFERROR(__xludf.DUMMYFUNCTION("IF(ISBLANK(C665),"""",QUERY(CoordinateDefinitions,""select C,D,E,F,G,H where A=""&amp;B665&amp;"" and B='""&amp;C665&amp;""'""))"),40.0)</f>
        <v>40</v>
      </c>
      <c r="E665" s="20">
        <f>IFERROR(__xludf.DUMMYFUNCTION("""COMPUTED_VALUE"""),28.0)</f>
        <v>28</v>
      </c>
      <c r="F665" s="20">
        <f>IFERROR(__xludf.DUMMYFUNCTION("""COMPUTED_VALUE"""),0.0)</f>
        <v>0</v>
      </c>
      <c r="G665" s="19">
        <f>IFERROR(__xludf.DUMMYFUNCTION("""COMPUTED_VALUE"""),125.0)</f>
        <v>125</v>
      </c>
      <c r="H665" s="19">
        <f>IFERROR(__xludf.DUMMYFUNCTION("""COMPUTED_VALUE"""),50.0)</f>
        <v>50</v>
      </c>
      <c r="I665" s="19">
        <f>IFERROR(__xludf.DUMMYFUNCTION("""COMPUTED_VALUE"""),0.0)</f>
        <v>0</v>
      </c>
      <c r="J665" s="21" t="str">
        <f t="shared" si="120"/>
        <v>N040.28.00.000 W125.50.00.000</v>
      </c>
      <c r="K665" s="21" t="str">
        <f t="shared" si="121"/>
        <v>40.466666667 125.833333333</v>
      </c>
      <c r="L665" s="22" t="str">
        <f t="shared" si="122"/>
        <v>                          N040.28.00.000 W125.50.00.000 N040.59.00.000 W126.54.00.000 SECTOR-15 ; NODE: PG 12 #26</v>
      </c>
      <c r="M665" s="23" t="str">
        <f t="shared" si="123"/>
        <v>LINE -125.833333333,40.466666667 -126.900000000,40.983333333
</v>
      </c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</row>
    <row r="666" ht="15.75" customHeight="1">
      <c r="A666" s="5" t="s">
        <v>20</v>
      </c>
      <c r="B666" s="5" t="s">
        <v>17</v>
      </c>
      <c r="C666" s="5" t="s">
        <v>32</v>
      </c>
      <c r="D666" s="19">
        <f>IFERROR(__xludf.DUMMYFUNCTION("IF(ISBLANK(C666),"""",QUERY(CoordinateDefinitions,""select C,D,E,F,G,H where A=""&amp;B666&amp;"" and B='""&amp;C666&amp;""'""))"),40.0)</f>
        <v>40</v>
      </c>
      <c r="E666" s="20">
        <f>IFERROR(__xludf.DUMMYFUNCTION("""COMPUTED_VALUE"""),59.0)</f>
        <v>59</v>
      </c>
      <c r="F666" s="20">
        <f>IFERROR(__xludf.DUMMYFUNCTION("""COMPUTED_VALUE"""),0.0)</f>
        <v>0</v>
      </c>
      <c r="G666" s="19">
        <f>IFERROR(__xludf.DUMMYFUNCTION("""COMPUTED_VALUE"""),126.0)</f>
        <v>126</v>
      </c>
      <c r="H666" s="19">
        <f>IFERROR(__xludf.DUMMYFUNCTION("""COMPUTED_VALUE"""),54.0)</f>
        <v>54</v>
      </c>
      <c r="I666" s="19">
        <f>IFERROR(__xludf.DUMMYFUNCTION("""COMPUTED_VALUE"""),0.0)</f>
        <v>0</v>
      </c>
      <c r="J666" s="21" t="str">
        <f t="shared" si="120"/>
        <v>N040.59.00.000 W126.54.00.000</v>
      </c>
      <c r="K666" s="21" t="str">
        <f t="shared" si="121"/>
        <v>40.983333333 126.900000000</v>
      </c>
      <c r="L666" s="22" t="str">
        <f t="shared" si="122"/>
        <v>                          N040.59.00.000 W126.54.00.000 N042.00.00.000 W126.49.00.000 SECTOR-15 ; NODE: PG 12 #27</v>
      </c>
      <c r="M666" s="23" t="str">
        <f t="shared" si="123"/>
        <v>LINE -126.900000000,40.983333333 -126.816666667,42.000000000
</v>
      </c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</row>
    <row r="667" ht="15.75" customHeight="1">
      <c r="A667" s="5" t="s">
        <v>20</v>
      </c>
      <c r="B667" s="5" t="s">
        <v>17</v>
      </c>
      <c r="C667" s="5" t="s">
        <v>33</v>
      </c>
      <c r="D667" s="19">
        <f>IFERROR(__xludf.DUMMYFUNCTION("IF(ISBLANK(C667),"""",QUERY(CoordinateDefinitions,""select C,D,E,F,G,H where A=""&amp;B667&amp;"" and B='""&amp;C667&amp;""'""))"),42.0)</f>
        <v>42</v>
      </c>
      <c r="E667" s="20">
        <f>IFERROR(__xludf.DUMMYFUNCTION("""COMPUTED_VALUE"""),0.0)</f>
        <v>0</v>
      </c>
      <c r="F667" s="20">
        <f>IFERROR(__xludf.DUMMYFUNCTION("""COMPUTED_VALUE"""),0.0)</f>
        <v>0</v>
      </c>
      <c r="G667" s="19">
        <f>IFERROR(__xludf.DUMMYFUNCTION("""COMPUTED_VALUE"""),126.0)</f>
        <v>126</v>
      </c>
      <c r="H667" s="19">
        <f>IFERROR(__xludf.DUMMYFUNCTION("""COMPUTED_VALUE"""),49.0)</f>
        <v>49</v>
      </c>
      <c r="I667" s="19">
        <f>IFERROR(__xludf.DUMMYFUNCTION("""COMPUTED_VALUE"""),0.0)</f>
        <v>0</v>
      </c>
      <c r="J667" s="21" t="str">
        <f t="shared" si="120"/>
        <v>N042.00.00.000 W126.49.00.000</v>
      </c>
      <c r="K667" s="21" t="str">
        <f t="shared" si="121"/>
        <v>42.000000000 126.816666667</v>
      </c>
      <c r="L667" s="22" t="str">
        <f t="shared" si="122"/>
        <v>                          N042.00.00.000 W126.49.00.000 N042.25.00.000 W126.47.00.000 SECTOR-15 ; NODE: PG 12 #28</v>
      </c>
      <c r="M667" s="23" t="str">
        <f t="shared" si="123"/>
        <v>LINE -126.816666667,42.000000000 -126.783333333,42.416666667
</v>
      </c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</row>
    <row r="668" ht="15.75" customHeight="1">
      <c r="A668" s="5" t="s">
        <v>20</v>
      </c>
      <c r="B668" s="5" t="s">
        <v>17</v>
      </c>
      <c r="C668" s="5" t="s">
        <v>34</v>
      </c>
      <c r="D668" s="19">
        <f>IFERROR(__xludf.DUMMYFUNCTION("IF(ISBLANK(C668),"""",QUERY(CoordinateDefinitions,""select C,D,E,F,G,H where A=""&amp;B668&amp;"" and B='""&amp;C668&amp;""'""))"),42.0)</f>
        <v>42</v>
      </c>
      <c r="E668" s="20">
        <f>IFERROR(__xludf.DUMMYFUNCTION("""COMPUTED_VALUE"""),25.0)</f>
        <v>25</v>
      </c>
      <c r="F668" s="20">
        <f>IFERROR(__xludf.DUMMYFUNCTION("""COMPUTED_VALUE"""),0.0)</f>
        <v>0</v>
      </c>
      <c r="G668" s="19">
        <f>IFERROR(__xludf.DUMMYFUNCTION("""COMPUTED_VALUE"""),126.0)</f>
        <v>126</v>
      </c>
      <c r="H668" s="19">
        <f>IFERROR(__xludf.DUMMYFUNCTION("""COMPUTED_VALUE"""),47.0)</f>
        <v>47</v>
      </c>
      <c r="I668" s="19">
        <f>IFERROR(__xludf.DUMMYFUNCTION("""COMPUTED_VALUE"""),0.0)</f>
        <v>0</v>
      </c>
      <c r="J668" s="21" t="str">
        <f t="shared" si="120"/>
        <v>N042.25.00.000 W126.47.00.000</v>
      </c>
      <c r="K668" s="21" t="str">
        <f t="shared" si="121"/>
        <v>42.416666667 126.783333333</v>
      </c>
      <c r="L668" s="22" t="str">
        <f t="shared" si="122"/>
        <v>                          N042.25.00.000 W126.47.00.000 N043.20.35.000 W126.41.12.000 SECTOR-15 ; NODE: PG 12 #29</v>
      </c>
      <c r="M668" s="23" t="str">
        <f t="shared" si="123"/>
        <v>LINE -126.783333333,42.416666667 -126.686666667,43.343055556
</v>
      </c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</row>
    <row r="669" ht="15.75" customHeight="1">
      <c r="A669" s="5" t="s">
        <v>20</v>
      </c>
      <c r="B669" s="5" t="s">
        <v>17</v>
      </c>
      <c r="C669" s="5" t="s">
        <v>35</v>
      </c>
      <c r="D669" s="19">
        <f>IFERROR(__xludf.DUMMYFUNCTION("IF(ISBLANK(C669),"""",QUERY(CoordinateDefinitions,""select C,D,E,F,G,H where A=""&amp;B669&amp;"" and B='""&amp;C669&amp;""'""))"),43.0)</f>
        <v>43</v>
      </c>
      <c r="E669" s="20">
        <f>IFERROR(__xludf.DUMMYFUNCTION("""COMPUTED_VALUE"""),20.0)</f>
        <v>20</v>
      </c>
      <c r="F669" s="20">
        <f>IFERROR(__xludf.DUMMYFUNCTION("""COMPUTED_VALUE"""),35.0)</f>
        <v>35</v>
      </c>
      <c r="G669" s="19">
        <f>IFERROR(__xludf.DUMMYFUNCTION("""COMPUTED_VALUE"""),126.0)</f>
        <v>126</v>
      </c>
      <c r="H669" s="19">
        <f>IFERROR(__xludf.DUMMYFUNCTION("""COMPUTED_VALUE"""),41.0)</f>
        <v>41</v>
      </c>
      <c r="I669" s="19">
        <f>IFERROR(__xludf.DUMMYFUNCTION("""COMPUTED_VALUE"""),12.0)</f>
        <v>12</v>
      </c>
      <c r="J669" s="21" t="str">
        <f t="shared" si="120"/>
        <v>N043.20.35.000 W126.41.12.000</v>
      </c>
      <c r="K669" s="21" t="str">
        <f t="shared" si="121"/>
        <v>43.343055556 126.686666667</v>
      </c>
      <c r="L669" s="22" t="str">
        <f t="shared" si="122"/>
        <v>                          N043.20.35.000 W126.41.12.000 N044.04.00.000 W126.36.00.000 SECTOR-15 ; NODE: PG 12 #30</v>
      </c>
      <c r="M669" s="23" t="str">
        <f t="shared" si="123"/>
        <v>LINE -126.686666667,43.343055556 -126.600000000,44.066666667
</v>
      </c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</row>
    <row r="670" ht="15.75" customHeight="1">
      <c r="A670" s="5" t="s">
        <v>20</v>
      </c>
      <c r="B670" s="5" t="s">
        <v>17</v>
      </c>
      <c r="C670" s="5" t="s">
        <v>5</v>
      </c>
      <c r="D670" s="19">
        <f>IFERROR(__xludf.DUMMYFUNCTION("IF(ISBLANK(C670),"""",QUERY(CoordinateDefinitions,""select C,D,E,F,G,H where A=""&amp;B670&amp;"" and B='""&amp;C670&amp;""'""))"),44.0)</f>
        <v>44</v>
      </c>
      <c r="E670" s="20">
        <f>IFERROR(__xludf.DUMMYFUNCTION("""COMPUTED_VALUE"""),4.0)</f>
        <v>4</v>
      </c>
      <c r="F670" s="20">
        <f>IFERROR(__xludf.DUMMYFUNCTION("""COMPUTED_VALUE"""),0.0)</f>
        <v>0</v>
      </c>
      <c r="G670" s="19">
        <f>IFERROR(__xludf.DUMMYFUNCTION("""COMPUTED_VALUE"""),126.0)</f>
        <v>126</v>
      </c>
      <c r="H670" s="19">
        <f>IFERROR(__xludf.DUMMYFUNCTION("""COMPUTED_VALUE"""),36.0)</f>
        <v>36</v>
      </c>
      <c r="I670" s="19">
        <f>IFERROR(__xludf.DUMMYFUNCTION("""COMPUTED_VALUE"""),0.0)</f>
        <v>0</v>
      </c>
      <c r="J670" s="21" t="str">
        <f t="shared" si="120"/>
        <v>N044.04.00.000 W126.36.00.000</v>
      </c>
      <c r="K670" s="21" t="str">
        <f t="shared" si="121"/>
        <v>44.066666667 126.600000000</v>
      </c>
      <c r="L670" s="22" t="str">
        <f t="shared" si="122"/>
        <v/>
      </c>
      <c r="M670" s="23" t="str">
        <f t="shared" si="123"/>
        <v/>
      </c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</row>
    <row r="671" ht="15.75" customHeight="1">
      <c r="A671" s="29"/>
      <c r="B671" s="29"/>
      <c r="C671" s="29"/>
      <c r="D671" s="21" t="str">
        <f>IFERROR(__xludf.DUMMYFUNCTION("IF(ISBLANK(C671),"""",QUERY(CoordinateDefinitions,""select C,D,E,F,G,H where A=""&amp;B671&amp;"" and B='""&amp;C671&amp;""'""))"),"")</f>
        <v/>
      </c>
      <c r="E671" s="30"/>
      <c r="F671" s="30"/>
      <c r="G671" s="21"/>
      <c r="H671" s="21"/>
      <c r="I671" s="21"/>
      <c r="J671" s="21" t="str">
        <f t="shared" si="120"/>
        <v/>
      </c>
      <c r="K671" s="21" t="str">
        <f t="shared" si="121"/>
        <v/>
      </c>
      <c r="L671" s="22" t="str">
        <f t="shared" si="122"/>
        <v/>
      </c>
      <c r="M671" s="23" t="str">
        <f t="shared" si="123"/>
        <v/>
      </c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</row>
    <row r="672" ht="15.75" customHeight="1">
      <c r="A672" s="5" t="s">
        <v>19</v>
      </c>
      <c r="B672" s="5" t="s">
        <v>17</v>
      </c>
      <c r="C672" s="5" t="s">
        <v>10</v>
      </c>
      <c r="D672" s="19">
        <f>IFERROR(__xludf.DUMMYFUNCTION("IF(ISBLANK(C672),"""",QUERY(CoordinateDefinitions,""select C,D,E,F,G,H where A=""&amp;B672&amp;"" and B='""&amp;C672&amp;""'""))"),43.0)</f>
        <v>43</v>
      </c>
      <c r="E672" s="20">
        <f>IFERROR(__xludf.DUMMYFUNCTION("""COMPUTED_VALUE"""),28.0)</f>
        <v>28</v>
      </c>
      <c r="F672" s="20">
        <f>IFERROR(__xludf.DUMMYFUNCTION("""COMPUTED_VALUE"""),0.0)</f>
        <v>0</v>
      </c>
      <c r="G672" s="19">
        <f>IFERROR(__xludf.DUMMYFUNCTION("""COMPUTED_VALUE"""),122.0)</f>
        <v>122</v>
      </c>
      <c r="H672" s="19">
        <f>IFERROR(__xludf.DUMMYFUNCTION("""COMPUTED_VALUE"""),33.0)</f>
        <v>33</v>
      </c>
      <c r="I672" s="19">
        <f>IFERROR(__xludf.DUMMYFUNCTION("""COMPUTED_VALUE"""),0.0)</f>
        <v>0</v>
      </c>
      <c r="J672" s="21" t="str">
        <f t="shared" si="120"/>
        <v>N043.28.00.000 W122.33.00.000</v>
      </c>
      <c r="K672" s="21" t="str">
        <f t="shared" si="121"/>
        <v>43.466666667 122.550000000</v>
      </c>
      <c r="L672" s="22" t="str">
        <f t="shared" si="122"/>
        <v>                          N043.28.00.000 W122.33.00.000 N043.55.00.000 W121.47.00.000 SECTOR-14 ; NODE: PG 12 #5</v>
      </c>
      <c r="M672" s="23" t="str">
        <f t="shared" si="123"/>
        <v>LINE -122.550000000,43.466666667 -121.783333333,43.916666667
</v>
      </c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</row>
    <row r="673" ht="15.75" customHeight="1">
      <c r="A673" s="5" t="s">
        <v>19</v>
      </c>
      <c r="B673" s="5" t="s">
        <v>17</v>
      </c>
      <c r="C673" s="5" t="s">
        <v>11</v>
      </c>
      <c r="D673" s="19">
        <f>IFERROR(__xludf.DUMMYFUNCTION("IF(ISBLANK(C673),"""",QUERY(CoordinateDefinitions,""select C,D,E,F,G,H where A=""&amp;B673&amp;"" and B='""&amp;C673&amp;""'""))"),43.0)</f>
        <v>43</v>
      </c>
      <c r="E673" s="20">
        <f>IFERROR(__xludf.DUMMYFUNCTION("""COMPUTED_VALUE"""),55.0)</f>
        <v>55</v>
      </c>
      <c r="F673" s="20">
        <f>IFERROR(__xludf.DUMMYFUNCTION("""COMPUTED_VALUE"""),0.0)</f>
        <v>0</v>
      </c>
      <c r="G673" s="19">
        <f>IFERROR(__xludf.DUMMYFUNCTION("""COMPUTED_VALUE"""),121.0)</f>
        <v>121</v>
      </c>
      <c r="H673" s="19">
        <f>IFERROR(__xludf.DUMMYFUNCTION("""COMPUTED_VALUE"""),47.0)</f>
        <v>47</v>
      </c>
      <c r="I673" s="19">
        <f>IFERROR(__xludf.DUMMYFUNCTION("""COMPUTED_VALUE"""),0.0)</f>
        <v>0</v>
      </c>
      <c r="J673" s="21" t="str">
        <f t="shared" si="120"/>
        <v>N043.55.00.000 W121.47.00.000</v>
      </c>
      <c r="K673" s="21" t="str">
        <f t="shared" si="121"/>
        <v>43.916666667 121.783333333</v>
      </c>
      <c r="L673" s="22" t="str">
        <f t="shared" si="122"/>
        <v>                          N043.55.00.000 W121.47.00.000 N041.00.00.000 W121.01.25.000 SECTOR-14 ; NODE: PG 12 #6</v>
      </c>
      <c r="M673" s="23" t="str">
        <f t="shared" si="123"/>
        <v>LINE -121.783333333,43.916666667 -121.023611111,41.000000000
</v>
      </c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</row>
    <row r="674" ht="15.75" customHeight="1">
      <c r="A674" s="5" t="s">
        <v>19</v>
      </c>
      <c r="B674" s="5" t="s">
        <v>17</v>
      </c>
      <c r="C674" s="5" t="s">
        <v>21</v>
      </c>
      <c r="D674" s="19">
        <f>IFERROR(__xludf.DUMMYFUNCTION("IF(ISBLANK(C674),"""",QUERY(CoordinateDefinitions,""select C,D,E,F,G,H where A=""&amp;B674&amp;"" and B='""&amp;C674&amp;""'""))"),41.0)</f>
        <v>41</v>
      </c>
      <c r="E674" s="20">
        <f>IFERROR(__xludf.DUMMYFUNCTION("""COMPUTED_VALUE"""),0.0)</f>
        <v>0</v>
      </c>
      <c r="F674" s="20">
        <f>IFERROR(__xludf.DUMMYFUNCTION("""COMPUTED_VALUE"""),0.0)</f>
        <v>0</v>
      </c>
      <c r="G674" s="19">
        <f>IFERROR(__xludf.DUMMYFUNCTION("""COMPUTED_VALUE"""),121.0)</f>
        <v>121</v>
      </c>
      <c r="H674" s="19">
        <f>IFERROR(__xludf.DUMMYFUNCTION("""COMPUTED_VALUE"""),1.0)</f>
        <v>1</v>
      </c>
      <c r="I674" s="19">
        <f>IFERROR(__xludf.DUMMYFUNCTION("""COMPUTED_VALUE"""),25.0)</f>
        <v>25</v>
      </c>
      <c r="J674" s="21" t="str">
        <f t="shared" si="120"/>
        <v>N041.00.00.000 W121.01.25.000</v>
      </c>
      <c r="K674" s="21" t="str">
        <f t="shared" si="121"/>
        <v>41.000000000 121.023611111</v>
      </c>
      <c r="L674" s="22" t="str">
        <f t="shared" si="122"/>
        <v>                          N041.00.00.000 W121.01.25.000 N041.00.00.000 W121.15.00.000 SECTOR-14 ; NODE: PG 12 #16</v>
      </c>
      <c r="M674" s="23" t="str">
        <f t="shared" si="123"/>
        <v>LINE -121.023611111,41.000000000 -121.250000000,41.000000000
</v>
      </c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</row>
    <row r="675" ht="15.75" customHeight="1">
      <c r="A675" s="5" t="s">
        <v>19</v>
      </c>
      <c r="B675" s="5" t="s">
        <v>17</v>
      </c>
      <c r="C675" s="5" t="s">
        <v>22</v>
      </c>
      <c r="D675" s="19">
        <f>IFERROR(__xludf.DUMMYFUNCTION("IF(ISBLANK(C675),"""",QUERY(CoordinateDefinitions,""select C,D,E,F,G,H where A=""&amp;B675&amp;"" and B='""&amp;C675&amp;""'""))"),41.0)</f>
        <v>41</v>
      </c>
      <c r="E675" s="20">
        <f>IFERROR(__xludf.DUMMYFUNCTION("""COMPUTED_VALUE"""),0.0)</f>
        <v>0</v>
      </c>
      <c r="F675" s="20">
        <f>IFERROR(__xludf.DUMMYFUNCTION("""COMPUTED_VALUE"""),0.0)</f>
        <v>0</v>
      </c>
      <c r="G675" s="19">
        <f>IFERROR(__xludf.DUMMYFUNCTION("""COMPUTED_VALUE"""),121.0)</f>
        <v>121</v>
      </c>
      <c r="H675" s="19">
        <f>IFERROR(__xludf.DUMMYFUNCTION("""COMPUTED_VALUE"""),15.0)</f>
        <v>15</v>
      </c>
      <c r="I675" s="19">
        <f>IFERROR(__xludf.DUMMYFUNCTION("""COMPUTED_VALUE"""),0.0)</f>
        <v>0</v>
      </c>
      <c r="J675" s="21" t="str">
        <f t="shared" si="120"/>
        <v>N041.00.00.000 W121.15.00.000</v>
      </c>
      <c r="K675" s="21" t="str">
        <f t="shared" si="121"/>
        <v>41.000000000 121.250000000</v>
      </c>
      <c r="L675" s="22" t="str">
        <f t="shared" si="122"/>
        <v>                          N041.00.00.000 W121.15.00.000 N041.10.58.000 W121.53.00.000 SECTOR-14 ; NODE: PG 12 #17</v>
      </c>
      <c r="M675" s="23" t="str">
        <f t="shared" si="123"/>
        <v>LINE -121.250000000,41.000000000 -121.883333333,41.182777778
</v>
      </c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</row>
    <row r="676" ht="15.75" customHeight="1">
      <c r="A676" s="5" t="s">
        <v>19</v>
      </c>
      <c r="B676" s="5" t="s">
        <v>17</v>
      </c>
      <c r="C676" s="5" t="s">
        <v>23</v>
      </c>
      <c r="D676" s="19">
        <f>IFERROR(__xludf.DUMMYFUNCTION("IF(ISBLANK(C676),"""",QUERY(CoordinateDefinitions,""select C,D,E,F,G,H where A=""&amp;B676&amp;"" and B='""&amp;C676&amp;""'""))"),41.0)</f>
        <v>41</v>
      </c>
      <c r="E676" s="20">
        <f>IFERROR(__xludf.DUMMYFUNCTION("""COMPUTED_VALUE"""),10.0)</f>
        <v>10</v>
      </c>
      <c r="F676" s="20">
        <f>IFERROR(__xludf.DUMMYFUNCTION("""COMPUTED_VALUE"""),58.0)</f>
        <v>58</v>
      </c>
      <c r="G676" s="19">
        <f>IFERROR(__xludf.DUMMYFUNCTION("""COMPUTED_VALUE"""),121.0)</f>
        <v>121</v>
      </c>
      <c r="H676" s="19">
        <f>IFERROR(__xludf.DUMMYFUNCTION("""COMPUTED_VALUE"""),53.0)</f>
        <v>53</v>
      </c>
      <c r="I676" s="19">
        <f>IFERROR(__xludf.DUMMYFUNCTION("""COMPUTED_VALUE"""),0.0)</f>
        <v>0</v>
      </c>
      <c r="J676" s="21" t="str">
        <f t="shared" si="120"/>
        <v>N041.10.58.000 W121.53.00.000</v>
      </c>
      <c r="K676" s="21" t="str">
        <f t="shared" si="121"/>
        <v>41.182777778 121.883333333</v>
      </c>
      <c r="L676" s="22" t="str">
        <f t="shared" si="122"/>
        <v>                          N041.10.58.000 W121.53.00.000 N041.13.00.000 W122.00.00.000 SECTOR-14 ; NODE: PG 12 #18</v>
      </c>
      <c r="M676" s="23" t="str">
        <f t="shared" si="123"/>
        <v>LINE -121.883333333,41.182777778 -122.000000000,41.216666667
</v>
      </c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</row>
    <row r="677" ht="15.75" customHeight="1">
      <c r="A677" s="5" t="s">
        <v>19</v>
      </c>
      <c r="B677" s="5" t="s">
        <v>17</v>
      </c>
      <c r="C677" s="5" t="s">
        <v>24</v>
      </c>
      <c r="D677" s="19">
        <f>IFERROR(__xludf.DUMMYFUNCTION("IF(ISBLANK(C677),"""",QUERY(CoordinateDefinitions,""select C,D,E,F,G,H where A=""&amp;B677&amp;"" and B='""&amp;C677&amp;""'""))"),41.0)</f>
        <v>41</v>
      </c>
      <c r="E677" s="20">
        <f>IFERROR(__xludf.DUMMYFUNCTION("""COMPUTED_VALUE"""),13.0)</f>
        <v>13</v>
      </c>
      <c r="F677" s="20">
        <f>IFERROR(__xludf.DUMMYFUNCTION("""COMPUTED_VALUE"""),0.0)</f>
        <v>0</v>
      </c>
      <c r="G677" s="19">
        <f>IFERROR(__xludf.DUMMYFUNCTION("""COMPUTED_VALUE"""),122.0)</f>
        <v>122</v>
      </c>
      <c r="H677" s="19">
        <f>IFERROR(__xludf.DUMMYFUNCTION("""COMPUTED_VALUE"""),0.0)</f>
        <v>0</v>
      </c>
      <c r="I677" s="19">
        <f>IFERROR(__xludf.DUMMYFUNCTION("""COMPUTED_VALUE"""),0.0)</f>
        <v>0</v>
      </c>
      <c r="J677" s="21" t="str">
        <f t="shared" si="120"/>
        <v>N041.13.00.000 W122.00.00.000</v>
      </c>
      <c r="K677" s="21" t="str">
        <f t="shared" si="121"/>
        <v>41.216666667 122.000000000</v>
      </c>
      <c r="L677" s="22" t="str">
        <f t="shared" si="122"/>
        <v>                          N041.13.00.000 W122.00.00.000 N041.17.30.000 W122.16.30.000 SECTOR-14 ; NODE: PG 12 #19</v>
      </c>
      <c r="M677" s="23" t="str">
        <f t="shared" si="123"/>
        <v>LINE -122.000000000,41.216666667 -122.275000000,41.291666667
</v>
      </c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</row>
    <row r="678" ht="15.75" customHeight="1">
      <c r="A678" s="5" t="s">
        <v>19</v>
      </c>
      <c r="B678" s="5" t="s">
        <v>17</v>
      </c>
      <c r="C678" s="5" t="s">
        <v>25</v>
      </c>
      <c r="D678" s="19">
        <f>IFERROR(__xludf.DUMMYFUNCTION("IF(ISBLANK(C678),"""",QUERY(CoordinateDefinitions,""select C,D,E,F,G,H where A=""&amp;B678&amp;"" and B='""&amp;C678&amp;""'""))"),41.0)</f>
        <v>41</v>
      </c>
      <c r="E678" s="20">
        <f>IFERROR(__xludf.DUMMYFUNCTION("""COMPUTED_VALUE"""),17.0)</f>
        <v>17</v>
      </c>
      <c r="F678" s="20">
        <f>IFERROR(__xludf.DUMMYFUNCTION("""COMPUTED_VALUE"""),30.0)</f>
        <v>30</v>
      </c>
      <c r="G678" s="19">
        <f>IFERROR(__xludf.DUMMYFUNCTION("""COMPUTED_VALUE"""),122.0)</f>
        <v>122</v>
      </c>
      <c r="H678" s="19">
        <f>IFERROR(__xludf.DUMMYFUNCTION("""COMPUTED_VALUE"""),16.0)</f>
        <v>16</v>
      </c>
      <c r="I678" s="19">
        <f>IFERROR(__xludf.DUMMYFUNCTION("""COMPUTED_VALUE"""),30.0)</f>
        <v>30</v>
      </c>
      <c r="J678" s="21" t="str">
        <f t="shared" si="120"/>
        <v>N041.17.30.000 W122.16.30.000</v>
      </c>
      <c r="K678" s="21" t="str">
        <f t="shared" si="121"/>
        <v>41.291666667 122.275000000</v>
      </c>
      <c r="L678" s="22" t="str">
        <f t="shared" si="122"/>
        <v>                          N041.17.30.000 W122.16.30.000 N041.20.00.000 W122.25.00.000 SECTOR-14 ; NODE: PG 12 #20</v>
      </c>
      <c r="M678" s="23" t="str">
        <f t="shared" si="123"/>
        <v>LINE -122.275000000,41.291666667 -122.416666667,41.333333333
</v>
      </c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</row>
    <row r="679" ht="15.75" customHeight="1">
      <c r="A679" s="5" t="s">
        <v>19</v>
      </c>
      <c r="B679" s="5" t="s">
        <v>17</v>
      </c>
      <c r="C679" s="5" t="s">
        <v>26</v>
      </c>
      <c r="D679" s="19">
        <f>IFERROR(__xludf.DUMMYFUNCTION("IF(ISBLANK(C679),"""",QUERY(CoordinateDefinitions,""select C,D,E,F,G,H where A=""&amp;B679&amp;"" and B='""&amp;C679&amp;""'""))"),41.0)</f>
        <v>41</v>
      </c>
      <c r="E679" s="20">
        <f>IFERROR(__xludf.DUMMYFUNCTION("""COMPUTED_VALUE"""),20.0)</f>
        <v>20</v>
      </c>
      <c r="F679" s="20">
        <f>IFERROR(__xludf.DUMMYFUNCTION("""COMPUTED_VALUE"""),0.0)</f>
        <v>0</v>
      </c>
      <c r="G679" s="19">
        <f>IFERROR(__xludf.DUMMYFUNCTION("""COMPUTED_VALUE"""),122.0)</f>
        <v>122</v>
      </c>
      <c r="H679" s="19">
        <f>IFERROR(__xludf.DUMMYFUNCTION("""COMPUTED_VALUE"""),25.0)</f>
        <v>25</v>
      </c>
      <c r="I679" s="19">
        <f>IFERROR(__xludf.DUMMYFUNCTION("""COMPUTED_VALUE"""),0.0)</f>
        <v>0</v>
      </c>
      <c r="J679" s="21" t="str">
        <f t="shared" si="120"/>
        <v>N041.20.00.000 W122.25.00.000</v>
      </c>
      <c r="K679" s="21" t="str">
        <f t="shared" si="121"/>
        <v>41.333333333 122.416666667</v>
      </c>
      <c r="L679" s="22" t="str">
        <f t="shared" si="122"/>
        <v>                          N041.20.00.000 W122.25.00.000 N043.28.00.000 W122.33.00.000 SECTOR-14 ; NODE: PG 12 #21</v>
      </c>
      <c r="M679" s="23" t="str">
        <f t="shared" si="123"/>
        <v>LINE -122.416666667,41.333333333 -122.550000000,43.466666667
</v>
      </c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</row>
    <row r="680" ht="15.75" customHeight="1">
      <c r="A680" s="5" t="s">
        <v>19</v>
      </c>
      <c r="B680" s="5" t="s">
        <v>17</v>
      </c>
      <c r="C680" s="5" t="s">
        <v>10</v>
      </c>
      <c r="D680" s="19">
        <f>IFERROR(__xludf.DUMMYFUNCTION("IF(ISBLANK(C680),"""",QUERY(CoordinateDefinitions,""select C,D,E,F,G,H where A=""&amp;B680&amp;"" and B='""&amp;C680&amp;""'""))"),43.0)</f>
        <v>43</v>
      </c>
      <c r="E680" s="20">
        <f>IFERROR(__xludf.DUMMYFUNCTION("""COMPUTED_VALUE"""),28.0)</f>
        <v>28</v>
      </c>
      <c r="F680" s="20">
        <f>IFERROR(__xludf.DUMMYFUNCTION("""COMPUTED_VALUE"""),0.0)</f>
        <v>0</v>
      </c>
      <c r="G680" s="19">
        <f>IFERROR(__xludf.DUMMYFUNCTION("""COMPUTED_VALUE"""),122.0)</f>
        <v>122</v>
      </c>
      <c r="H680" s="19">
        <f>IFERROR(__xludf.DUMMYFUNCTION("""COMPUTED_VALUE"""),33.0)</f>
        <v>33</v>
      </c>
      <c r="I680" s="19">
        <f>IFERROR(__xludf.DUMMYFUNCTION("""COMPUTED_VALUE"""),0.0)</f>
        <v>0</v>
      </c>
      <c r="J680" s="21" t="str">
        <f t="shared" si="120"/>
        <v>N043.28.00.000 W122.33.00.000</v>
      </c>
      <c r="K680" s="21" t="str">
        <f t="shared" si="121"/>
        <v>43.466666667 122.550000000</v>
      </c>
      <c r="L680" s="22" t="str">
        <f t="shared" si="122"/>
        <v/>
      </c>
      <c r="M680" s="23" t="str">
        <f t="shared" si="123"/>
        <v/>
      </c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</row>
    <row r="681" ht="15.75" customHeight="1">
      <c r="A681" s="29"/>
      <c r="B681" s="29"/>
      <c r="C681" s="29"/>
      <c r="D681" s="21" t="str">
        <f>IFERROR(__xludf.DUMMYFUNCTION("IF(ISBLANK(C681),"""",QUERY(CoordinateDefinitions,""select C,D,E,F,G,H where A=""&amp;B681&amp;"" and B='""&amp;C681&amp;""'""))"),"")</f>
        <v/>
      </c>
      <c r="E681" s="30"/>
      <c r="F681" s="30"/>
      <c r="G681" s="21"/>
      <c r="H681" s="21"/>
      <c r="I681" s="21"/>
      <c r="J681" s="21" t="str">
        <f t="shared" si="120"/>
        <v/>
      </c>
      <c r="K681" s="21" t="str">
        <f t="shared" si="121"/>
        <v/>
      </c>
      <c r="L681" s="22" t="str">
        <f t="shared" si="122"/>
        <v/>
      </c>
      <c r="M681" s="23" t="str">
        <f t="shared" si="123"/>
        <v/>
      </c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</row>
    <row r="682" ht="15.75" customHeight="1">
      <c r="A682" s="5" t="s">
        <v>18</v>
      </c>
      <c r="B682" s="5" t="s">
        <v>17</v>
      </c>
      <c r="C682" s="5" t="s">
        <v>11</v>
      </c>
      <c r="D682" s="19">
        <f>IFERROR(__xludf.DUMMYFUNCTION("IF(ISBLANK(C682),"""",QUERY(CoordinateDefinitions,""select C,D,E,F,G,H where A=""&amp;B682&amp;"" and B='""&amp;C682&amp;""'""))"),43.0)</f>
        <v>43</v>
      </c>
      <c r="E682" s="20">
        <f>IFERROR(__xludf.DUMMYFUNCTION("""COMPUTED_VALUE"""),55.0)</f>
        <v>55</v>
      </c>
      <c r="F682" s="20">
        <f>IFERROR(__xludf.DUMMYFUNCTION("""COMPUTED_VALUE"""),0.0)</f>
        <v>0</v>
      </c>
      <c r="G682" s="19">
        <f>IFERROR(__xludf.DUMMYFUNCTION("""COMPUTED_VALUE"""),121.0)</f>
        <v>121</v>
      </c>
      <c r="H682" s="19">
        <f>IFERROR(__xludf.DUMMYFUNCTION("""COMPUTED_VALUE"""),47.0)</f>
        <v>47</v>
      </c>
      <c r="I682" s="19">
        <f>IFERROR(__xludf.DUMMYFUNCTION("""COMPUTED_VALUE"""),0.0)</f>
        <v>0</v>
      </c>
      <c r="J682" s="21" t="str">
        <f t="shared" si="120"/>
        <v>N043.55.00.000 W121.47.00.000</v>
      </c>
      <c r="K682" s="21" t="str">
        <f t="shared" si="121"/>
        <v>43.916666667 121.783333333</v>
      </c>
      <c r="L682" s="22" t="str">
        <f t="shared" si="122"/>
        <v>                          N043.55.00.000 W121.47.00.000 N044.10.00.000 W121.15.49.000 SECTOR-13 ; NODE: PG 12 #6</v>
      </c>
      <c r="M682" s="23" t="str">
        <f t="shared" si="123"/>
        <v>LINE -121.783333333,43.916666667 -121.263611111,44.166666667
</v>
      </c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</row>
    <row r="683" ht="15.75" customHeight="1">
      <c r="A683" s="5" t="s">
        <v>18</v>
      </c>
      <c r="B683" s="5" t="s">
        <v>17</v>
      </c>
      <c r="C683" s="5" t="s">
        <v>12</v>
      </c>
      <c r="D683" s="19">
        <f>IFERROR(__xludf.DUMMYFUNCTION("IF(ISBLANK(C683),"""",QUERY(CoordinateDefinitions,""select C,D,E,F,G,H where A=""&amp;B683&amp;"" and B='""&amp;C683&amp;""'""))"),44.0)</f>
        <v>44</v>
      </c>
      <c r="E683" s="20">
        <f>IFERROR(__xludf.DUMMYFUNCTION("""COMPUTED_VALUE"""),10.0)</f>
        <v>10</v>
      </c>
      <c r="F683" s="20">
        <f>IFERROR(__xludf.DUMMYFUNCTION("""COMPUTED_VALUE"""),0.0)</f>
        <v>0</v>
      </c>
      <c r="G683" s="19">
        <f>IFERROR(__xludf.DUMMYFUNCTION("""COMPUTED_VALUE"""),121.0)</f>
        <v>121</v>
      </c>
      <c r="H683" s="19">
        <f>IFERROR(__xludf.DUMMYFUNCTION("""COMPUTED_VALUE"""),15.0)</f>
        <v>15</v>
      </c>
      <c r="I683" s="19">
        <f>IFERROR(__xludf.DUMMYFUNCTION("""COMPUTED_VALUE"""),49.0)</f>
        <v>49</v>
      </c>
      <c r="J683" s="21" t="str">
        <f t="shared" si="120"/>
        <v>N044.10.00.000 W121.15.49.000</v>
      </c>
      <c r="K683" s="21" t="str">
        <f t="shared" si="121"/>
        <v>44.166666667 121.263611111</v>
      </c>
      <c r="L683" s="22" t="str">
        <f t="shared" si="122"/>
        <v>                          N044.10.00.000 W121.15.49.000 N044.10.00.000 W119.45.00.000 SECTOR-13 ; NODE: PG 12 #7</v>
      </c>
      <c r="M683" s="23" t="str">
        <f t="shared" si="123"/>
        <v>LINE -121.263611111,44.166666667 -119.750000000,44.166666667
</v>
      </c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</row>
    <row r="684" ht="15.75" customHeight="1">
      <c r="A684" s="5" t="s">
        <v>18</v>
      </c>
      <c r="B684" s="5" t="s">
        <v>17</v>
      </c>
      <c r="C684" s="5" t="s">
        <v>13</v>
      </c>
      <c r="D684" s="19">
        <f>IFERROR(__xludf.DUMMYFUNCTION("IF(ISBLANK(C684),"""",QUERY(CoordinateDefinitions,""select C,D,E,F,G,H where A=""&amp;B684&amp;"" and B='""&amp;C684&amp;""'""))"),44.0)</f>
        <v>44</v>
      </c>
      <c r="E684" s="20">
        <f>IFERROR(__xludf.DUMMYFUNCTION("""COMPUTED_VALUE"""),10.0)</f>
        <v>10</v>
      </c>
      <c r="F684" s="20">
        <f>IFERROR(__xludf.DUMMYFUNCTION("""COMPUTED_VALUE"""),0.0)</f>
        <v>0</v>
      </c>
      <c r="G684" s="19">
        <f>IFERROR(__xludf.DUMMYFUNCTION("""COMPUTED_VALUE"""),119.0)</f>
        <v>119</v>
      </c>
      <c r="H684" s="19">
        <f>IFERROR(__xludf.DUMMYFUNCTION("""COMPUTED_VALUE"""),45.0)</f>
        <v>45</v>
      </c>
      <c r="I684" s="19">
        <f>IFERROR(__xludf.DUMMYFUNCTION("""COMPUTED_VALUE"""),0.0)</f>
        <v>0</v>
      </c>
      <c r="J684" s="21" t="str">
        <f t="shared" si="120"/>
        <v>N044.10.00.000 W119.45.00.000</v>
      </c>
      <c r="K684" s="21" t="str">
        <f t="shared" si="121"/>
        <v>44.166666667 119.750000000</v>
      </c>
      <c r="L684" s="22" t="str">
        <f t="shared" si="122"/>
        <v>                          N044.10.00.000 W119.45.00.000 N043.44.00.000 W119.13.00.000 SECTOR-13 ; NODE: PG 12 #8</v>
      </c>
      <c r="M684" s="23" t="str">
        <f t="shared" si="123"/>
        <v>LINE -119.750000000,44.166666667 -119.216666667,43.733333333
</v>
      </c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</row>
    <row r="685" ht="15.75" customHeight="1">
      <c r="A685" s="5" t="s">
        <v>18</v>
      </c>
      <c r="B685" s="5" t="s">
        <v>17</v>
      </c>
      <c r="C685" s="5" t="s">
        <v>14</v>
      </c>
      <c r="D685" s="19">
        <f>IFERROR(__xludf.DUMMYFUNCTION("IF(ISBLANK(C685),"""",QUERY(CoordinateDefinitions,""select C,D,E,F,G,H where A=""&amp;B685&amp;"" and B='""&amp;C685&amp;""'""))"),43.0)</f>
        <v>43</v>
      </c>
      <c r="E685" s="20">
        <f>IFERROR(__xludf.DUMMYFUNCTION("""COMPUTED_VALUE"""),44.0)</f>
        <v>44</v>
      </c>
      <c r="F685" s="20">
        <f>IFERROR(__xludf.DUMMYFUNCTION("""COMPUTED_VALUE"""),0.0)</f>
        <v>0</v>
      </c>
      <c r="G685" s="19">
        <f>IFERROR(__xludf.DUMMYFUNCTION("""COMPUTED_VALUE"""),119.0)</f>
        <v>119</v>
      </c>
      <c r="H685" s="19">
        <f>IFERROR(__xludf.DUMMYFUNCTION("""COMPUTED_VALUE"""),13.0)</f>
        <v>13</v>
      </c>
      <c r="I685" s="19">
        <f>IFERROR(__xludf.DUMMYFUNCTION("""COMPUTED_VALUE"""),0.0)</f>
        <v>0</v>
      </c>
      <c r="J685" s="21" t="str">
        <f t="shared" si="120"/>
        <v>N043.44.00.000 W119.13.00.000</v>
      </c>
      <c r="K685" s="21" t="str">
        <f t="shared" si="121"/>
        <v>43.733333333 119.216666667</v>
      </c>
      <c r="L685" s="22" t="str">
        <f t="shared" si="122"/>
        <v>                          N043.44.00.000 W119.13.00.000 N043.38.00.000 W119.17.00.000 SECTOR-13 ; NODE: PG 12 #9</v>
      </c>
      <c r="M685" s="23" t="str">
        <f t="shared" si="123"/>
        <v>LINE -119.216666667,43.733333333 -119.283333333,43.633333333
</v>
      </c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</row>
    <row r="686" ht="15.75" customHeight="1">
      <c r="A686" s="5" t="s">
        <v>18</v>
      </c>
      <c r="B686" s="5" t="s">
        <v>17</v>
      </c>
      <c r="C686" s="5" t="s">
        <v>15</v>
      </c>
      <c r="D686" s="19">
        <f>IFERROR(__xludf.DUMMYFUNCTION("IF(ISBLANK(C686),"""",QUERY(CoordinateDefinitions,""select C,D,E,F,G,H where A=""&amp;B686&amp;"" and B='""&amp;C686&amp;""'""))"),43.0)</f>
        <v>43</v>
      </c>
      <c r="E686" s="20">
        <f>IFERROR(__xludf.DUMMYFUNCTION("""COMPUTED_VALUE"""),38.0)</f>
        <v>38</v>
      </c>
      <c r="F686" s="20">
        <f>IFERROR(__xludf.DUMMYFUNCTION("""COMPUTED_VALUE"""),0.0)</f>
        <v>0</v>
      </c>
      <c r="G686" s="19">
        <f>IFERROR(__xludf.DUMMYFUNCTION("""COMPUTED_VALUE"""),119.0)</f>
        <v>119</v>
      </c>
      <c r="H686" s="19">
        <f>IFERROR(__xludf.DUMMYFUNCTION("""COMPUTED_VALUE"""),17.0)</f>
        <v>17</v>
      </c>
      <c r="I686" s="19">
        <f>IFERROR(__xludf.DUMMYFUNCTION("""COMPUTED_VALUE"""),0.0)</f>
        <v>0</v>
      </c>
      <c r="J686" s="21" t="str">
        <f t="shared" si="120"/>
        <v>N043.38.00.000 W119.17.00.000</v>
      </c>
      <c r="K686" s="21" t="str">
        <f t="shared" si="121"/>
        <v>43.633333333 119.283333333</v>
      </c>
      <c r="L686" s="22" t="str">
        <f t="shared" si="122"/>
        <v>                          N043.38.00.000 W119.17.00.000 N043.32.00.000 W119.15.00.000 SECTOR-13 ; NODE: PG 12 #10</v>
      </c>
      <c r="M686" s="23" t="str">
        <f t="shared" si="123"/>
        <v>LINE -119.283333333,43.633333333 -119.250000000,43.533333333
</v>
      </c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</row>
    <row r="687" ht="15.75" customHeight="1">
      <c r="A687" s="5" t="s">
        <v>18</v>
      </c>
      <c r="B687" s="5" t="s">
        <v>17</v>
      </c>
      <c r="C687" s="5" t="s">
        <v>16</v>
      </c>
      <c r="D687" s="19">
        <f>IFERROR(__xludf.DUMMYFUNCTION("IF(ISBLANK(C687),"""",QUERY(CoordinateDefinitions,""select C,D,E,F,G,H where A=""&amp;B687&amp;"" and B='""&amp;C687&amp;""'""))"),43.0)</f>
        <v>43</v>
      </c>
      <c r="E687" s="20">
        <f>IFERROR(__xludf.DUMMYFUNCTION("""COMPUTED_VALUE"""),32.0)</f>
        <v>32</v>
      </c>
      <c r="F687" s="20">
        <f>IFERROR(__xludf.DUMMYFUNCTION("""COMPUTED_VALUE"""),0.0)</f>
        <v>0</v>
      </c>
      <c r="G687" s="19">
        <f>IFERROR(__xludf.DUMMYFUNCTION("""COMPUTED_VALUE"""),119.0)</f>
        <v>119</v>
      </c>
      <c r="H687" s="19">
        <f>IFERROR(__xludf.DUMMYFUNCTION("""COMPUTED_VALUE"""),15.0)</f>
        <v>15</v>
      </c>
      <c r="I687" s="19">
        <f>IFERROR(__xludf.DUMMYFUNCTION("""COMPUTED_VALUE"""),0.0)</f>
        <v>0</v>
      </c>
      <c r="J687" s="21" t="str">
        <f t="shared" si="120"/>
        <v>N043.32.00.000 W119.15.00.000</v>
      </c>
      <c r="K687" s="21" t="str">
        <f t="shared" si="121"/>
        <v>43.533333333 119.250000000</v>
      </c>
      <c r="L687" s="22" t="str">
        <f t="shared" si="122"/>
        <v>                          N043.32.00.000 W119.15.00.000 N042.40.00.000 W119.00.00.000 SECTOR-13 ; NODE: PG 12 #11</v>
      </c>
      <c r="M687" s="23" t="str">
        <f t="shared" si="123"/>
        <v>LINE -119.250000000,43.533333333 -119.000000000,42.666666667
</v>
      </c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</row>
    <row r="688" ht="15.75" customHeight="1">
      <c r="A688" s="5" t="s">
        <v>18</v>
      </c>
      <c r="B688" s="5" t="s">
        <v>17</v>
      </c>
      <c r="C688" s="5" t="s">
        <v>17</v>
      </c>
      <c r="D688" s="19">
        <f>IFERROR(__xludf.DUMMYFUNCTION("IF(ISBLANK(C688),"""",QUERY(CoordinateDefinitions,""select C,D,E,F,G,H where A=""&amp;B688&amp;"" and B='""&amp;C688&amp;""'""))"),42.0)</f>
        <v>42</v>
      </c>
      <c r="E688" s="20">
        <f>IFERROR(__xludf.DUMMYFUNCTION("""COMPUTED_VALUE"""),40.0)</f>
        <v>40</v>
      </c>
      <c r="F688" s="20">
        <f>IFERROR(__xludf.DUMMYFUNCTION("""COMPUTED_VALUE"""),0.0)</f>
        <v>0</v>
      </c>
      <c r="G688" s="19">
        <f>IFERROR(__xludf.DUMMYFUNCTION("""COMPUTED_VALUE"""),119.0)</f>
        <v>119</v>
      </c>
      <c r="H688" s="19">
        <f>IFERROR(__xludf.DUMMYFUNCTION("""COMPUTED_VALUE"""),0.0)</f>
        <v>0</v>
      </c>
      <c r="I688" s="19">
        <f>IFERROR(__xludf.DUMMYFUNCTION("""COMPUTED_VALUE"""),0.0)</f>
        <v>0</v>
      </c>
      <c r="J688" s="21" t="str">
        <f t="shared" si="120"/>
        <v>N042.40.00.000 W119.00.00.000</v>
      </c>
      <c r="K688" s="21" t="str">
        <f t="shared" si="121"/>
        <v>42.666666667 119.000000000</v>
      </c>
      <c r="L688" s="22" t="str">
        <f t="shared" si="122"/>
        <v>                          N042.40.00.000 W119.00.00.000 N042.20.00.000 W119.06.00.000 SECTOR-13 ; NODE: PG 12 #12</v>
      </c>
      <c r="M688" s="23" t="str">
        <f t="shared" si="123"/>
        <v>LINE -119.000000000,42.666666667 -119.100000000,42.333333333
</v>
      </c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</row>
    <row r="689" ht="15.75" customHeight="1">
      <c r="A689" s="5" t="s">
        <v>18</v>
      </c>
      <c r="B689" s="5" t="s">
        <v>17</v>
      </c>
      <c r="C689" s="5" t="s">
        <v>18</v>
      </c>
      <c r="D689" s="19">
        <f>IFERROR(__xludf.DUMMYFUNCTION("IF(ISBLANK(C689),"""",QUERY(CoordinateDefinitions,""select C,D,E,F,G,H where A=""&amp;B689&amp;"" and B='""&amp;C689&amp;""'""))"),42.0)</f>
        <v>42</v>
      </c>
      <c r="E689" s="20">
        <f>IFERROR(__xludf.DUMMYFUNCTION("""COMPUTED_VALUE"""),20.0)</f>
        <v>20</v>
      </c>
      <c r="F689" s="20">
        <f>IFERROR(__xludf.DUMMYFUNCTION("""COMPUTED_VALUE"""),0.0)</f>
        <v>0</v>
      </c>
      <c r="G689" s="19">
        <f>IFERROR(__xludf.DUMMYFUNCTION("""COMPUTED_VALUE"""),119.0)</f>
        <v>119</v>
      </c>
      <c r="H689" s="19">
        <f>IFERROR(__xludf.DUMMYFUNCTION("""COMPUTED_VALUE"""),6.0)</f>
        <v>6</v>
      </c>
      <c r="I689" s="19">
        <f>IFERROR(__xludf.DUMMYFUNCTION("""COMPUTED_VALUE"""),0.0)</f>
        <v>0</v>
      </c>
      <c r="J689" s="21" t="str">
        <f t="shared" si="120"/>
        <v>N042.20.00.000 W119.06.00.000</v>
      </c>
      <c r="K689" s="21" t="str">
        <f t="shared" si="121"/>
        <v>42.333333333 119.100000000</v>
      </c>
      <c r="L689" s="22" t="str">
        <f t="shared" si="122"/>
        <v>                          N042.20.00.000 W119.06.00.000 N041.00.00.000 W119.30.00.000 SECTOR-13 ; NODE: PG 12 #13</v>
      </c>
      <c r="M689" s="23" t="str">
        <f t="shared" si="123"/>
        <v>LINE -119.100000000,42.333333333 -119.500000000,41.000000000
</v>
      </c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</row>
    <row r="690" ht="15.75" customHeight="1">
      <c r="A690" s="5" t="s">
        <v>18</v>
      </c>
      <c r="B690" s="5" t="s">
        <v>17</v>
      </c>
      <c r="C690" s="5" t="s">
        <v>19</v>
      </c>
      <c r="D690" s="19">
        <f>IFERROR(__xludf.DUMMYFUNCTION("IF(ISBLANK(C690),"""",QUERY(CoordinateDefinitions,""select C,D,E,F,G,H where A=""&amp;B690&amp;"" and B='""&amp;C690&amp;""'""))"),41.0)</f>
        <v>41</v>
      </c>
      <c r="E690" s="20">
        <f>IFERROR(__xludf.DUMMYFUNCTION("""COMPUTED_VALUE"""),0.0)</f>
        <v>0</v>
      </c>
      <c r="F690" s="20">
        <f>IFERROR(__xludf.DUMMYFUNCTION("""COMPUTED_VALUE"""),0.0)</f>
        <v>0</v>
      </c>
      <c r="G690" s="19">
        <f>IFERROR(__xludf.DUMMYFUNCTION("""COMPUTED_VALUE"""),119.0)</f>
        <v>119</v>
      </c>
      <c r="H690" s="19">
        <f>IFERROR(__xludf.DUMMYFUNCTION("""COMPUTED_VALUE"""),30.0)</f>
        <v>30</v>
      </c>
      <c r="I690" s="19">
        <f>IFERROR(__xludf.DUMMYFUNCTION("""COMPUTED_VALUE"""),0.0)</f>
        <v>0</v>
      </c>
      <c r="J690" s="21" t="str">
        <f t="shared" si="120"/>
        <v>N041.00.00.000 W119.30.00.000</v>
      </c>
      <c r="K690" s="21" t="str">
        <f t="shared" si="121"/>
        <v>41.000000000 119.500000000</v>
      </c>
      <c r="L690" s="22" t="str">
        <f t="shared" si="122"/>
        <v>                          N041.00.00.000 W119.30.00.000 N041.00.01.000 W120.49.47.000 SECTOR-13 ; NODE: PG 12 #14</v>
      </c>
      <c r="M690" s="23" t="str">
        <f t="shared" si="123"/>
        <v>LINE -119.500000000,41.000000000 -120.829722222,41.000277778
</v>
      </c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</row>
    <row r="691" ht="15.75" customHeight="1">
      <c r="A691" s="5" t="s">
        <v>18</v>
      </c>
      <c r="B691" s="5" t="s">
        <v>17</v>
      </c>
      <c r="C691" s="5" t="s">
        <v>20</v>
      </c>
      <c r="D691" s="19">
        <f>IFERROR(__xludf.DUMMYFUNCTION("IF(ISBLANK(C691),"""",QUERY(CoordinateDefinitions,""select C,D,E,F,G,H where A=""&amp;B691&amp;"" and B='""&amp;C691&amp;""'""))"),41.0)</f>
        <v>41</v>
      </c>
      <c r="E691" s="20">
        <f>IFERROR(__xludf.DUMMYFUNCTION("""COMPUTED_VALUE"""),0.0)</f>
        <v>0</v>
      </c>
      <c r="F691" s="20">
        <f>IFERROR(__xludf.DUMMYFUNCTION("""COMPUTED_VALUE"""),1.0)</f>
        <v>1</v>
      </c>
      <c r="G691" s="19">
        <f>IFERROR(__xludf.DUMMYFUNCTION("""COMPUTED_VALUE"""),120.0)</f>
        <v>120</v>
      </c>
      <c r="H691" s="19">
        <f>IFERROR(__xludf.DUMMYFUNCTION("""COMPUTED_VALUE"""),49.0)</f>
        <v>49</v>
      </c>
      <c r="I691" s="19">
        <f>IFERROR(__xludf.DUMMYFUNCTION("""COMPUTED_VALUE"""),47.0)</f>
        <v>47</v>
      </c>
      <c r="J691" s="21" t="str">
        <f t="shared" si="120"/>
        <v>N041.00.01.000 W120.49.47.000</v>
      </c>
      <c r="K691" s="21" t="str">
        <f t="shared" si="121"/>
        <v>41.000277778 120.829722222</v>
      </c>
      <c r="L691" s="22" t="str">
        <f t="shared" si="122"/>
        <v>                          N041.00.01.000 W120.49.47.000 N041.00.00.000 W121.01.25.000 SECTOR-13 ; NODE: PG 12 #15</v>
      </c>
      <c r="M691" s="23" t="str">
        <f t="shared" si="123"/>
        <v>LINE -120.829722222,41.000277778 -121.023611111,41.000000000
</v>
      </c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</row>
    <row r="692" ht="15.75" customHeight="1">
      <c r="A692" s="5" t="s">
        <v>18</v>
      </c>
      <c r="B692" s="5" t="s">
        <v>17</v>
      </c>
      <c r="C692" s="5" t="s">
        <v>21</v>
      </c>
      <c r="D692" s="19">
        <f>IFERROR(__xludf.DUMMYFUNCTION("IF(ISBLANK(C692),"""",QUERY(CoordinateDefinitions,""select C,D,E,F,G,H where A=""&amp;B692&amp;"" and B='""&amp;C692&amp;""'""))"),41.0)</f>
        <v>41</v>
      </c>
      <c r="E692" s="20">
        <f>IFERROR(__xludf.DUMMYFUNCTION("""COMPUTED_VALUE"""),0.0)</f>
        <v>0</v>
      </c>
      <c r="F692" s="20">
        <f>IFERROR(__xludf.DUMMYFUNCTION("""COMPUTED_VALUE"""),0.0)</f>
        <v>0</v>
      </c>
      <c r="G692" s="19">
        <f>IFERROR(__xludf.DUMMYFUNCTION("""COMPUTED_VALUE"""),121.0)</f>
        <v>121</v>
      </c>
      <c r="H692" s="19">
        <f>IFERROR(__xludf.DUMMYFUNCTION("""COMPUTED_VALUE"""),1.0)</f>
        <v>1</v>
      </c>
      <c r="I692" s="19">
        <f>IFERROR(__xludf.DUMMYFUNCTION("""COMPUTED_VALUE"""),25.0)</f>
        <v>25</v>
      </c>
      <c r="J692" s="21" t="str">
        <f t="shared" si="120"/>
        <v>N041.00.00.000 W121.01.25.000</v>
      </c>
      <c r="K692" s="21" t="str">
        <f t="shared" si="121"/>
        <v>41.000000000 121.023611111</v>
      </c>
      <c r="L692" s="22" t="str">
        <f t="shared" si="122"/>
        <v>                          N041.00.00.000 W121.01.25.000 N043.55.00.000 W121.47.00.000 SECTOR-13 ; NODE: PG 12 #16</v>
      </c>
      <c r="M692" s="23" t="str">
        <f t="shared" si="123"/>
        <v>LINE -121.023611111,41.000000000 -121.783333333,43.916666667
</v>
      </c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</row>
    <row r="693" ht="15.75" customHeight="1">
      <c r="A693" s="5" t="s">
        <v>18</v>
      </c>
      <c r="B693" s="5" t="s">
        <v>17</v>
      </c>
      <c r="C693" s="5" t="s">
        <v>11</v>
      </c>
      <c r="D693" s="19">
        <f>IFERROR(__xludf.DUMMYFUNCTION("IF(ISBLANK(C693),"""",QUERY(CoordinateDefinitions,""select C,D,E,F,G,H where A=""&amp;B693&amp;"" and B='""&amp;C693&amp;""'""))"),43.0)</f>
        <v>43</v>
      </c>
      <c r="E693" s="20">
        <f>IFERROR(__xludf.DUMMYFUNCTION("""COMPUTED_VALUE"""),55.0)</f>
        <v>55</v>
      </c>
      <c r="F693" s="20">
        <f>IFERROR(__xludf.DUMMYFUNCTION("""COMPUTED_VALUE"""),0.0)</f>
        <v>0</v>
      </c>
      <c r="G693" s="19">
        <f>IFERROR(__xludf.DUMMYFUNCTION("""COMPUTED_VALUE"""),121.0)</f>
        <v>121</v>
      </c>
      <c r="H693" s="19">
        <f>IFERROR(__xludf.DUMMYFUNCTION("""COMPUTED_VALUE"""),47.0)</f>
        <v>47</v>
      </c>
      <c r="I693" s="19">
        <f>IFERROR(__xludf.DUMMYFUNCTION("""COMPUTED_VALUE"""),0.0)</f>
        <v>0</v>
      </c>
      <c r="J693" s="21" t="str">
        <f t="shared" si="120"/>
        <v>N043.55.00.000 W121.47.00.000</v>
      </c>
      <c r="K693" s="21" t="str">
        <f t="shared" si="121"/>
        <v>43.916666667 121.783333333</v>
      </c>
      <c r="L693" s="22" t="str">
        <f t="shared" si="122"/>
        <v/>
      </c>
      <c r="M693" s="23" t="str">
        <f t="shared" si="123"/>
        <v/>
      </c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</row>
    <row r="694" ht="15.75" customHeight="1">
      <c r="A694" s="29"/>
      <c r="B694" s="29"/>
      <c r="C694" s="29"/>
      <c r="D694" s="21" t="str">
        <f>IFERROR(__xludf.DUMMYFUNCTION("IF(ISBLANK(C694),"""",QUERY(CoordinateDefinitions,""select C,D,E,F,G,H where A=""&amp;B694&amp;"" and B='""&amp;C694&amp;""'""))"),"")</f>
        <v/>
      </c>
      <c r="E694" s="30"/>
      <c r="F694" s="30"/>
      <c r="G694" s="21"/>
      <c r="H694" s="21"/>
      <c r="I694" s="21"/>
      <c r="J694" s="21" t="str">
        <f t="shared" si="120"/>
        <v/>
      </c>
      <c r="K694" s="21" t="str">
        <f t="shared" si="121"/>
        <v/>
      </c>
      <c r="L694" s="22" t="str">
        <f t="shared" si="122"/>
        <v/>
      </c>
      <c r="M694" s="23" t="str">
        <f t="shared" si="123"/>
        <v/>
      </c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</row>
    <row r="695" ht="15.75" customHeight="1">
      <c r="A695" s="29"/>
      <c r="B695" s="29"/>
      <c r="C695" s="29"/>
      <c r="D695" s="21" t="str">
        <f>IFERROR(__xludf.DUMMYFUNCTION("IF(ISBLANK(C695),"""",QUERY(CoordinateDefinitions,""select C,D,E,F,G,H where A=""&amp;B695&amp;"" and B='""&amp;C695&amp;""'""))"),"")</f>
        <v/>
      </c>
      <c r="E695" s="30"/>
      <c r="F695" s="30"/>
      <c r="G695" s="21"/>
      <c r="H695" s="21"/>
      <c r="I695" s="21"/>
      <c r="J695" s="21" t="str">
        <f t="shared" si="120"/>
        <v/>
      </c>
      <c r="K695" s="21" t="str">
        <f t="shared" si="121"/>
        <v/>
      </c>
      <c r="L695" s="22" t="str">
        <f t="shared" si="122"/>
        <v/>
      </c>
      <c r="M695" s="23" t="str">
        <f t="shared" si="123"/>
        <v/>
      </c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</row>
    <row r="696" ht="15.75" customHeight="1">
      <c r="A696" s="29"/>
      <c r="B696" s="29"/>
      <c r="C696" s="29"/>
      <c r="D696" s="21" t="str">
        <f>IFERROR(__xludf.DUMMYFUNCTION("IF(ISBLANK(C696),"""",QUERY(CoordinateDefinitions,""select C,D,E,F,G,H where A=""&amp;B696&amp;"" and B='""&amp;C696&amp;""'""))"),"")</f>
        <v/>
      </c>
      <c r="E696" s="30"/>
      <c r="F696" s="30"/>
      <c r="G696" s="21"/>
      <c r="H696" s="21"/>
      <c r="I696" s="21"/>
      <c r="J696" s="21" t="str">
        <f t="shared" si="120"/>
        <v/>
      </c>
      <c r="K696" s="21" t="str">
        <f t="shared" si="121"/>
        <v/>
      </c>
      <c r="L696" s="22" t="str">
        <f t="shared" si="122"/>
        <v/>
      </c>
      <c r="M696" s="23" t="str">
        <f t="shared" si="123"/>
        <v/>
      </c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</row>
    <row r="697" ht="15.75" customHeight="1">
      <c r="A697" s="29"/>
      <c r="B697" s="29"/>
      <c r="C697" s="29"/>
      <c r="D697" s="21" t="str">
        <f>IFERROR(__xludf.DUMMYFUNCTION("IF(ISBLANK(C697),"""",QUERY(CoordinateDefinitions,""select C,D,E,F,G,H where A=""&amp;B697&amp;"" and B='""&amp;C697&amp;""'""))"),"")</f>
        <v/>
      </c>
      <c r="E697" s="30"/>
      <c r="F697" s="30"/>
      <c r="G697" s="21"/>
      <c r="H697" s="21"/>
      <c r="I697" s="21"/>
      <c r="J697" s="21" t="str">
        <f t="shared" si="120"/>
        <v/>
      </c>
      <c r="K697" s="21" t="str">
        <f t="shared" si="121"/>
        <v/>
      </c>
      <c r="L697" s="22" t="str">
        <f t="shared" si="122"/>
        <v/>
      </c>
      <c r="M697" s="23" t="str">
        <f t="shared" si="123"/>
        <v/>
      </c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</row>
    <row r="698" ht="15.75" customHeight="1">
      <c r="A698" s="29"/>
      <c r="B698" s="29"/>
      <c r="C698" s="29"/>
      <c r="D698" s="21" t="str">
        <f>IFERROR(__xludf.DUMMYFUNCTION("IF(ISBLANK(C698),"""",QUERY(CoordinateDefinitions,""select C,D,E,F,G,H where A=""&amp;B698&amp;"" and B='""&amp;C698&amp;""'""))"),"")</f>
        <v/>
      </c>
      <c r="E698" s="30"/>
      <c r="F698" s="30"/>
      <c r="G698" s="21"/>
      <c r="H698" s="21"/>
      <c r="I698" s="21"/>
      <c r="J698" s="21" t="str">
        <f t="shared" si="120"/>
        <v/>
      </c>
      <c r="K698" s="21" t="str">
        <f t="shared" si="121"/>
        <v/>
      </c>
      <c r="L698" s="22" t="str">
        <f t="shared" si="122"/>
        <v/>
      </c>
      <c r="M698" s="23" t="str">
        <f t="shared" si="123"/>
        <v/>
      </c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</row>
    <row r="699" ht="15.75" customHeight="1">
      <c r="A699" s="29"/>
      <c r="B699" s="29"/>
      <c r="C699" s="29"/>
      <c r="D699" s="21" t="str">
        <f>IFERROR(__xludf.DUMMYFUNCTION("IF(ISBLANK(C699),"""",QUERY(CoordinateDefinitions,""select C,D,E,F,G,H where A=""&amp;B699&amp;"" and B='""&amp;C699&amp;""'""))"),"")</f>
        <v/>
      </c>
      <c r="E699" s="30"/>
      <c r="F699" s="30"/>
      <c r="G699" s="21"/>
      <c r="H699" s="21"/>
      <c r="I699" s="21"/>
      <c r="J699" s="21" t="str">
        <f t="shared" si="120"/>
        <v/>
      </c>
      <c r="K699" s="21" t="str">
        <f t="shared" si="121"/>
        <v/>
      </c>
      <c r="L699" s="22" t="str">
        <f t="shared" si="122"/>
        <v/>
      </c>
      <c r="M699" s="23" t="str">
        <f t="shared" si="123"/>
        <v/>
      </c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</row>
    <row r="700" ht="15.75" customHeight="1">
      <c r="A700" s="29"/>
      <c r="B700" s="29"/>
      <c r="C700" s="29"/>
      <c r="D700" s="21" t="str">
        <f>IFERROR(__xludf.DUMMYFUNCTION("IF(ISBLANK(C700),"""",QUERY(CoordinateDefinitions,""select C,D,E,F,G,H where A=""&amp;B700&amp;"" and B='""&amp;C700&amp;""'""))"),"")</f>
        <v/>
      </c>
      <c r="E700" s="30"/>
      <c r="F700" s="30"/>
      <c r="G700" s="21"/>
      <c r="H700" s="21"/>
      <c r="I700" s="21"/>
      <c r="J700" s="21" t="str">
        <f t="shared" si="120"/>
        <v/>
      </c>
      <c r="K700" s="21" t="str">
        <f t="shared" si="121"/>
        <v/>
      </c>
      <c r="L700" s="22" t="str">
        <f t="shared" si="122"/>
        <v/>
      </c>
      <c r="M700" s="23" t="str">
        <f t="shared" si="123"/>
        <v/>
      </c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</row>
    <row r="701" ht="15.75" customHeight="1">
      <c r="A701" s="29"/>
      <c r="B701" s="29"/>
      <c r="C701" s="29"/>
      <c r="D701" s="21" t="str">
        <f>IFERROR(__xludf.DUMMYFUNCTION("IF(ISBLANK(C701),"""",QUERY(CoordinateDefinitions,""select C,D,E,F,G,H where A=""&amp;B701&amp;"" and B='""&amp;C701&amp;""'""))"),"")</f>
        <v/>
      </c>
      <c r="E701" s="30"/>
      <c r="F701" s="30"/>
      <c r="G701" s="21"/>
      <c r="H701" s="21"/>
      <c r="I701" s="21"/>
      <c r="J701" s="21" t="str">
        <f t="shared" si="120"/>
        <v/>
      </c>
      <c r="K701" s="21" t="str">
        <f t="shared" si="121"/>
        <v/>
      </c>
      <c r="L701" s="22" t="str">
        <f t="shared" si="122"/>
        <v/>
      </c>
      <c r="M701" s="23" t="str">
        <f t="shared" si="123"/>
        <v/>
      </c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</row>
    <row r="702" ht="15.75" customHeight="1">
      <c r="A702" s="29"/>
      <c r="B702" s="29"/>
      <c r="C702" s="29"/>
      <c r="D702" s="21" t="str">
        <f>IFERROR(__xludf.DUMMYFUNCTION("IF(ISBLANK(C702),"""",QUERY(CoordinateDefinitions,""select C,D,E,F,G,H where A=""&amp;B702&amp;"" and B='""&amp;C702&amp;""'""))"),"")</f>
        <v/>
      </c>
      <c r="E702" s="30"/>
      <c r="F702" s="30"/>
      <c r="G702" s="21"/>
      <c r="H702" s="21"/>
      <c r="I702" s="21"/>
      <c r="J702" s="21" t="str">
        <f t="shared" si="120"/>
        <v/>
      </c>
      <c r="K702" s="21" t="str">
        <f t="shared" si="121"/>
        <v/>
      </c>
      <c r="L702" s="22" t="str">
        <f t="shared" si="122"/>
        <v/>
      </c>
      <c r="M702" s="23" t="str">
        <f t="shared" si="123"/>
        <v/>
      </c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</row>
    <row r="703" ht="15.75" customHeight="1">
      <c r="A703" s="29"/>
      <c r="B703" s="29"/>
      <c r="C703" s="29"/>
      <c r="D703" s="21" t="str">
        <f>IFERROR(__xludf.DUMMYFUNCTION("IF(ISBLANK(C703),"""",QUERY(CoordinateDefinitions,""select C,D,E,F,G,H where A=""&amp;B703&amp;"" and B='""&amp;C703&amp;""'""))"),"")</f>
        <v/>
      </c>
      <c r="E703" s="30"/>
      <c r="F703" s="30"/>
      <c r="G703" s="21"/>
      <c r="H703" s="21"/>
      <c r="I703" s="21"/>
      <c r="J703" s="21" t="str">
        <f t="shared" si="120"/>
        <v/>
      </c>
      <c r="K703" s="21" t="str">
        <f t="shared" si="121"/>
        <v/>
      </c>
      <c r="L703" s="22" t="str">
        <f t="shared" si="122"/>
        <v/>
      </c>
      <c r="M703" s="23" t="str">
        <f t="shared" si="123"/>
        <v/>
      </c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</row>
    <row r="704" ht="15.75" customHeight="1">
      <c r="A704" s="29"/>
      <c r="B704" s="29"/>
      <c r="C704" s="29"/>
      <c r="D704" s="21" t="str">
        <f>IFERROR(__xludf.DUMMYFUNCTION("IF(ISBLANK(C704),"""",QUERY(CoordinateDefinitions,""select C,D,E,F,G,H where A=""&amp;B704&amp;"" and B='""&amp;C704&amp;""'""))"),"")</f>
        <v/>
      </c>
      <c r="E704" s="30"/>
      <c r="F704" s="30"/>
      <c r="G704" s="21"/>
      <c r="H704" s="21"/>
      <c r="I704" s="21"/>
      <c r="J704" s="21" t="str">
        <f t="shared" si="120"/>
        <v/>
      </c>
      <c r="K704" s="21" t="str">
        <f t="shared" si="121"/>
        <v/>
      </c>
      <c r="L704" s="22" t="str">
        <f t="shared" si="122"/>
        <v/>
      </c>
      <c r="M704" s="23" t="str">
        <f t="shared" si="123"/>
        <v/>
      </c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</row>
    <row r="705" ht="15.75" customHeight="1">
      <c r="A705" s="29"/>
      <c r="B705" s="29"/>
      <c r="C705" s="29"/>
      <c r="D705" s="21" t="str">
        <f>IFERROR(__xludf.DUMMYFUNCTION("IF(ISBLANK(C705),"""",QUERY(CoordinateDefinitions,""select C,D,E,F,G,H where A=""&amp;B705&amp;"" and B='""&amp;C705&amp;""'""))"),"")</f>
        <v/>
      </c>
      <c r="E705" s="30"/>
      <c r="F705" s="30"/>
      <c r="G705" s="21"/>
      <c r="H705" s="21"/>
      <c r="I705" s="21"/>
      <c r="J705" s="21" t="str">
        <f t="shared" si="120"/>
        <v/>
      </c>
      <c r="K705" s="21" t="str">
        <f t="shared" si="121"/>
        <v/>
      </c>
      <c r="L705" s="22" t="str">
        <f t="shared" si="122"/>
        <v/>
      </c>
      <c r="M705" s="23" t="str">
        <f t="shared" si="123"/>
        <v/>
      </c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</row>
    <row r="706" ht="15.75" customHeight="1">
      <c r="A706" s="29"/>
      <c r="B706" s="29"/>
      <c r="C706" s="29"/>
      <c r="D706" s="21" t="str">
        <f>IFERROR(__xludf.DUMMYFUNCTION("IF(ISBLANK(C706),"""",QUERY(CoordinateDefinitions,""select C,D,E,F,G,H where A=""&amp;B706&amp;"" and B='""&amp;C706&amp;""'""))"),"")</f>
        <v/>
      </c>
      <c r="E706" s="30"/>
      <c r="F706" s="30"/>
      <c r="G706" s="21"/>
      <c r="H706" s="21"/>
      <c r="I706" s="21"/>
      <c r="J706" s="21" t="str">
        <f t="shared" si="120"/>
        <v/>
      </c>
      <c r="K706" s="21" t="str">
        <f t="shared" si="121"/>
        <v/>
      </c>
      <c r="L706" s="22" t="str">
        <f t="shared" si="122"/>
        <v/>
      </c>
      <c r="M706" s="23" t="str">
        <f t="shared" si="123"/>
        <v/>
      </c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</row>
    <row r="707" ht="15.75" customHeight="1">
      <c r="A707" s="29"/>
      <c r="B707" s="29"/>
      <c r="C707" s="29"/>
      <c r="D707" s="21" t="str">
        <f>IFERROR(__xludf.DUMMYFUNCTION("IF(ISBLANK(C707),"""",QUERY(CoordinateDefinitions,""select C,D,E,F,G,H where A=""&amp;B707&amp;"" and B='""&amp;C707&amp;""'""))"),"")</f>
        <v/>
      </c>
      <c r="E707" s="30"/>
      <c r="F707" s="30"/>
      <c r="G707" s="21"/>
      <c r="H707" s="21"/>
      <c r="I707" s="21"/>
      <c r="J707" s="21" t="str">
        <f t="shared" si="120"/>
        <v/>
      </c>
      <c r="K707" s="21" t="str">
        <f t="shared" si="121"/>
        <v/>
      </c>
      <c r="L707" s="22" t="str">
        <f t="shared" si="122"/>
        <v/>
      </c>
      <c r="M707" s="23" t="str">
        <f t="shared" si="123"/>
        <v/>
      </c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</row>
    <row r="708" ht="15.75" customHeight="1">
      <c r="A708" s="29"/>
      <c r="B708" s="29"/>
      <c r="C708" s="29"/>
      <c r="D708" s="21" t="str">
        <f>IFERROR(__xludf.DUMMYFUNCTION("IF(ISBLANK(C708),"""",QUERY(CoordinateDefinitions,""select C,D,E,F,G,H where A=""&amp;B708&amp;"" and B='""&amp;C708&amp;""'""))"),"")</f>
        <v/>
      </c>
      <c r="E708" s="30"/>
      <c r="F708" s="30"/>
      <c r="G708" s="21"/>
      <c r="H708" s="21"/>
      <c r="I708" s="21"/>
      <c r="J708" s="21" t="str">
        <f t="shared" si="120"/>
        <v/>
      </c>
      <c r="K708" s="21" t="str">
        <f t="shared" si="121"/>
        <v/>
      </c>
      <c r="L708" s="22" t="str">
        <f t="shared" si="122"/>
        <v/>
      </c>
      <c r="M708" s="23" t="str">
        <f t="shared" si="123"/>
        <v/>
      </c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</row>
    <row r="709" ht="15.75" customHeight="1">
      <c r="A709" s="29"/>
      <c r="B709" s="29"/>
      <c r="C709" s="29"/>
      <c r="D709" s="21" t="str">
        <f>IFERROR(__xludf.DUMMYFUNCTION("IF(ISBLANK(C709),"""",QUERY(CoordinateDefinitions,""select C,D,E,F,G,H where A=""&amp;B709&amp;"" and B='""&amp;C709&amp;""'""))"),"")</f>
        <v/>
      </c>
      <c r="E709" s="30"/>
      <c r="F709" s="30"/>
      <c r="G709" s="21"/>
      <c r="H709" s="21"/>
      <c r="I709" s="21"/>
      <c r="J709" s="21" t="str">
        <f t="shared" si="120"/>
        <v/>
      </c>
      <c r="K709" s="21" t="str">
        <f t="shared" si="121"/>
        <v/>
      </c>
      <c r="L709" s="22" t="str">
        <f t="shared" si="122"/>
        <v/>
      </c>
      <c r="M709" s="23" t="str">
        <f t="shared" si="123"/>
        <v/>
      </c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</row>
    <row r="710" ht="15.75" customHeight="1">
      <c r="A710" s="29"/>
      <c r="B710" s="29"/>
      <c r="C710" s="29"/>
      <c r="D710" s="21" t="str">
        <f>IFERROR(__xludf.DUMMYFUNCTION("IF(ISBLANK(C710),"""",QUERY(CoordinateDefinitions,""select C,D,E,F,G,H where A=""&amp;B710&amp;"" and B='""&amp;C710&amp;""'""))"),"")</f>
        <v/>
      </c>
      <c r="E710" s="30"/>
      <c r="F710" s="30"/>
      <c r="G710" s="21"/>
      <c r="H710" s="21"/>
      <c r="I710" s="21"/>
      <c r="J710" s="21" t="str">
        <f t="shared" si="120"/>
        <v/>
      </c>
      <c r="K710" s="21" t="str">
        <f t="shared" si="121"/>
        <v/>
      </c>
      <c r="L710" s="22" t="str">
        <f t="shared" si="122"/>
        <v/>
      </c>
      <c r="M710" s="23" t="str">
        <f t="shared" si="123"/>
        <v/>
      </c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</row>
    <row r="711" ht="15.75" customHeight="1">
      <c r="A711" s="29"/>
      <c r="B711" s="29"/>
      <c r="C711" s="29"/>
      <c r="D711" s="21" t="str">
        <f>IFERROR(__xludf.DUMMYFUNCTION("IF(ISBLANK(C711),"""",QUERY(CoordinateDefinitions,""select C,D,E,F,G,H where A=""&amp;B711&amp;"" and B='""&amp;C711&amp;""'""))"),"")</f>
        <v/>
      </c>
      <c r="E711" s="30"/>
      <c r="F711" s="30"/>
      <c r="G711" s="21"/>
      <c r="H711" s="21"/>
      <c r="I711" s="21"/>
      <c r="J711" s="21" t="str">
        <f t="shared" si="120"/>
        <v/>
      </c>
      <c r="K711" s="21" t="str">
        <f t="shared" si="121"/>
        <v/>
      </c>
      <c r="L711" s="22" t="str">
        <f t="shared" si="122"/>
        <v/>
      </c>
      <c r="M711" s="23" t="str">
        <f t="shared" si="123"/>
        <v/>
      </c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</row>
    <row r="712" ht="15.75" customHeight="1">
      <c r="A712" s="29"/>
      <c r="B712" s="29"/>
      <c r="C712" s="29"/>
      <c r="D712" s="21" t="str">
        <f>IFERROR(__xludf.DUMMYFUNCTION("IF(ISBLANK(C712),"""",QUERY(CoordinateDefinitions,""select C,D,E,F,G,H where A=""&amp;B712&amp;"" and B='""&amp;C712&amp;""'""))"),"")</f>
        <v/>
      </c>
      <c r="E712" s="30"/>
      <c r="F712" s="30"/>
      <c r="G712" s="21"/>
      <c r="H712" s="21"/>
      <c r="I712" s="21"/>
      <c r="J712" s="21" t="str">
        <f t="shared" si="120"/>
        <v/>
      </c>
      <c r="K712" s="21" t="str">
        <f t="shared" si="121"/>
        <v/>
      </c>
      <c r="L712" s="22" t="str">
        <f t="shared" si="122"/>
        <v/>
      </c>
      <c r="M712" s="23" t="str">
        <f t="shared" si="123"/>
        <v/>
      </c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</row>
    <row r="713" ht="15.75" customHeight="1">
      <c r="A713" s="29"/>
      <c r="B713" s="29"/>
      <c r="C713" s="29"/>
      <c r="D713" s="21" t="str">
        <f>IFERROR(__xludf.DUMMYFUNCTION("IF(ISBLANK(C713),"""",QUERY(CoordinateDefinitions,""select C,D,E,F,G,H where A=""&amp;B713&amp;"" and B='""&amp;C713&amp;""'""))"),"")</f>
        <v/>
      </c>
      <c r="E713" s="30"/>
      <c r="F713" s="30"/>
      <c r="G713" s="21"/>
      <c r="H713" s="21"/>
      <c r="I713" s="21"/>
      <c r="J713" s="21" t="str">
        <f t="shared" si="120"/>
        <v/>
      </c>
      <c r="K713" s="21" t="str">
        <f t="shared" si="121"/>
        <v/>
      </c>
      <c r="L713" s="22" t="str">
        <f t="shared" si="122"/>
        <v/>
      </c>
      <c r="M713" s="23" t="str">
        <f t="shared" si="123"/>
        <v/>
      </c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</row>
    <row r="714" ht="15.75" customHeight="1">
      <c r="A714" s="29"/>
      <c r="B714" s="29"/>
      <c r="C714" s="29"/>
      <c r="D714" s="21" t="str">
        <f>IFERROR(__xludf.DUMMYFUNCTION("IF(ISBLANK(C714),"""",QUERY(CoordinateDefinitions,""select C,D,E,F,G,H where A=""&amp;B714&amp;"" and B='""&amp;C714&amp;""'""))"),"")</f>
        <v/>
      </c>
      <c r="E714" s="30"/>
      <c r="F714" s="30"/>
      <c r="G714" s="21"/>
      <c r="H714" s="21"/>
      <c r="I714" s="21"/>
      <c r="J714" s="21" t="str">
        <f t="shared" si="120"/>
        <v/>
      </c>
      <c r="K714" s="21" t="str">
        <f t="shared" si="121"/>
        <v/>
      </c>
      <c r="L714" s="22" t="str">
        <f t="shared" si="122"/>
        <v/>
      </c>
      <c r="M714" s="23" t="str">
        <f t="shared" si="123"/>
        <v/>
      </c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</row>
    <row r="715" ht="15.75" customHeight="1">
      <c r="A715" s="29"/>
      <c r="B715" s="29"/>
      <c r="C715" s="29"/>
      <c r="D715" s="21" t="str">
        <f>IFERROR(__xludf.DUMMYFUNCTION("IF(ISBLANK(C715),"""",QUERY(CoordinateDefinitions,""select C,D,E,F,G,H where A=""&amp;B715&amp;"" and B='""&amp;C715&amp;""'""))"),"")</f>
        <v/>
      </c>
      <c r="E715" s="30"/>
      <c r="F715" s="30"/>
      <c r="G715" s="21"/>
      <c r="H715" s="21"/>
      <c r="I715" s="21"/>
      <c r="J715" s="21" t="str">
        <f t="shared" si="120"/>
        <v/>
      </c>
      <c r="K715" s="21" t="str">
        <f t="shared" si="121"/>
        <v/>
      </c>
      <c r="L715" s="22" t="str">
        <f t="shared" si="122"/>
        <v/>
      </c>
      <c r="M715" s="23" t="str">
        <f t="shared" si="123"/>
        <v/>
      </c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</row>
    <row r="716" ht="15.75" customHeight="1">
      <c r="A716" s="29"/>
      <c r="B716" s="29"/>
      <c r="C716" s="29"/>
      <c r="D716" s="21" t="str">
        <f>IFERROR(__xludf.DUMMYFUNCTION("IF(ISBLANK(C716),"""",QUERY(CoordinateDefinitions,""select C,D,E,F,G,H where A=""&amp;B716&amp;"" and B='""&amp;C716&amp;""'""))"),"")</f>
        <v/>
      </c>
      <c r="E716" s="30"/>
      <c r="F716" s="30"/>
      <c r="G716" s="21"/>
      <c r="H716" s="21"/>
      <c r="I716" s="21"/>
      <c r="J716" s="21" t="str">
        <f t="shared" si="120"/>
        <v/>
      </c>
      <c r="K716" s="21" t="str">
        <f t="shared" si="121"/>
        <v/>
      </c>
      <c r="L716" s="22" t="str">
        <f t="shared" si="122"/>
        <v/>
      </c>
      <c r="M716" s="23" t="str">
        <f t="shared" si="123"/>
        <v/>
      </c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</row>
    <row r="717" ht="15.75" customHeight="1">
      <c r="A717" s="29"/>
      <c r="B717" s="29"/>
      <c r="C717" s="29"/>
      <c r="D717" s="21" t="str">
        <f>IFERROR(__xludf.DUMMYFUNCTION("IF(ISBLANK(C717),"""",QUERY(CoordinateDefinitions,""select C,D,E,F,G,H where A=""&amp;B717&amp;"" and B='""&amp;C717&amp;""'""))"),"")</f>
        <v/>
      </c>
      <c r="E717" s="30"/>
      <c r="F717" s="30"/>
      <c r="G717" s="21"/>
      <c r="H717" s="21"/>
      <c r="I717" s="21"/>
      <c r="J717" s="21" t="str">
        <f t="shared" si="120"/>
        <v/>
      </c>
      <c r="K717" s="21" t="str">
        <f t="shared" si="121"/>
        <v/>
      </c>
      <c r="L717" s="22" t="str">
        <f t="shared" si="122"/>
        <v/>
      </c>
      <c r="M717" s="23" t="str">
        <f t="shared" si="123"/>
        <v/>
      </c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</row>
    <row r="718" ht="15.75" customHeight="1">
      <c r="A718" s="29"/>
      <c r="B718" s="29"/>
      <c r="C718" s="29"/>
      <c r="D718" s="21" t="str">
        <f>IFERROR(__xludf.DUMMYFUNCTION("IF(ISBLANK(C718),"""",QUERY(CoordinateDefinitions,""select C,D,E,F,G,H where A=""&amp;B718&amp;"" and B='""&amp;C718&amp;""'""))"),"")</f>
        <v/>
      </c>
      <c r="E718" s="30"/>
      <c r="F718" s="30"/>
      <c r="G718" s="21"/>
      <c r="H718" s="21"/>
      <c r="I718" s="21"/>
      <c r="J718" s="21" t="str">
        <f t="shared" si="120"/>
        <v/>
      </c>
      <c r="K718" s="21" t="str">
        <f t="shared" si="121"/>
        <v/>
      </c>
      <c r="L718" s="22" t="str">
        <f t="shared" si="122"/>
        <v/>
      </c>
      <c r="M718" s="23" t="str">
        <f t="shared" si="123"/>
        <v/>
      </c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</row>
    <row r="719" ht="15.75" customHeight="1">
      <c r="A719" s="29"/>
      <c r="B719" s="29"/>
      <c r="C719" s="29"/>
      <c r="D719" s="21" t="str">
        <f>IFERROR(__xludf.DUMMYFUNCTION("IF(ISBLANK(C719),"""",QUERY(CoordinateDefinitions,""select C,D,E,F,G,H where A=""&amp;B719&amp;"" and B='""&amp;C719&amp;""'""))"),"")</f>
        <v/>
      </c>
      <c r="E719" s="30"/>
      <c r="F719" s="30"/>
      <c r="G719" s="21"/>
      <c r="H719" s="21"/>
      <c r="I719" s="21"/>
      <c r="J719" s="21" t="str">
        <f t="shared" si="120"/>
        <v/>
      </c>
      <c r="K719" s="21" t="str">
        <f t="shared" si="121"/>
        <v/>
      </c>
      <c r="L719" s="22" t="str">
        <f t="shared" si="122"/>
        <v/>
      </c>
      <c r="M719" s="23" t="str">
        <f t="shared" si="123"/>
        <v/>
      </c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</row>
    <row r="720" ht="15.75" customHeight="1">
      <c r="A720" s="29"/>
      <c r="B720" s="29"/>
      <c r="C720" s="29"/>
      <c r="D720" s="21" t="str">
        <f>IFERROR(__xludf.DUMMYFUNCTION("IF(ISBLANK(C720),"""",QUERY(CoordinateDefinitions,""select C,D,E,F,G,H where A=""&amp;B720&amp;"" and B='""&amp;C720&amp;""'""))"),"")</f>
        <v/>
      </c>
      <c r="E720" s="30"/>
      <c r="F720" s="30"/>
      <c r="G720" s="21"/>
      <c r="H720" s="21"/>
      <c r="I720" s="21"/>
      <c r="J720" s="21" t="str">
        <f t="shared" si="120"/>
        <v/>
      </c>
      <c r="K720" s="21" t="str">
        <f t="shared" si="121"/>
        <v/>
      </c>
      <c r="L720" s="22" t="str">
        <f t="shared" si="122"/>
        <v/>
      </c>
      <c r="M720" s="23" t="str">
        <f t="shared" si="123"/>
        <v/>
      </c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</row>
    <row r="721" ht="15.75" customHeight="1">
      <c r="A721" s="29"/>
      <c r="B721" s="29"/>
      <c r="C721" s="29"/>
      <c r="D721" s="21" t="str">
        <f>IFERROR(__xludf.DUMMYFUNCTION("IF(ISBLANK(C721),"""",QUERY(CoordinateDefinitions,""select C,D,E,F,G,H where A=""&amp;B721&amp;"" and B='""&amp;C721&amp;""'""))"),"")</f>
        <v/>
      </c>
      <c r="E721" s="30"/>
      <c r="F721" s="30"/>
      <c r="G721" s="21"/>
      <c r="H721" s="21"/>
      <c r="I721" s="21"/>
      <c r="J721" s="21" t="str">
        <f t="shared" si="120"/>
        <v/>
      </c>
      <c r="K721" s="21" t="str">
        <f t="shared" si="121"/>
        <v/>
      </c>
      <c r="L721" s="22" t="str">
        <f t="shared" si="122"/>
        <v/>
      </c>
      <c r="M721" s="23" t="str">
        <f t="shared" si="123"/>
        <v/>
      </c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</row>
    <row r="722" ht="15.75" customHeight="1">
      <c r="A722" s="29"/>
      <c r="B722" s="29"/>
      <c r="C722" s="29"/>
      <c r="D722" s="21" t="str">
        <f>IFERROR(__xludf.DUMMYFUNCTION("IF(ISBLANK(C722),"""",QUERY(CoordinateDefinitions,""select C,D,E,F,G,H where A=""&amp;B722&amp;"" and B='""&amp;C722&amp;""'""))"),"")</f>
        <v/>
      </c>
      <c r="E722" s="30"/>
      <c r="F722" s="30"/>
      <c r="G722" s="21"/>
      <c r="H722" s="21"/>
      <c r="I722" s="21"/>
      <c r="J722" s="21" t="str">
        <f t="shared" si="120"/>
        <v/>
      </c>
      <c r="K722" s="21" t="str">
        <f t="shared" si="121"/>
        <v/>
      </c>
      <c r="L722" s="22" t="str">
        <f t="shared" si="122"/>
        <v/>
      </c>
      <c r="M722" s="23" t="str">
        <f t="shared" si="123"/>
        <v/>
      </c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</row>
    <row r="723" ht="15.75" customHeight="1">
      <c r="A723" s="29"/>
      <c r="B723" s="29"/>
      <c r="C723" s="29"/>
      <c r="D723" s="21" t="str">
        <f>IFERROR(__xludf.DUMMYFUNCTION("IF(ISBLANK(C723),"""",QUERY(CoordinateDefinitions,""select C,D,E,F,G,H where A=""&amp;B723&amp;"" and B='""&amp;C723&amp;""'""))"),"")</f>
        <v/>
      </c>
      <c r="E723" s="30"/>
      <c r="F723" s="30"/>
      <c r="G723" s="21"/>
      <c r="H723" s="21"/>
      <c r="I723" s="21"/>
      <c r="J723" s="21" t="str">
        <f t="shared" si="120"/>
        <v/>
      </c>
      <c r="K723" s="21" t="str">
        <f t="shared" si="121"/>
        <v/>
      </c>
      <c r="L723" s="22" t="str">
        <f t="shared" si="122"/>
        <v/>
      </c>
      <c r="M723" s="23" t="str">
        <f t="shared" si="123"/>
        <v/>
      </c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</row>
    <row r="724" ht="15.75" customHeight="1">
      <c r="A724" s="29"/>
      <c r="B724" s="29"/>
      <c r="C724" s="29"/>
      <c r="D724" s="21" t="str">
        <f>IFERROR(__xludf.DUMMYFUNCTION("IF(ISBLANK(C724),"""",QUERY(CoordinateDefinitions,""select C,D,E,F,G,H where A=""&amp;B724&amp;"" and B='""&amp;C724&amp;""'""))"),"")</f>
        <v/>
      </c>
      <c r="E724" s="30"/>
      <c r="F724" s="30"/>
      <c r="G724" s="21"/>
      <c r="H724" s="21"/>
      <c r="I724" s="21"/>
      <c r="J724" s="21" t="str">
        <f t="shared" si="120"/>
        <v/>
      </c>
      <c r="K724" s="21" t="str">
        <f t="shared" si="121"/>
        <v/>
      </c>
      <c r="L724" s="22" t="str">
        <f t="shared" si="122"/>
        <v/>
      </c>
      <c r="M724" s="23" t="str">
        <f t="shared" si="123"/>
        <v/>
      </c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</row>
    <row r="725" ht="15.75" customHeight="1">
      <c r="A725" s="29"/>
      <c r="B725" s="29"/>
      <c r="C725" s="29"/>
      <c r="D725" s="21" t="str">
        <f>IFERROR(__xludf.DUMMYFUNCTION("IF(ISBLANK(C725),"""",QUERY(CoordinateDefinitions,""select C,D,E,F,G,H where A=""&amp;B725&amp;"" and B='""&amp;C725&amp;""'""))"),"")</f>
        <v/>
      </c>
      <c r="E725" s="30"/>
      <c r="F725" s="30"/>
      <c r="G725" s="21"/>
      <c r="H725" s="21"/>
      <c r="I725" s="21"/>
      <c r="J725" s="21" t="str">
        <f t="shared" si="120"/>
        <v/>
      </c>
      <c r="K725" s="21" t="str">
        <f t="shared" si="121"/>
        <v/>
      </c>
      <c r="L725" s="22" t="str">
        <f t="shared" si="122"/>
        <v/>
      </c>
      <c r="M725" s="23" t="str">
        <f t="shared" si="123"/>
        <v/>
      </c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</row>
    <row r="726" ht="15.75" customHeight="1">
      <c r="A726" s="29"/>
      <c r="B726" s="29"/>
      <c r="C726" s="29"/>
      <c r="D726" s="21" t="str">
        <f>IFERROR(__xludf.DUMMYFUNCTION("IF(ISBLANK(C726),"""",QUERY(CoordinateDefinitions,""select C,D,E,F,G,H where A=""&amp;B726&amp;"" and B='""&amp;C726&amp;""'""))"),"")</f>
        <v/>
      </c>
      <c r="E726" s="30"/>
      <c r="F726" s="30"/>
      <c r="G726" s="21"/>
      <c r="H726" s="21"/>
      <c r="I726" s="21"/>
      <c r="J726" s="21" t="str">
        <f t="shared" si="120"/>
        <v/>
      </c>
      <c r="K726" s="21" t="str">
        <f t="shared" si="121"/>
        <v/>
      </c>
      <c r="L726" s="22" t="str">
        <f t="shared" si="122"/>
        <v/>
      </c>
      <c r="M726" s="23" t="str">
        <f t="shared" si="123"/>
        <v/>
      </c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</row>
    <row r="727" ht="15.75" customHeight="1">
      <c r="A727" s="29"/>
      <c r="B727" s="29"/>
      <c r="C727" s="29"/>
      <c r="D727" s="21" t="str">
        <f>IFERROR(__xludf.DUMMYFUNCTION("IF(ISBLANK(C727),"""",QUERY(CoordinateDefinitions,""select C,D,E,F,G,H where A=""&amp;B727&amp;"" and B='""&amp;C727&amp;""'""))"),"")</f>
        <v/>
      </c>
      <c r="E727" s="30"/>
      <c r="F727" s="30"/>
      <c r="G727" s="21"/>
      <c r="H727" s="21"/>
      <c r="I727" s="21"/>
      <c r="J727" s="21" t="str">
        <f t="shared" si="120"/>
        <v/>
      </c>
      <c r="K727" s="21" t="str">
        <f t="shared" si="121"/>
        <v/>
      </c>
      <c r="L727" s="22" t="str">
        <f t="shared" si="122"/>
        <v/>
      </c>
      <c r="M727" s="23" t="str">
        <f t="shared" si="123"/>
        <v/>
      </c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</row>
    <row r="728" ht="15.75" customHeight="1">
      <c r="A728" s="29"/>
      <c r="B728" s="29"/>
      <c r="C728" s="29"/>
      <c r="D728" s="21" t="str">
        <f>IFERROR(__xludf.DUMMYFUNCTION("IF(ISBLANK(C728),"""",QUERY(CoordinateDefinitions,""select C,D,E,F,G,H where A=""&amp;B728&amp;"" and B='""&amp;C728&amp;""'""))"),"")</f>
        <v/>
      </c>
      <c r="E728" s="30"/>
      <c r="F728" s="30"/>
      <c r="G728" s="21"/>
      <c r="H728" s="21"/>
      <c r="I728" s="21"/>
      <c r="J728" s="21" t="str">
        <f t="shared" si="120"/>
        <v/>
      </c>
      <c r="K728" s="21" t="str">
        <f t="shared" si="121"/>
        <v/>
      </c>
      <c r="L728" s="22" t="str">
        <f t="shared" si="122"/>
        <v/>
      </c>
      <c r="M728" s="23" t="str">
        <f t="shared" si="123"/>
        <v/>
      </c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</row>
    <row r="729" ht="15.75" customHeight="1">
      <c r="A729" s="29"/>
      <c r="B729" s="29"/>
      <c r="C729" s="29"/>
      <c r="D729" s="21" t="str">
        <f>IFERROR(__xludf.DUMMYFUNCTION("IF(ISBLANK(C729),"""",QUERY(CoordinateDefinitions,""select C,D,E,F,G,H where A=""&amp;B729&amp;"" and B='""&amp;C729&amp;""'""))"),"")</f>
        <v/>
      </c>
      <c r="E729" s="30"/>
      <c r="F729" s="30"/>
      <c r="G729" s="21"/>
      <c r="H729" s="21"/>
      <c r="I729" s="21"/>
      <c r="J729" s="21" t="str">
        <f t="shared" si="120"/>
        <v/>
      </c>
      <c r="K729" s="21" t="str">
        <f t="shared" si="121"/>
        <v/>
      </c>
      <c r="L729" s="22" t="str">
        <f t="shared" si="122"/>
        <v/>
      </c>
      <c r="M729" s="23" t="str">
        <f t="shared" si="123"/>
        <v/>
      </c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</row>
    <row r="730" ht="15.75" customHeight="1">
      <c r="A730" s="29"/>
      <c r="B730" s="29"/>
      <c r="C730" s="29"/>
      <c r="D730" s="21" t="str">
        <f>IFERROR(__xludf.DUMMYFUNCTION("IF(ISBLANK(C730),"""",QUERY(CoordinateDefinitions,""select C,D,E,F,G,H where A=""&amp;B730&amp;"" and B='""&amp;C730&amp;""'""))"),"")</f>
        <v/>
      </c>
      <c r="E730" s="30"/>
      <c r="F730" s="30"/>
      <c r="G730" s="21"/>
      <c r="H730" s="21"/>
      <c r="I730" s="21"/>
      <c r="J730" s="21" t="str">
        <f t="shared" si="120"/>
        <v/>
      </c>
      <c r="K730" s="21" t="str">
        <f t="shared" si="121"/>
        <v/>
      </c>
      <c r="L730" s="22" t="str">
        <f t="shared" si="122"/>
        <v/>
      </c>
      <c r="M730" s="23" t="str">
        <f t="shared" si="123"/>
        <v/>
      </c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</row>
    <row r="731" ht="15.75" customHeight="1">
      <c r="A731" s="29"/>
      <c r="B731" s="29"/>
      <c r="C731" s="29"/>
      <c r="D731" s="21" t="str">
        <f>IFERROR(__xludf.DUMMYFUNCTION("IF(ISBLANK(C731),"""",QUERY(CoordinateDefinitions,""select C,D,E,F,G,H where A=""&amp;B731&amp;"" and B='""&amp;C731&amp;""'""))"),"")</f>
        <v/>
      </c>
      <c r="E731" s="30"/>
      <c r="F731" s="30"/>
      <c r="G731" s="21"/>
      <c r="H731" s="21"/>
      <c r="I731" s="21"/>
      <c r="J731" s="21" t="str">
        <f t="shared" si="120"/>
        <v/>
      </c>
      <c r="K731" s="21" t="str">
        <f t="shared" si="121"/>
        <v/>
      </c>
      <c r="L731" s="22" t="str">
        <f t="shared" si="122"/>
        <v/>
      </c>
      <c r="M731" s="23" t="str">
        <f t="shared" si="123"/>
        <v/>
      </c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</row>
    <row r="732" ht="15.75" customHeight="1">
      <c r="A732" s="29"/>
      <c r="B732" s="29"/>
      <c r="C732" s="29"/>
      <c r="D732" s="21" t="str">
        <f>IFERROR(__xludf.DUMMYFUNCTION("IF(ISBLANK(C732),"""",QUERY(CoordinateDefinitions,""select C,D,E,F,G,H where A=""&amp;B732&amp;"" and B='""&amp;C732&amp;""'""))"),"")</f>
        <v/>
      </c>
      <c r="E732" s="30"/>
      <c r="F732" s="30"/>
      <c r="G732" s="21"/>
      <c r="H732" s="21"/>
      <c r="I732" s="21"/>
      <c r="J732" s="21" t="str">
        <f t="shared" si="120"/>
        <v/>
      </c>
      <c r="K732" s="21" t="str">
        <f t="shared" si="121"/>
        <v/>
      </c>
      <c r="L732" s="22" t="str">
        <f t="shared" si="122"/>
        <v/>
      </c>
      <c r="M732" s="23" t="str">
        <f t="shared" si="123"/>
        <v/>
      </c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</row>
    <row r="733" ht="15.75" customHeight="1">
      <c r="A733" s="29"/>
      <c r="B733" s="29"/>
      <c r="C733" s="29"/>
      <c r="D733" s="21" t="str">
        <f>IFERROR(__xludf.DUMMYFUNCTION("IF(ISBLANK(C733),"""",QUERY(CoordinateDefinitions,""select C,D,E,F,G,H where A=""&amp;B733&amp;"" and B='""&amp;C733&amp;""'""))"),"")</f>
        <v/>
      </c>
      <c r="E733" s="30"/>
      <c r="F733" s="30"/>
      <c r="G733" s="21"/>
      <c r="H733" s="21"/>
      <c r="I733" s="21"/>
      <c r="J733" s="21" t="str">
        <f t="shared" si="120"/>
        <v/>
      </c>
      <c r="K733" s="21" t="str">
        <f t="shared" si="121"/>
        <v/>
      </c>
      <c r="L733" s="22" t="str">
        <f t="shared" si="122"/>
        <v/>
      </c>
      <c r="M733" s="23" t="str">
        <f t="shared" si="123"/>
        <v/>
      </c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</row>
    <row r="734" ht="15.75" customHeight="1">
      <c r="A734" s="29"/>
      <c r="B734" s="29"/>
      <c r="C734" s="29"/>
      <c r="D734" s="21" t="str">
        <f>IFERROR(__xludf.DUMMYFUNCTION("IF(ISBLANK(C734),"""",QUERY(CoordinateDefinitions,""select C,D,E,F,G,H where A=""&amp;B734&amp;"" and B='""&amp;C734&amp;""'""))"),"")</f>
        <v/>
      </c>
      <c r="E734" s="30"/>
      <c r="F734" s="30"/>
      <c r="G734" s="21"/>
      <c r="H734" s="21"/>
      <c r="I734" s="21"/>
      <c r="J734" s="21" t="str">
        <f t="shared" si="120"/>
        <v/>
      </c>
      <c r="K734" s="21" t="str">
        <f t="shared" si="121"/>
        <v/>
      </c>
      <c r="L734" s="22" t="str">
        <f t="shared" si="122"/>
        <v/>
      </c>
      <c r="M734" s="23" t="str">
        <f t="shared" si="123"/>
        <v/>
      </c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</row>
    <row r="735" ht="15.75" customHeight="1">
      <c r="A735" s="29"/>
      <c r="B735" s="29"/>
      <c r="C735" s="29"/>
      <c r="D735" s="21" t="str">
        <f>IFERROR(__xludf.DUMMYFUNCTION("IF(ISBLANK(C735),"""",QUERY(CoordinateDefinitions,""select C,D,E,F,G,H where A=""&amp;B735&amp;"" and B='""&amp;C735&amp;""'""))"),"")</f>
        <v/>
      </c>
      <c r="E735" s="30"/>
      <c r="F735" s="30"/>
      <c r="G735" s="21"/>
      <c r="H735" s="21"/>
      <c r="I735" s="21"/>
      <c r="J735" s="21" t="str">
        <f t="shared" si="120"/>
        <v/>
      </c>
      <c r="K735" s="21" t="str">
        <f t="shared" si="121"/>
        <v/>
      </c>
      <c r="L735" s="22" t="str">
        <f t="shared" si="122"/>
        <v/>
      </c>
      <c r="M735" s="23" t="str">
        <f t="shared" si="123"/>
        <v/>
      </c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</row>
    <row r="736" ht="15.75" customHeight="1">
      <c r="A736" s="29"/>
      <c r="B736" s="29"/>
      <c r="C736" s="29"/>
      <c r="D736" s="21" t="str">
        <f>IFERROR(__xludf.DUMMYFUNCTION("IF(ISBLANK(C736),"""",QUERY(CoordinateDefinitions,""select C,D,E,F,G,H where A=""&amp;B736&amp;"" and B='""&amp;C736&amp;""'""))"),"")</f>
        <v/>
      </c>
      <c r="E736" s="30"/>
      <c r="F736" s="30"/>
      <c r="G736" s="21"/>
      <c r="H736" s="21"/>
      <c r="I736" s="21"/>
      <c r="J736" s="21" t="str">
        <f t="shared" si="120"/>
        <v/>
      </c>
      <c r="K736" s="21" t="str">
        <f t="shared" si="121"/>
        <v/>
      </c>
      <c r="L736" s="22" t="str">
        <f t="shared" si="122"/>
        <v/>
      </c>
      <c r="M736" s="23" t="str">
        <f t="shared" si="123"/>
        <v/>
      </c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</row>
    <row r="737" ht="15.75" customHeight="1">
      <c r="A737" s="29"/>
      <c r="B737" s="29"/>
      <c r="C737" s="29"/>
      <c r="D737" s="21" t="str">
        <f>IFERROR(__xludf.DUMMYFUNCTION("IF(ISBLANK(C737),"""",QUERY(CoordinateDefinitions,""select C,D,E,F,G,H where A=""&amp;B737&amp;"" and B='""&amp;C737&amp;""'""))"),"")</f>
        <v/>
      </c>
      <c r="E737" s="30"/>
      <c r="F737" s="30"/>
      <c r="G737" s="21"/>
      <c r="H737" s="21"/>
      <c r="I737" s="21"/>
      <c r="J737" s="21" t="str">
        <f t="shared" si="120"/>
        <v/>
      </c>
      <c r="K737" s="21" t="str">
        <f t="shared" si="121"/>
        <v/>
      </c>
      <c r="L737" s="22" t="str">
        <f t="shared" si="122"/>
        <v/>
      </c>
      <c r="M737" s="23" t="str">
        <f t="shared" si="123"/>
        <v/>
      </c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</row>
    <row r="738" ht="15.75" customHeight="1">
      <c r="A738" s="29"/>
      <c r="B738" s="29"/>
      <c r="C738" s="29"/>
      <c r="D738" s="21" t="str">
        <f>IFERROR(__xludf.DUMMYFUNCTION("IF(ISBLANK(C738),"""",QUERY(CoordinateDefinitions,""select C,D,E,F,G,H where A=""&amp;B738&amp;"" and B='""&amp;C738&amp;""'""))"),"")</f>
        <v/>
      </c>
      <c r="E738" s="30"/>
      <c r="F738" s="30"/>
      <c r="G738" s="21"/>
      <c r="H738" s="21"/>
      <c r="I738" s="21"/>
      <c r="J738" s="21" t="str">
        <f t="shared" si="120"/>
        <v/>
      </c>
      <c r="K738" s="21" t="str">
        <f t="shared" si="121"/>
        <v/>
      </c>
      <c r="L738" s="22" t="str">
        <f t="shared" si="122"/>
        <v/>
      </c>
      <c r="M738" s="23" t="str">
        <f t="shared" si="123"/>
        <v/>
      </c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</row>
    <row r="739" ht="15.75" customHeight="1">
      <c r="A739" s="29"/>
      <c r="B739" s="29"/>
      <c r="C739" s="29"/>
      <c r="D739" s="21" t="str">
        <f>IFERROR(__xludf.DUMMYFUNCTION("IF(ISBLANK(C739),"""",QUERY(CoordinateDefinitions,""select C,D,E,F,G,H where A=""&amp;B739&amp;"" and B='""&amp;C739&amp;""'""))"),"")</f>
        <v/>
      </c>
      <c r="E739" s="30"/>
      <c r="F739" s="30"/>
      <c r="G739" s="21"/>
      <c r="H739" s="21"/>
      <c r="I739" s="21"/>
      <c r="J739" s="21" t="str">
        <f t="shared" si="120"/>
        <v/>
      </c>
      <c r="K739" s="21" t="str">
        <f t="shared" si="121"/>
        <v/>
      </c>
      <c r="L739" s="22" t="str">
        <f t="shared" si="122"/>
        <v/>
      </c>
      <c r="M739" s="23" t="str">
        <f t="shared" si="123"/>
        <v/>
      </c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</row>
    <row r="740" ht="15.75" customHeight="1">
      <c r="A740" s="29"/>
      <c r="B740" s="29"/>
      <c r="C740" s="29"/>
      <c r="D740" s="21" t="str">
        <f>IFERROR(__xludf.DUMMYFUNCTION("IF(ISBLANK(C740),"""",QUERY(CoordinateDefinitions,""select C,D,E,F,G,H where A=""&amp;B740&amp;"" and B='""&amp;C740&amp;""'""))"),"")</f>
        <v/>
      </c>
      <c r="E740" s="30"/>
      <c r="F740" s="30"/>
      <c r="G740" s="21"/>
      <c r="H740" s="21"/>
      <c r="I740" s="21"/>
      <c r="J740" s="21" t="str">
        <f t="shared" si="120"/>
        <v/>
      </c>
      <c r="K740" s="21" t="str">
        <f t="shared" si="121"/>
        <v/>
      </c>
      <c r="L740" s="22" t="str">
        <f t="shared" si="122"/>
        <v/>
      </c>
      <c r="M740" s="23" t="str">
        <f t="shared" si="123"/>
        <v/>
      </c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</row>
    <row r="741" ht="15.75" customHeight="1">
      <c r="A741" s="29"/>
      <c r="B741" s="29"/>
      <c r="C741" s="29"/>
      <c r="D741" s="21" t="str">
        <f>IFERROR(__xludf.DUMMYFUNCTION("IF(ISBLANK(C741),"""",QUERY(CoordinateDefinitions,""select C,D,E,F,G,H where A=""&amp;B741&amp;"" and B='""&amp;C741&amp;""'""))"),"")</f>
        <v/>
      </c>
      <c r="E741" s="30"/>
      <c r="F741" s="30"/>
      <c r="G741" s="21"/>
      <c r="H741" s="21"/>
      <c r="I741" s="21"/>
      <c r="J741" s="21" t="str">
        <f t="shared" si="120"/>
        <v/>
      </c>
      <c r="K741" s="21" t="str">
        <f t="shared" si="121"/>
        <v/>
      </c>
      <c r="L741" s="22" t="str">
        <f t="shared" si="122"/>
        <v/>
      </c>
      <c r="M741" s="23" t="str">
        <f t="shared" si="123"/>
        <v/>
      </c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</row>
    <row r="742" ht="15.75" customHeight="1">
      <c r="A742" s="29"/>
      <c r="B742" s="29"/>
      <c r="C742" s="29"/>
      <c r="D742" s="21" t="str">
        <f>IFERROR(__xludf.DUMMYFUNCTION("IF(ISBLANK(C742),"""",QUERY(CoordinateDefinitions,""select C,D,E,F,G,H where A=""&amp;B742&amp;"" and B='""&amp;C742&amp;""'""))"),"")</f>
        <v/>
      </c>
      <c r="E742" s="30"/>
      <c r="F742" s="30"/>
      <c r="G742" s="21"/>
      <c r="H742" s="21"/>
      <c r="I742" s="21"/>
      <c r="J742" s="21" t="str">
        <f t="shared" si="120"/>
        <v/>
      </c>
      <c r="K742" s="21" t="str">
        <f t="shared" si="121"/>
        <v/>
      </c>
      <c r="L742" s="22" t="str">
        <f t="shared" si="122"/>
        <v/>
      </c>
      <c r="M742" s="23" t="str">
        <f t="shared" si="123"/>
        <v/>
      </c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</row>
    <row r="743" ht="15.75" customHeight="1">
      <c r="A743" s="29"/>
      <c r="B743" s="29"/>
      <c r="C743" s="29"/>
      <c r="D743" s="21" t="str">
        <f>IFERROR(__xludf.DUMMYFUNCTION("IF(ISBLANK(C743),"""",QUERY(CoordinateDefinitions,""select C,D,E,F,G,H where A=""&amp;B743&amp;"" and B='""&amp;C743&amp;""'""))"),"")</f>
        <v/>
      </c>
      <c r="E743" s="30"/>
      <c r="F743" s="30"/>
      <c r="G743" s="21"/>
      <c r="H743" s="21"/>
      <c r="I743" s="21"/>
      <c r="J743" s="21" t="str">
        <f t="shared" si="120"/>
        <v/>
      </c>
      <c r="K743" s="21" t="str">
        <f t="shared" si="121"/>
        <v/>
      </c>
      <c r="L743" s="22" t="str">
        <f t="shared" si="122"/>
        <v/>
      </c>
      <c r="M743" s="23" t="str">
        <f t="shared" si="123"/>
        <v/>
      </c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</row>
    <row r="744" ht="15.75" customHeight="1">
      <c r="A744" s="29"/>
      <c r="B744" s="29"/>
      <c r="C744" s="29"/>
      <c r="D744" s="21" t="str">
        <f>IFERROR(__xludf.DUMMYFUNCTION("IF(ISBLANK(C744),"""",QUERY(CoordinateDefinitions,""select C,D,E,F,G,H where A=""&amp;B744&amp;"" and B='""&amp;C744&amp;""'""))"),"")</f>
        <v/>
      </c>
      <c r="E744" s="30"/>
      <c r="F744" s="30"/>
      <c r="G744" s="21"/>
      <c r="H744" s="21"/>
      <c r="I744" s="21"/>
      <c r="J744" s="21" t="str">
        <f t="shared" si="120"/>
        <v/>
      </c>
      <c r="K744" s="21" t="str">
        <f t="shared" si="121"/>
        <v/>
      </c>
      <c r="L744" s="22" t="str">
        <f t="shared" si="122"/>
        <v/>
      </c>
      <c r="M744" s="23" t="str">
        <f t="shared" si="123"/>
        <v/>
      </c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</row>
    <row r="745" ht="15.75" customHeight="1">
      <c r="A745" s="29"/>
      <c r="B745" s="29"/>
      <c r="C745" s="29"/>
      <c r="D745" s="21" t="str">
        <f>IFERROR(__xludf.DUMMYFUNCTION("IF(ISBLANK(C745),"""",QUERY(CoordinateDefinitions,""select C,D,E,F,G,H where A=""&amp;B745&amp;"" and B='""&amp;C745&amp;""'""))"),"")</f>
        <v/>
      </c>
      <c r="E745" s="30"/>
      <c r="F745" s="30"/>
      <c r="G745" s="21"/>
      <c r="H745" s="21"/>
      <c r="I745" s="21"/>
      <c r="J745" s="21" t="str">
        <f t="shared" si="120"/>
        <v/>
      </c>
      <c r="K745" s="21" t="str">
        <f t="shared" si="121"/>
        <v/>
      </c>
      <c r="L745" s="22" t="str">
        <f t="shared" si="122"/>
        <v/>
      </c>
      <c r="M745" s="23" t="str">
        <f t="shared" si="123"/>
        <v/>
      </c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</row>
    <row r="746" ht="15.75" customHeight="1">
      <c r="A746" s="29"/>
      <c r="B746" s="29"/>
      <c r="C746" s="29"/>
      <c r="D746" s="21" t="str">
        <f>IFERROR(__xludf.DUMMYFUNCTION("IF(ISBLANK(C746),"""",QUERY(CoordinateDefinitions,""select C,D,E,F,G,H where A=""&amp;B746&amp;"" and B='""&amp;C746&amp;""'""))"),"")</f>
        <v/>
      </c>
      <c r="E746" s="30"/>
      <c r="F746" s="30"/>
      <c r="G746" s="21"/>
      <c r="H746" s="21"/>
      <c r="I746" s="21"/>
      <c r="J746" s="21" t="str">
        <f t="shared" si="120"/>
        <v/>
      </c>
      <c r="K746" s="21" t="str">
        <f t="shared" si="121"/>
        <v/>
      </c>
      <c r="L746" s="22" t="str">
        <f t="shared" si="122"/>
        <v/>
      </c>
      <c r="M746" s="23" t="str">
        <f t="shared" si="123"/>
        <v/>
      </c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</row>
    <row r="747" ht="15.75" customHeight="1">
      <c r="A747" s="29"/>
      <c r="B747" s="29"/>
      <c r="C747" s="29"/>
      <c r="D747" s="21" t="str">
        <f>IFERROR(__xludf.DUMMYFUNCTION("IF(ISBLANK(C747),"""",QUERY(CoordinateDefinitions,""select C,D,E,F,G,H where A=""&amp;B747&amp;"" and B='""&amp;C747&amp;""'""))"),"")</f>
        <v/>
      </c>
      <c r="E747" s="30"/>
      <c r="F747" s="30"/>
      <c r="G747" s="21"/>
      <c r="H747" s="21"/>
      <c r="I747" s="21"/>
      <c r="J747" s="21" t="str">
        <f t="shared" si="120"/>
        <v/>
      </c>
      <c r="K747" s="21" t="str">
        <f t="shared" si="121"/>
        <v/>
      </c>
      <c r="L747" s="22" t="str">
        <f t="shared" si="122"/>
        <v/>
      </c>
      <c r="M747" s="23" t="str">
        <f t="shared" si="123"/>
        <v/>
      </c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</row>
    <row r="748" ht="15.75" customHeight="1">
      <c r="A748" s="29"/>
      <c r="B748" s="29"/>
      <c r="C748" s="29"/>
      <c r="D748" s="21" t="str">
        <f>IFERROR(__xludf.DUMMYFUNCTION("IF(ISBLANK(C748),"""",QUERY(CoordinateDefinitions,""select C,D,E,F,G,H where A=""&amp;B748&amp;"" and B='""&amp;C748&amp;""'""))"),"")</f>
        <v/>
      </c>
      <c r="E748" s="30"/>
      <c r="F748" s="30"/>
      <c r="G748" s="21"/>
      <c r="H748" s="21"/>
      <c r="I748" s="21"/>
      <c r="J748" s="21" t="str">
        <f t="shared" si="120"/>
        <v/>
      </c>
      <c r="K748" s="21" t="str">
        <f t="shared" si="121"/>
        <v/>
      </c>
      <c r="L748" s="22" t="str">
        <f t="shared" si="122"/>
        <v/>
      </c>
      <c r="M748" s="23" t="str">
        <f t="shared" si="123"/>
        <v/>
      </c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</row>
    <row r="749" ht="15.75" customHeight="1">
      <c r="A749" s="29"/>
      <c r="B749" s="29"/>
      <c r="C749" s="29"/>
      <c r="D749" s="21" t="str">
        <f>IFERROR(__xludf.DUMMYFUNCTION("IF(ISBLANK(C749),"""",QUERY(CoordinateDefinitions,""select C,D,E,F,G,H where A=""&amp;B749&amp;"" and B='""&amp;C749&amp;""'""))"),"")</f>
        <v/>
      </c>
      <c r="E749" s="30"/>
      <c r="F749" s="30"/>
      <c r="G749" s="21"/>
      <c r="H749" s="21"/>
      <c r="I749" s="21"/>
      <c r="J749" s="21" t="str">
        <f t="shared" si="120"/>
        <v/>
      </c>
      <c r="K749" s="21" t="str">
        <f t="shared" si="121"/>
        <v/>
      </c>
      <c r="L749" s="22" t="str">
        <f t="shared" si="122"/>
        <v/>
      </c>
      <c r="M749" s="23" t="str">
        <f t="shared" si="123"/>
        <v/>
      </c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</row>
    <row r="750" ht="15.75" customHeight="1">
      <c r="A750" s="29"/>
      <c r="B750" s="29"/>
      <c r="C750" s="29"/>
      <c r="D750" s="21" t="str">
        <f>IFERROR(__xludf.DUMMYFUNCTION("IF(ISBLANK(C750),"""",QUERY(CoordinateDefinitions,""select C,D,E,F,G,H where A=""&amp;B750&amp;"" and B='""&amp;C750&amp;""'""))"),"")</f>
        <v/>
      </c>
      <c r="E750" s="30"/>
      <c r="F750" s="30"/>
      <c r="G750" s="21"/>
      <c r="H750" s="21"/>
      <c r="I750" s="21"/>
      <c r="J750" s="21" t="str">
        <f t="shared" si="120"/>
        <v/>
      </c>
      <c r="K750" s="21" t="str">
        <f t="shared" si="121"/>
        <v/>
      </c>
      <c r="L750" s="22" t="str">
        <f t="shared" si="122"/>
        <v/>
      </c>
      <c r="M750" s="23" t="str">
        <f t="shared" si="123"/>
        <v/>
      </c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</row>
    <row r="751" ht="15.75" customHeight="1">
      <c r="A751" s="29"/>
      <c r="B751" s="29"/>
      <c r="C751" s="29"/>
      <c r="D751" s="21" t="str">
        <f>IFERROR(__xludf.DUMMYFUNCTION("IF(ISBLANK(C751),"""",QUERY(CoordinateDefinitions,""select C,D,E,F,G,H where A=""&amp;B751&amp;"" and B='""&amp;C751&amp;""'""))"),"")</f>
        <v/>
      </c>
      <c r="E751" s="30"/>
      <c r="F751" s="30"/>
      <c r="G751" s="21"/>
      <c r="H751" s="21"/>
      <c r="I751" s="21"/>
      <c r="J751" s="21" t="str">
        <f t="shared" si="120"/>
        <v/>
      </c>
      <c r="K751" s="21" t="str">
        <f t="shared" si="121"/>
        <v/>
      </c>
      <c r="L751" s="22" t="str">
        <f t="shared" si="122"/>
        <v/>
      </c>
      <c r="M751" s="23" t="str">
        <f t="shared" si="123"/>
        <v/>
      </c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</row>
    <row r="752" ht="15.75" customHeight="1">
      <c r="A752" s="29"/>
      <c r="B752" s="29"/>
      <c r="C752" s="29"/>
      <c r="D752" s="21" t="str">
        <f>IFERROR(__xludf.DUMMYFUNCTION("IF(ISBLANK(C752),"""",QUERY(CoordinateDefinitions,""select C,D,E,F,G,H where A=""&amp;B752&amp;"" and B='""&amp;C752&amp;""'""))"),"")</f>
        <v/>
      </c>
      <c r="E752" s="30"/>
      <c r="F752" s="30"/>
      <c r="G752" s="21"/>
      <c r="H752" s="21"/>
      <c r="I752" s="21"/>
      <c r="J752" s="21" t="str">
        <f t="shared" si="120"/>
        <v/>
      </c>
      <c r="K752" s="21" t="str">
        <f t="shared" si="121"/>
        <v/>
      </c>
      <c r="L752" s="22" t="str">
        <f t="shared" si="122"/>
        <v/>
      </c>
      <c r="M752" s="23" t="str">
        <f t="shared" si="123"/>
        <v/>
      </c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</row>
    <row r="753" ht="15.75" customHeight="1">
      <c r="A753" s="29"/>
      <c r="B753" s="29"/>
      <c r="C753" s="29"/>
      <c r="D753" s="21" t="str">
        <f>IFERROR(__xludf.DUMMYFUNCTION("IF(ISBLANK(C753),"""",QUERY(CoordinateDefinitions,""select C,D,E,F,G,H where A=""&amp;B753&amp;"" and B='""&amp;C753&amp;""'""))"),"")</f>
        <v/>
      </c>
      <c r="E753" s="30"/>
      <c r="F753" s="30"/>
      <c r="G753" s="21"/>
      <c r="H753" s="21"/>
      <c r="I753" s="21"/>
      <c r="J753" s="21" t="str">
        <f t="shared" si="120"/>
        <v/>
      </c>
      <c r="K753" s="21" t="str">
        <f t="shared" si="121"/>
        <v/>
      </c>
      <c r="L753" s="22" t="str">
        <f t="shared" si="122"/>
        <v/>
      </c>
      <c r="M753" s="23" t="str">
        <f t="shared" si="123"/>
        <v/>
      </c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</row>
    <row r="754" ht="15.75" customHeight="1">
      <c r="A754" s="29"/>
      <c r="B754" s="29"/>
      <c r="C754" s="29"/>
      <c r="D754" s="21" t="str">
        <f>IFERROR(__xludf.DUMMYFUNCTION("IF(ISBLANK(C754),"""",QUERY(CoordinateDefinitions,""select C,D,E,F,G,H where A=""&amp;B754&amp;"" and B='""&amp;C754&amp;""'""))"),"")</f>
        <v/>
      </c>
      <c r="E754" s="30"/>
      <c r="F754" s="30"/>
      <c r="G754" s="21"/>
      <c r="H754" s="21"/>
      <c r="I754" s="21"/>
      <c r="J754" s="21" t="str">
        <f t="shared" si="120"/>
        <v/>
      </c>
      <c r="K754" s="21" t="str">
        <f t="shared" si="121"/>
        <v/>
      </c>
      <c r="L754" s="22" t="str">
        <f t="shared" si="122"/>
        <v/>
      </c>
      <c r="M754" s="23" t="str">
        <f t="shared" si="123"/>
        <v/>
      </c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</row>
    <row r="755" ht="15.75" customHeight="1">
      <c r="A755" s="29"/>
      <c r="B755" s="29"/>
      <c r="C755" s="29"/>
      <c r="D755" s="21" t="str">
        <f>IFERROR(__xludf.DUMMYFUNCTION("IF(ISBLANK(C755),"""",QUERY(CoordinateDefinitions,""select C,D,E,F,G,H where A=""&amp;B755&amp;"" and B='""&amp;C755&amp;""'""))"),"")</f>
        <v/>
      </c>
      <c r="E755" s="30"/>
      <c r="F755" s="30"/>
      <c r="G755" s="21"/>
      <c r="H755" s="21"/>
      <c r="I755" s="21"/>
      <c r="J755" s="21" t="str">
        <f t="shared" si="120"/>
        <v/>
      </c>
      <c r="K755" s="21" t="str">
        <f t="shared" si="121"/>
        <v/>
      </c>
      <c r="L755" s="22" t="str">
        <f t="shared" si="122"/>
        <v/>
      </c>
      <c r="M755" s="23" t="str">
        <f t="shared" si="123"/>
        <v/>
      </c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</row>
    <row r="756" ht="15.75" customHeight="1">
      <c r="A756" s="29"/>
      <c r="B756" s="29"/>
      <c r="C756" s="29"/>
      <c r="D756" s="21" t="str">
        <f>IFERROR(__xludf.DUMMYFUNCTION("IF(ISBLANK(C756),"""",QUERY(CoordinateDefinitions,""select C,D,E,F,G,H where A=""&amp;B756&amp;"" and B='""&amp;C756&amp;""'""))"),"")</f>
        <v/>
      </c>
      <c r="E756" s="30"/>
      <c r="F756" s="30"/>
      <c r="G756" s="21"/>
      <c r="H756" s="21"/>
      <c r="I756" s="21"/>
      <c r="J756" s="21" t="str">
        <f t="shared" si="120"/>
        <v/>
      </c>
      <c r="K756" s="21" t="str">
        <f t="shared" si="121"/>
        <v/>
      </c>
      <c r="L756" s="22" t="str">
        <f t="shared" si="122"/>
        <v/>
      </c>
      <c r="M756" s="23" t="str">
        <f t="shared" si="123"/>
        <v/>
      </c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</row>
    <row r="757" ht="15.75" customHeight="1">
      <c r="A757" s="29"/>
      <c r="B757" s="29"/>
      <c r="C757" s="29"/>
      <c r="D757" s="21" t="str">
        <f>IFERROR(__xludf.DUMMYFUNCTION("IF(ISBLANK(C757),"""",QUERY(CoordinateDefinitions,""select C,D,E,F,G,H where A=""&amp;B757&amp;"" and B='""&amp;C757&amp;""'""))"),"")</f>
        <v/>
      </c>
      <c r="E757" s="30"/>
      <c r="F757" s="30"/>
      <c r="G757" s="21"/>
      <c r="H757" s="21"/>
      <c r="I757" s="21"/>
      <c r="J757" s="21" t="str">
        <f t="shared" si="120"/>
        <v/>
      </c>
      <c r="K757" s="21" t="str">
        <f t="shared" si="121"/>
        <v/>
      </c>
      <c r="L757" s="22" t="str">
        <f t="shared" si="122"/>
        <v/>
      </c>
      <c r="M757" s="23" t="str">
        <f t="shared" si="123"/>
        <v/>
      </c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</row>
    <row r="758" ht="15.75" customHeight="1">
      <c r="A758" s="29"/>
      <c r="B758" s="29"/>
      <c r="C758" s="29"/>
      <c r="D758" s="21" t="str">
        <f>IFERROR(__xludf.DUMMYFUNCTION("IF(ISBLANK(C758),"""",QUERY(CoordinateDefinitions,""select C,D,E,F,G,H where A=""&amp;B758&amp;"" and B='""&amp;C758&amp;""'""))"),"")</f>
        <v/>
      </c>
      <c r="E758" s="30"/>
      <c r="F758" s="30"/>
      <c r="G758" s="21"/>
      <c r="H758" s="21"/>
      <c r="I758" s="21"/>
      <c r="J758" s="21" t="str">
        <f t="shared" si="120"/>
        <v/>
      </c>
      <c r="K758" s="21" t="str">
        <f t="shared" si="121"/>
        <v/>
      </c>
      <c r="L758" s="22" t="str">
        <f t="shared" si="122"/>
        <v/>
      </c>
      <c r="M758" s="23" t="str">
        <f t="shared" si="123"/>
        <v/>
      </c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</row>
    <row r="759" ht="15.75" customHeight="1">
      <c r="A759" s="29"/>
      <c r="B759" s="29"/>
      <c r="C759" s="29"/>
      <c r="D759" s="21" t="str">
        <f>IFERROR(__xludf.DUMMYFUNCTION("IF(ISBLANK(C759),"""",QUERY(CoordinateDefinitions,""select C,D,E,F,G,H where A=""&amp;B759&amp;"" and B='""&amp;C759&amp;""'""))"),"")</f>
        <v/>
      </c>
      <c r="E759" s="30"/>
      <c r="F759" s="30"/>
      <c r="G759" s="21"/>
      <c r="H759" s="21"/>
      <c r="I759" s="21"/>
      <c r="J759" s="21" t="str">
        <f t="shared" si="120"/>
        <v/>
      </c>
      <c r="K759" s="21" t="str">
        <f t="shared" si="121"/>
        <v/>
      </c>
      <c r="L759" s="22" t="str">
        <f t="shared" si="122"/>
        <v/>
      </c>
      <c r="M759" s="23" t="str">
        <f t="shared" si="123"/>
        <v/>
      </c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</row>
    <row r="760" ht="15.75" customHeight="1">
      <c r="A760" s="29"/>
      <c r="B760" s="29"/>
      <c r="C760" s="29"/>
      <c r="D760" s="21" t="str">
        <f>IFERROR(__xludf.DUMMYFUNCTION("IF(ISBLANK(C760),"""",QUERY(CoordinateDefinitions,""select C,D,E,F,G,H where A=""&amp;B760&amp;"" and B='""&amp;C760&amp;""'""))"),"")</f>
        <v/>
      </c>
      <c r="E760" s="30"/>
      <c r="F760" s="30"/>
      <c r="G760" s="21"/>
      <c r="H760" s="21"/>
      <c r="I760" s="21"/>
      <c r="J760" s="21" t="str">
        <f t="shared" si="120"/>
        <v/>
      </c>
      <c r="K760" s="21" t="str">
        <f t="shared" si="121"/>
        <v/>
      </c>
      <c r="L760" s="22" t="str">
        <f t="shared" si="122"/>
        <v/>
      </c>
      <c r="M760" s="23" t="str">
        <f t="shared" si="123"/>
        <v/>
      </c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</row>
    <row r="761" ht="15.75" customHeight="1">
      <c r="A761" s="29"/>
      <c r="B761" s="29"/>
      <c r="C761" s="29"/>
      <c r="D761" s="21" t="str">
        <f>IFERROR(__xludf.DUMMYFUNCTION("IF(ISBLANK(C761),"""",QUERY(CoordinateDefinitions,""select C,D,E,F,G,H where A=""&amp;B761&amp;"" and B='""&amp;C761&amp;""'""))"),"")</f>
        <v/>
      </c>
      <c r="E761" s="30"/>
      <c r="F761" s="30"/>
      <c r="G761" s="21"/>
      <c r="H761" s="21"/>
      <c r="I761" s="21"/>
      <c r="J761" s="21" t="str">
        <f t="shared" si="120"/>
        <v/>
      </c>
      <c r="K761" s="21" t="str">
        <f t="shared" si="121"/>
        <v/>
      </c>
      <c r="L761" s="22" t="str">
        <f t="shared" si="122"/>
        <v/>
      </c>
      <c r="M761" s="23" t="str">
        <f t="shared" si="123"/>
        <v/>
      </c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</row>
    <row r="762" ht="15.75" customHeight="1">
      <c r="A762" s="29"/>
      <c r="B762" s="29"/>
      <c r="C762" s="29"/>
      <c r="D762" s="21" t="str">
        <f>IFERROR(__xludf.DUMMYFUNCTION("IF(ISBLANK(C762),"""",QUERY(CoordinateDefinitions,""select C,D,E,F,G,H where A=""&amp;B762&amp;"" and B='""&amp;C762&amp;""'""))"),"")</f>
        <v/>
      </c>
      <c r="E762" s="30"/>
      <c r="F762" s="30"/>
      <c r="G762" s="21"/>
      <c r="H762" s="21"/>
      <c r="I762" s="21"/>
      <c r="J762" s="21" t="str">
        <f t="shared" si="120"/>
        <v/>
      </c>
      <c r="K762" s="21" t="str">
        <f t="shared" si="121"/>
        <v/>
      </c>
      <c r="L762" s="22" t="str">
        <f t="shared" si="122"/>
        <v/>
      </c>
      <c r="M762" s="23" t="str">
        <f t="shared" si="123"/>
        <v/>
      </c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</row>
    <row r="763" ht="15.75" customHeight="1">
      <c r="A763" s="29"/>
      <c r="B763" s="29"/>
      <c r="C763" s="29"/>
      <c r="D763" s="21" t="str">
        <f>IFERROR(__xludf.DUMMYFUNCTION("IF(ISBLANK(C763),"""",QUERY(CoordinateDefinitions,""select C,D,E,F,G,H where A=""&amp;B763&amp;"" and B='""&amp;C763&amp;""'""))"),"")</f>
        <v/>
      </c>
      <c r="E763" s="30"/>
      <c r="F763" s="30"/>
      <c r="G763" s="21"/>
      <c r="H763" s="21"/>
      <c r="I763" s="21"/>
      <c r="J763" s="21" t="str">
        <f t="shared" si="120"/>
        <v/>
      </c>
      <c r="K763" s="21" t="str">
        <f t="shared" si="121"/>
        <v/>
      </c>
      <c r="L763" s="22" t="str">
        <f t="shared" si="122"/>
        <v/>
      </c>
      <c r="M763" s="23" t="str">
        <f t="shared" si="123"/>
        <v/>
      </c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</row>
    <row r="764" ht="15.75" customHeight="1">
      <c r="A764" s="29"/>
      <c r="B764" s="29"/>
      <c r="C764" s="29"/>
      <c r="D764" s="21" t="str">
        <f>IFERROR(__xludf.DUMMYFUNCTION("IF(ISBLANK(C764),"""",QUERY(CoordinateDefinitions,""select C,D,E,F,G,H where A=""&amp;B764&amp;"" and B='""&amp;C764&amp;""'""))"),"")</f>
        <v/>
      </c>
      <c r="E764" s="30"/>
      <c r="F764" s="30"/>
      <c r="G764" s="21"/>
      <c r="H764" s="21"/>
      <c r="I764" s="21"/>
      <c r="J764" s="21" t="str">
        <f t="shared" si="120"/>
        <v/>
      </c>
      <c r="K764" s="21" t="str">
        <f t="shared" si="121"/>
        <v/>
      </c>
      <c r="L764" s="22" t="str">
        <f t="shared" si="122"/>
        <v/>
      </c>
      <c r="M764" s="23" t="str">
        <f t="shared" si="123"/>
        <v/>
      </c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</row>
    <row r="765" ht="15.75" customHeight="1">
      <c r="A765" s="29"/>
      <c r="B765" s="29"/>
      <c r="C765" s="29"/>
      <c r="D765" s="21" t="str">
        <f>IFERROR(__xludf.DUMMYFUNCTION("IF(ISBLANK(C765),"""",QUERY(CoordinateDefinitions,""select C,D,E,F,G,H where A=""&amp;B765&amp;"" and B='""&amp;C765&amp;""'""))"),"")</f>
        <v/>
      </c>
      <c r="E765" s="30"/>
      <c r="F765" s="30"/>
      <c r="G765" s="21"/>
      <c r="H765" s="21"/>
      <c r="I765" s="21"/>
      <c r="J765" s="21" t="str">
        <f t="shared" si="120"/>
        <v/>
      </c>
      <c r="K765" s="21" t="str">
        <f t="shared" si="121"/>
        <v/>
      </c>
      <c r="L765" s="22" t="str">
        <f t="shared" si="122"/>
        <v/>
      </c>
      <c r="M765" s="23" t="str">
        <f t="shared" si="123"/>
        <v/>
      </c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</row>
    <row r="766" ht="15.75" customHeight="1">
      <c r="A766" s="29"/>
      <c r="B766" s="29"/>
      <c r="C766" s="29"/>
      <c r="D766" s="21" t="str">
        <f>IFERROR(__xludf.DUMMYFUNCTION("IF(ISBLANK(C766),"""",QUERY(CoordinateDefinitions,""select C,D,E,F,G,H where A=""&amp;B766&amp;"" and B='""&amp;C766&amp;""'""))"),"")</f>
        <v/>
      </c>
      <c r="E766" s="30"/>
      <c r="F766" s="30"/>
      <c r="G766" s="21"/>
      <c r="H766" s="21"/>
      <c r="I766" s="21"/>
      <c r="J766" s="21" t="str">
        <f t="shared" si="120"/>
        <v/>
      </c>
      <c r="K766" s="21" t="str">
        <f t="shared" si="121"/>
        <v/>
      </c>
      <c r="L766" s="22" t="str">
        <f t="shared" si="122"/>
        <v/>
      </c>
      <c r="M766" s="23" t="str">
        <f t="shared" si="123"/>
        <v/>
      </c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</row>
    <row r="767" ht="15.75" customHeight="1">
      <c r="A767" s="29"/>
      <c r="B767" s="29"/>
      <c r="C767" s="29"/>
      <c r="D767" s="21" t="str">
        <f>IFERROR(__xludf.DUMMYFUNCTION("IF(ISBLANK(C767),"""",QUERY(CoordinateDefinitions,""select C,D,E,F,G,H where A=""&amp;B767&amp;"" and B='""&amp;C767&amp;""'""))"),"")</f>
        <v/>
      </c>
      <c r="E767" s="30"/>
      <c r="F767" s="30"/>
      <c r="G767" s="21"/>
      <c r="H767" s="21"/>
      <c r="I767" s="21"/>
      <c r="J767" s="21" t="str">
        <f t="shared" si="120"/>
        <v/>
      </c>
      <c r="K767" s="21" t="str">
        <f t="shared" si="121"/>
        <v/>
      </c>
      <c r="L767" s="22" t="str">
        <f t="shared" si="122"/>
        <v/>
      </c>
      <c r="M767" s="23" t="str">
        <f t="shared" si="123"/>
        <v/>
      </c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</row>
    <row r="768" ht="15.75" customHeight="1">
      <c r="A768" s="29"/>
      <c r="B768" s="29"/>
      <c r="C768" s="29"/>
      <c r="D768" s="21" t="str">
        <f>IFERROR(__xludf.DUMMYFUNCTION("IF(ISBLANK(C768),"""",QUERY(CoordinateDefinitions,""select C,D,E,F,G,H where A=""&amp;B768&amp;"" and B='""&amp;C768&amp;""'""))"),"")</f>
        <v/>
      </c>
      <c r="E768" s="30"/>
      <c r="F768" s="30"/>
      <c r="G768" s="21"/>
      <c r="H768" s="21"/>
      <c r="I768" s="21"/>
      <c r="J768" s="21" t="str">
        <f t="shared" si="120"/>
        <v/>
      </c>
      <c r="K768" s="21" t="str">
        <f t="shared" si="121"/>
        <v/>
      </c>
      <c r="L768" s="22" t="str">
        <f t="shared" si="122"/>
        <v/>
      </c>
      <c r="M768" s="23" t="str">
        <f t="shared" si="123"/>
        <v/>
      </c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</row>
    <row r="769" ht="15.75" customHeight="1">
      <c r="A769" s="29"/>
      <c r="B769" s="29"/>
      <c r="C769" s="29"/>
      <c r="D769" s="21" t="str">
        <f>IFERROR(__xludf.DUMMYFUNCTION("IF(ISBLANK(C769),"""",QUERY(CoordinateDefinitions,""select C,D,E,F,G,H where A=""&amp;B769&amp;"" and B='""&amp;C769&amp;""'""))"),"")</f>
        <v/>
      </c>
      <c r="E769" s="30"/>
      <c r="F769" s="30"/>
      <c r="G769" s="21"/>
      <c r="H769" s="21"/>
      <c r="I769" s="21"/>
      <c r="J769" s="21" t="str">
        <f t="shared" si="120"/>
        <v/>
      </c>
      <c r="K769" s="21" t="str">
        <f t="shared" si="121"/>
        <v/>
      </c>
      <c r="L769" s="22" t="str">
        <f t="shared" si="122"/>
        <v/>
      </c>
      <c r="M769" s="23" t="str">
        <f t="shared" si="123"/>
        <v/>
      </c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</row>
    <row r="770" ht="15.75" customHeight="1">
      <c r="A770" s="29"/>
      <c r="B770" s="29"/>
      <c r="C770" s="29"/>
      <c r="D770" s="21" t="str">
        <f>IFERROR(__xludf.DUMMYFUNCTION("IF(ISBLANK(C770),"""",QUERY(CoordinateDefinitions,""select C,D,E,F,G,H where A=""&amp;B770&amp;"" and B='""&amp;C770&amp;""'""))"),"")</f>
        <v/>
      </c>
      <c r="E770" s="30"/>
      <c r="F770" s="30"/>
      <c r="G770" s="21"/>
      <c r="H770" s="21"/>
      <c r="I770" s="21"/>
      <c r="J770" s="21" t="str">
        <f t="shared" si="120"/>
        <v/>
      </c>
      <c r="K770" s="21" t="str">
        <f t="shared" si="121"/>
        <v/>
      </c>
      <c r="L770" s="22" t="str">
        <f t="shared" si="122"/>
        <v/>
      </c>
      <c r="M770" s="23" t="str">
        <f t="shared" si="123"/>
        <v/>
      </c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</row>
    <row r="771" ht="15.75" customHeight="1">
      <c r="A771" s="29"/>
      <c r="B771" s="29"/>
      <c r="C771" s="29"/>
      <c r="D771" s="21" t="str">
        <f>IFERROR(__xludf.DUMMYFUNCTION("IF(ISBLANK(C771),"""",QUERY(CoordinateDefinitions,""select C,D,E,F,G,H where A=""&amp;B771&amp;"" and B='""&amp;C771&amp;""'""))"),"")</f>
        <v/>
      </c>
      <c r="E771" s="30"/>
      <c r="F771" s="30"/>
      <c r="G771" s="21"/>
      <c r="H771" s="21"/>
      <c r="I771" s="21"/>
      <c r="J771" s="21" t="str">
        <f t="shared" si="120"/>
        <v/>
      </c>
      <c r="K771" s="21" t="str">
        <f t="shared" si="121"/>
        <v/>
      </c>
      <c r="L771" s="22" t="str">
        <f t="shared" si="122"/>
        <v/>
      </c>
      <c r="M771" s="23" t="str">
        <f t="shared" si="123"/>
        <v/>
      </c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</row>
    <row r="772" ht="15.75" customHeight="1">
      <c r="A772" s="29"/>
      <c r="B772" s="29"/>
      <c r="C772" s="29"/>
      <c r="D772" s="21" t="str">
        <f>IFERROR(__xludf.DUMMYFUNCTION("IF(ISBLANK(C772),"""",QUERY(CoordinateDefinitions,""select C,D,E,F,G,H where A=""&amp;B772&amp;"" and B='""&amp;C772&amp;""'""))"),"")</f>
        <v/>
      </c>
      <c r="E772" s="30"/>
      <c r="F772" s="30"/>
      <c r="G772" s="21"/>
      <c r="H772" s="21"/>
      <c r="I772" s="21"/>
      <c r="J772" s="21" t="str">
        <f t="shared" si="120"/>
        <v/>
      </c>
      <c r="K772" s="21" t="str">
        <f t="shared" si="121"/>
        <v/>
      </c>
      <c r="L772" s="22" t="str">
        <f t="shared" si="122"/>
        <v/>
      </c>
      <c r="M772" s="23" t="str">
        <f t="shared" si="123"/>
        <v/>
      </c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</row>
    <row r="773" ht="15.75" customHeight="1">
      <c r="A773" s="29"/>
      <c r="B773" s="29"/>
      <c r="C773" s="29"/>
      <c r="D773" s="21" t="str">
        <f>IFERROR(__xludf.DUMMYFUNCTION("IF(ISBLANK(C773),"""",QUERY(CoordinateDefinitions,""select C,D,E,F,G,H where A=""&amp;B773&amp;"" and B='""&amp;C773&amp;""'""))"),"")</f>
        <v/>
      </c>
      <c r="E773" s="30"/>
      <c r="F773" s="30"/>
      <c r="G773" s="21"/>
      <c r="H773" s="21"/>
      <c r="I773" s="21"/>
      <c r="J773" s="21" t="str">
        <f t="shared" si="120"/>
        <v/>
      </c>
      <c r="K773" s="21" t="str">
        <f t="shared" si="121"/>
        <v/>
      </c>
      <c r="L773" s="22" t="str">
        <f t="shared" si="122"/>
        <v/>
      </c>
      <c r="M773" s="23" t="str">
        <f t="shared" si="123"/>
        <v/>
      </c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</row>
    <row r="774" ht="15.75" customHeight="1">
      <c r="A774" s="29"/>
      <c r="B774" s="29"/>
      <c r="C774" s="29"/>
      <c r="D774" s="21" t="str">
        <f>IFERROR(__xludf.DUMMYFUNCTION("IF(ISBLANK(C774),"""",QUERY(CoordinateDefinitions,""select C,D,E,F,G,H where A=""&amp;B774&amp;"" and B='""&amp;C774&amp;""'""))"),"")</f>
        <v/>
      </c>
      <c r="E774" s="30"/>
      <c r="F774" s="30"/>
      <c r="G774" s="21"/>
      <c r="H774" s="21"/>
      <c r="I774" s="21"/>
      <c r="J774" s="21" t="str">
        <f t="shared" si="120"/>
        <v/>
      </c>
      <c r="K774" s="21" t="str">
        <f t="shared" si="121"/>
        <v/>
      </c>
      <c r="L774" s="22" t="str">
        <f t="shared" si="122"/>
        <v/>
      </c>
      <c r="M774" s="23" t="str">
        <f t="shared" si="123"/>
        <v/>
      </c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</row>
    <row r="775" ht="15.75" customHeight="1">
      <c r="A775" s="29"/>
      <c r="B775" s="29"/>
      <c r="C775" s="29"/>
      <c r="D775" s="21" t="str">
        <f>IFERROR(__xludf.DUMMYFUNCTION("IF(ISBLANK(C775),"""",QUERY(CoordinateDefinitions,""select C,D,E,F,G,H where A=""&amp;B775&amp;"" and B='""&amp;C775&amp;""'""))"),"")</f>
        <v/>
      </c>
      <c r="E775" s="30"/>
      <c r="F775" s="30"/>
      <c r="G775" s="21"/>
      <c r="H775" s="21"/>
      <c r="I775" s="21"/>
      <c r="J775" s="21" t="str">
        <f t="shared" si="120"/>
        <v/>
      </c>
      <c r="K775" s="21" t="str">
        <f t="shared" si="121"/>
        <v/>
      </c>
      <c r="L775" s="22" t="str">
        <f t="shared" si="122"/>
        <v/>
      </c>
      <c r="M775" s="23" t="str">
        <f t="shared" si="123"/>
        <v/>
      </c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</row>
    <row r="776" ht="15.75" customHeight="1">
      <c r="A776" s="29"/>
      <c r="B776" s="29"/>
      <c r="C776" s="29"/>
      <c r="D776" s="21" t="str">
        <f>IFERROR(__xludf.DUMMYFUNCTION("IF(ISBLANK(C776),"""",QUERY(CoordinateDefinitions,""select C,D,E,F,G,H where A=""&amp;B776&amp;"" and B='""&amp;C776&amp;""'""))"),"")</f>
        <v/>
      </c>
      <c r="E776" s="30"/>
      <c r="F776" s="30"/>
      <c r="G776" s="21"/>
      <c r="H776" s="21"/>
      <c r="I776" s="21"/>
      <c r="J776" s="21" t="str">
        <f t="shared" si="120"/>
        <v/>
      </c>
      <c r="K776" s="21" t="str">
        <f t="shared" si="121"/>
        <v/>
      </c>
      <c r="L776" s="22" t="str">
        <f t="shared" si="122"/>
        <v/>
      </c>
      <c r="M776" s="23" t="str">
        <f t="shared" si="123"/>
        <v/>
      </c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</row>
    <row r="777" ht="15.75" customHeight="1">
      <c r="A777" s="29"/>
      <c r="B777" s="29"/>
      <c r="C777" s="29"/>
      <c r="D777" s="21" t="str">
        <f>IFERROR(__xludf.DUMMYFUNCTION("IF(ISBLANK(C777),"""",QUERY(CoordinateDefinitions,""select C,D,E,F,G,H where A=""&amp;B777&amp;"" and B='""&amp;C777&amp;""'""))"),"")</f>
        <v/>
      </c>
      <c r="E777" s="30"/>
      <c r="F777" s="30"/>
      <c r="G777" s="21"/>
      <c r="H777" s="21"/>
      <c r="I777" s="21"/>
      <c r="J777" s="21" t="str">
        <f t="shared" si="120"/>
        <v/>
      </c>
      <c r="K777" s="21" t="str">
        <f t="shared" si="121"/>
        <v/>
      </c>
      <c r="L777" s="22" t="str">
        <f t="shared" si="122"/>
        <v/>
      </c>
      <c r="M777" s="23" t="str">
        <f t="shared" si="123"/>
        <v/>
      </c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</row>
    <row r="778" ht="15.75" customHeight="1">
      <c r="A778" s="29"/>
      <c r="B778" s="29"/>
      <c r="C778" s="29"/>
      <c r="D778" s="21" t="str">
        <f>IFERROR(__xludf.DUMMYFUNCTION("IF(ISBLANK(C778),"""",QUERY(CoordinateDefinitions,""select C,D,E,F,G,H where A=""&amp;B778&amp;"" and B='""&amp;C778&amp;""'""))"),"")</f>
        <v/>
      </c>
      <c r="E778" s="30"/>
      <c r="F778" s="30"/>
      <c r="G778" s="21"/>
      <c r="H778" s="21"/>
      <c r="I778" s="21"/>
      <c r="J778" s="21" t="str">
        <f t="shared" si="120"/>
        <v/>
      </c>
      <c r="K778" s="21" t="str">
        <f t="shared" si="121"/>
        <v/>
      </c>
      <c r="L778" s="22" t="str">
        <f t="shared" si="122"/>
        <v/>
      </c>
      <c r="M778" s="23" t="str">
        <f t="shared" si="123"/>
        <v/>
      </c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</row>
    <row r="779" ht="15.75" customHeight="1">
      <c r="A779" s="29"/>
      <c r="B779" s="29"/>
      <c r="C779" s="29"/>
      <c r="D779" s="21" t="str">
        <f>IFERROR(__xludf.DUMMYFUNCTION("IF(ISBLANK(C779),"""",QUERY(CoordinateDefinitions,""select C,D,E,F,G,H where A=""&amp;B779&amp;"" and B='""&amp;C779&amp;""'""))"),"")</f>
        <v/>
      </c>
      <c r="E779" s="30"/>
      <c r="F779" s="30"/>
      <c r="G779" s="21"/>
      <c r="H779" s="21"/>
      <c r="I779" s="21"/>
      <c r="J779" s="21" t="str">
        <f t="shared" si="120"/>
        <v/>
      </c>
      <c r="K779" s="21" t="str">
        <f t="shared" si="121"/>
        <v/>
      </c>
      <c r="L779" s="22" t="str">
        <f t="shared" si="122"/>
        <v/>
      </c>
      <c r="M779" s="23" t="str">
        <f t="shared" si="123"/>
        <v/>
      </c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</row>
    <row r="780" ht="15.75" customHeight="1">
      <c r="A780" s="29"/>
      <c r="B780" s="29"/>
      <c r="C780" s="29"/>
      <c r="D780" s="21" t="str">
        <f>IFERROR(__xludf.DUMMYFUNCTION("IF(ISBLANK(C780),"""",QUERY(CoordinateDefinitions,""select C,D,E,F,G,H where A=""&amp;B780&amp;"" and B='""&amp;C780&amp;""'""))"),"")</f>
        <v/>
      </c>
      <c r="E780" s="30"/>
      <c r="F780" s="30"/>
      <c r="G780" s="21"/>
      <c r="H780" s="21"/>
      <c r="I780" s="21"/>
      <c r="J780" s="21" t="str">
        <f t="shared" si="120"/>
        <v/>
      </c>
      <c r="K780" s="21" t="str">
        <f t="shared" si="121"/>
        <v/>
      </c>
      <c r="L780" s="22" t="str">
        <f t="shared" si="122"/>
        <v/>
      </c>
      <c r="M780" s="23" t="str">
        <f t="shared" si="123"/>
        <v/>
      </c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</row>
    <row r="781" ht="15.75" customHeight="1">
      <c r="A781" s="29"/>
      <c r="B781" s="29"/>
      <c r="C781" s="29"/>
      <c r="D781" s="21" t="str">
        <f>IFERROR(__xludf.DUMMYFUNCTION("IF(ISBLANK(C781),"""",QUERY(CoordinateDefinitions,""select C,D,E,F,G,H where A=""&amp;B781&amp;"" and B='""&amp;C781&amp;""'""))"),"")</f>
        <v/>
      </c>
      <c r="E781" s="30"/>
      <c r="F781" s="30"/>
      <c r="G781" s="21"/>
      <c r="H781" s="21"/>
      <c r="I781" s="21"/>
      <c r="J781" s="21" t="str">
        <f t="shared" si="120"/>
        <v/>
      </c>
      <c r="K781" s="21" t="str">
        <f t="shared" si="121"/>
        <v/>
      </c>
      <c r="L781" s="22" t="str">
        <f t="shared" si="122"/>
        <v/>
      </c>
      <c r="M781" s="23" t="str">
        <f t="shared" si="123"/>
        <v/>
      </c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</row>
    <row r="782" ht="15.75" customHeight="1">
      <c r="A782" s="29"/>
      <c r="B782" s="29"/>
      <c r="C782" s="29"/>
      <c r="D782" s="21" t="str">
        <f>IFERROR(__xludf.DUMMYFUNCTION("IF(ISBLANK(C782),"""",QUERY(CoordinateDefinitions,""select C,D,E,F,G,H where A=""&amp;B782&amp;"" and B='""&amp;C782&amp;""'""))"),"")</f>
        <v/>
      </c>
      <c r="E782" s="30"/>
      <c r="F782" s="30"/>
      <c r="G782" s="21"/>
      <c r="H782" s="21"/>
      <c r="I782" s="21"/>
      <c r="J782" s="21" t="str">
        <f t="shared" si="120"/>
        <v/>
      </c>
      <c r="K782" s="21" t="str">
        <f t="shared" si="121"/>
        <v/>
      </c>
      <c r="L782" s="22" t="str">
        <f t="shared" si="122"/>
        <v/>
      </c>
      <c r="M782" s="23" t="str">
        <f t="shared" si="123"/>
        <v/>
      </c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</row>
    <row r="783" ht="15.75" customHeight="1">
      <c r="A783" s="29"/>
      <c r="B783" s="29"/>
      <c r="C783" s="29"/>
      <c r="D783" s="21" t="str">
        <f>IFERROR(__xludf.DUMMYFUNCTION("IF(ISBLANK(C783),"""",QUERY(CoordinateDefinitions,""select C,D,E,F,G,H where A=""&amp;B783&amp;"" and B='""&amp;C783&amp;""'""))"),"")</f>
        <v/>
      </c>
      <c r="E783" s="30"/>
      <c r="F783" s="30"/>
      <c r="G783" s="21"/>
      <c r="H783" s="21"/>
      <c r="I783" s="21"/>
      <c r="J783" s="21" t="str">
        <f t="shared" si="120"/>
        <v/>
      </c>
      <c r="K783" s="21" t="str">
        <f t="shared" si="121"/>
        <v/>
      </c>
      <c r="L783" s="22" t="str">
        <f t="shared" si="122"/>
        <v/>
      </c>
      <c r="M783" s="23" t="str">
        <f t="shared" si="123"/>
        <v/>
      </c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</row>
    <row r="784" ht="15.75" customHeight="1">
      <c r="A784" s="29"/>
      <c r="B784" s="29"/>
      <c r="C784" s="29"/>
      <c r="D784" s="21" t="str">
        <f>IFERROR(__xludf.DUMMYFUNCTION("IF(ISBLANK(C784),"""",QUERY(CoordinateDefinitions,""select C,D,E,F,G,H where A=""&amp;B784&amp;"" and B='""&amp;C784&amp;""'""))"),"")</f>
        <v/>
      </c>
      <c r="E784" s="30"/>
      <c r="F784" s="30"/>
      <c r="G784" s="21"/>
      <c r="H784" s="21"/>
      <c r="I784" s="21"/>
      <c r="J784" s="21" t="str">
        <f t="shared" si="120"/>
        <v/>
      </c>
      <c r="K784" s="21" t="str">
        <f t="shared" si="121"/>
        <v/>
      </c>
      <c r="L784" s="22" t="str">
        <f t="shared" si="122"/>
        <v/>
      </c>
      <c r="M784" s="23" t="str">
        <f t="shared" si="123"/>
        <v/>
      </c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</row>
    <row r="785" ht="15.75" customHeight="1">
      <c r="A785" s="29"/>
      <c r="B785" s="29"/>
      <c r="C785" s="29"/>
      <c r="D785" s="21" t="str">
        <f>IFERROR(__xludf.DUMMYFUNCTION("IF(ISBLANK(C785),"""",QUERY(CoordinateDefinitions,""select C,D,E,F,G,H where A=""&amp;B785&amp;"" and B='""&amp;C785&amp;""'""))"),"")</f>
        <v/>
      </c>
      <c r="E785" s="30"/>
      <c r="F785" s="30"/>
      <c r="G785" s="21"/>
      <c r="H785" s="21"/>
      <c r="I785" s="21"/>
      <c r="J785" s="21" t="str">
        <f t="shared" si="120"/>
        <v/>
      </c>
      <c r="K785" s="21" t="str">
        <f t="shared" si="121"/>
        <v/>
      </c>
      <c r="L785" s="22" t="str">
        <f t="shared" si="122"/>
        <v/>
      </c>
      <c r="M785" s="23" t="str">
        <f t="shared" si="123"/>
        <v/>
      </c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</row>
    <row r="786" ht="15.75" customHeight="1">
      <c r="A786" s="29"/>
      <c r="B786" s="29"/>
      <c r="C786" s="29"/>
      <c r="D786" s="21" t="str">
        <f>IFERROR(__xludf.DUMMYFUNCTION("IF(ISBLANK(C786),"""",QUERY(CoordinateDefinitions,""select C,D,E,F,G,H where A=""&amp;B786&amp;"" and B='""&amp;C786&amp;""'""))"),"")</f>
        <v/>
      </c>
      <c r="E786" s="30"/>
      <c r="F786" s="30"/>
      <c r="G786" s="21"/>
      <c r="H786" s="21"/>
      <c r="I786" s="21"/>
      <c r="J786" s="21" t="str">
        <f t="shared" si="120"/>
        <v/>
      </c>
      <c r="K786" s="21" t="str">
        <f t="shared" si="121"/>
        <v/>
      </c>
      <c r="L786" s="22" t="str">
        <f t="shared" si="122"/>
        <v/>
      </c>
      <c r="M786" s="23" t="str">
        <f t="shared" si="123"/>
        <v/>
      </c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</row>
    <row r="787" ht="15.75" customHeight="1">
      <c r="A787" s="29"/>
      <c r="B787" s="29"/>
      <c r="C787" s="29"/>
      <c r="D787" s="21" t="str">
        <f>IFERROR(__xludf.DUMMYFUNCTION("IF(ISBLANK(C787),"""",QUERY(CoordinateDefinitions,""select C,D,E,F,G,H where A=""&amp;B787&amp;"" and B='""&amp;C787&amp;""'""))"),"")</f>
        <v/>
      </c>
      <c r="E787" s="30"/>
      <c r="F787" s="30"/>
      <c r="G787" s="21"/>
      <c r="H787" s="21"/>
      <c r="I787" s="21"/>
      <c r="J787" s="21" t="str">
        <f t="shared" si="120"/>
        <v/>
      </c>
      <c r="K787" s="21" t="str">
        <f t="shared" si="121"/>
        <v/>
      </c>
      <c r="L787" s="22" t="str">
        <f t="shared" si="122"/>
        <v/>
      </c>
      <c r="M787" s="23" t="str">
        <f t="shared" si="123"/>
        <v/>
      </c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</row>
    <row r="788" ht="15.75" customHeight="1">
      <c r="A788" s="29"/>
      <c r="B788" s="29"/>
      <c r="C788" s="29"/>
      <c r="D788" s="21" t="str">
        <f>IFERROR(__xludf.DUMMYFUNCTION("IF(ISBLANK(C788),"""",QUERY(CoordinateDefinitions,""select C,D,E,F,G,H where A=""&amp;B788&amp;"" and B='""&amp;C788&amp;""'""))"),"")</f>
        <v/>
      </c>
      <c r="E788" s="30"/>
      <c r="F788" s="30"/>
      <c r="G788" s="21"/>
      <c r="H788" s="21"/>
      <c r="I788" s="21"/>
      <c r="J788" s="21" t="str">
        <f t="shared" si="120"/>
        <v/>
      </c>
      <c r="K788" s="21" t="str">
        <f t="shared" si="121"/>
        <v/>
      </c>
      <c r="L788" s="22" t="str">
        <f t="shared" si="122"/>
        <v/>
      </c>
      <c r="M788" s="23" t="str">
        <f t="shared" si="123"/>
        <v/>
      </c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</row>
    <row r="789" ht="15.75" customHeight="1">
      <c r="A789" s="29"/>
      <c r="B789" s="29"/>
      <c r="C789" s="29"/>
      <c r="D789" s="21" t="str">
        <f>IFERROR(__xludf.DUMMYFUNCTION("IF(ISBLANK(C789),"""",QUERY(CoordinateDefinitions,""select C,D,E,F,G,H where A=""&amp;B789&amp;"" and B='""&amp;C789&amp;""'""))"),"")</f>
        <v/>
      </c>
      <c r="E789" s="30"/>
      <c r="F789" s="30"/>
      <c r="G789" s="21"/>
      <c r="H789" s="21"/>
      <c r="I789" s="21"/>
      <c r="J789" s="21" t="str">
        <f t="shared" si="120"/>
        <v/>
      </c>
      <c r="K789" s="21" t="str">
        <f t="shared" si="121"/>
        <v/>
      </c>
      <c r="L789" s="22" t="str">
        <f t="shared" si="122"/>
        <v/>
      </c>
      <c r="M789" s="23" t="str">
        <f t="shared" si="123"/>
        <v/>
      </c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</row>
    <row r="790" ht="15.75" customHeight="1">
      <c r="A790" s="29"/>
      <c r="B790" s="29"/>
      <c r="C790" s="29"/>
      <c r="D790" s="21" t="str">
        <f>IFERROR(__xludf.DUMMYFUNCTION("IF(ISBLANK(C790),"""",QUERY(CoordinateDefinitions,""select C,D,E,F,G,H where A=""&amp;B790&amp;"" and B='""&amp;C790&amp;""'""))"),"")</f>
        <v/>
      </c>
      <c r="E790" s="30"/>
      <c r="F790" s="30"/>
      <c r="G790" s="21"/>
      <c r="H790" s="21"/>
      <c r="I790" s="21"/>
      <c r="J790" s="21" t="str">
        <f t="shared" si="120"/>
        <v/>
      </c>
      <c r="K790" s="21" t="str">
        <f t="shared" si="121"/>
        <v/>
      </c>
      <c r="L790" s="22" t="str">
        <f t="shared" si="122"/>
        <v/>
      </c>
      <c r="M790" s="23" t="str">
        <f t="shared" si="123"/>
        <v/>
      </c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</row>
    <row r="791" ht="15.75" customHeight="1">
      <c r="A791" s="29"/>
      <c r="B791" s="29"/>
      <c r="C791" s="29"/>
      <c r="D791" s="21" t="str">
        <f>IFERROR(__xludf.DUMMYFUNCTION("IF(ISBLANK(C791),"""",QUERY(CoordinateDefinitions,""select C,D,E,F,G,H where A=""&amp;B791&amp;"" and B='""&amp;C791&amp;""'""))"),"")</f>
        <v/>
      </c>
      <c r="E791" s="30"/>
      <c r="F791" s="30"/>
      <c r="G791" s="21"/>
      <c r="H791" s="21"/>
      <c r="I791" s="21"/>
      <c r="J791" s="21" t="str">
        <f t="shared" si="120"/>
        <v/>
      </c>
      <c r="K791" s="21" t="str">
        <f t="shared" si="121"/>
        <v/>
      </c>
      <c r="L791" s="22" t="str">
        <f t="shared" si="122"/>
        <v/>
      </c>
      <c r="M791" s="23" t="str">
        <f t="shared" si="123"/>
        <v/>
      </c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</row>
    <row r="792" ht="15.75" customHeight="1">
      <c r="A792" s="29"/>
      <c r="B792" s="29"/>
      <c r="C792" s="29"/>
      <c r="D792" s="21" t="str">
        <f>IFERROR(__xludf.DUMMYFUNCTION("IF(ISBLANK(C792),"""",QUERY(CoordinateDefinitions,""select C,D,E,F,G,H where A=""&amp;B792&amp;"" and B='""&amp;C792&amp;""'""))"),"")</f>
        <v/>
      </c>
      <c r="E792" s="30"/>
      <c r="F792" s="30"/>
      <c r="G792" s="21"/>
      <c r="H792" s="21"/>
      <c r="I792" s="21"/>
      <c r="J792" s="21" t="str">
        <f t="shared" si="120"/>
        <v/>
      </c>
      <c r="K792" s="21" t="str">
        <f t="shared" si="121"/>
        <v/>
      </c>
      <c r="L792" s="22" t="str">
        <f t="shared" si="122"/>
        <v/>
      </c>
      <c r="M792" s="23" t="str">
        <f t="shared" si="123"/>
        <v/>
      </c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</row>
    <row r="793" ht="15.75" customHeight="1">
      <c r="A793" s="29"/>
      <c r="B793" s="29"/>
      <c r="C793" s="29"/>
      <c r="D793" s="21" t="str">
        <f>IFERROR(__xludf.DUMMYFUNCTION("IF(ISBLANK(C793),"""",QUERY(CoordinateDefinitions,""select C,D,E,F,G,H where A=""&amp;B793&amp;"" and B='""&amp;C793&amp;""'""))"),"")</f>
        <v/>
      </c>
      <c r="E793" s="30"/>
      <c r="F793" s="30"/>
      <c r="G793" s="21"/>
      <c r="H793" s="21"/>
      <c r="I793" s="21"/>
      <c r="J793" s="21" t="str">
        <f t="shared" si="120"/>
        <v/>
      </c>
      <c r="K793" s="21" t="str">
        <f t="shared" si="121"/>
        <v/>
      </c>
      <c r="L793" s="22" t="str">
        <f t="shared" si="122"/>
        <v/>
      </c>
      <c r="M793" s="23" t="str">
        <f t="shared" si="123"/>
        <v/>
      </c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</row>
    <row r="794" ht="15.75" customHeight="1">
      <c r="A794" s="29"/>
      <c r="B794" s="29"/>
      <c r="C794" s="29"/>
      <c r="D794" s="21" t="str">
        <f>IFERROR(__xludf.DUMMYFUNCTION("IF(ISBLANK(C794),"""",QUERY(CoordinateDefinitions,""select C,D,E,F,G,H where A=""&amp;B794&amp;"" and B='""&amp;C794&amp;""'""))"),"")</f>
        <v/>
      </c>
      <c r="E794" s="30"/>
      <c r="F794" s="30"/>
      <c r="G794" s="21"/>
      <c r="H794" s="21"/>
      <c r="I794" s="21"/>
      <c r="J794" s="21" t="str">
        <f t="shared" si="120"/>
        <v/>
      </c>
      <c r="K794" s="21" t="str">
        <f t="shared" si="121"/>
        <v/>
      </c>
      <c r="L794" s="22" t="str">
        <f t="shared" si="122"/>
        <v/>
      </c>
      <c r="M794" s="23" t="str">
        <f t="shared" si="123"/>
        <v/>
      </c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</row>
    <row r="795" ht="15.75" customHeight="1">
      <c r="A795" s="29"/>
      <c r="B795" s="29"/>
      <c r="C795" s="29"/>
      <c r="D795" s="21" t="str">
        <f>IFERROR(__xludf.DUMMYFUNCTION("IF(ISBLANK(C795),"""",QUERY(CoordinateDefinitions,""select C,D,E,F,G,H where A=""&amp;B795&amp;"" and B='""&amp;C795&amp;""'""))"),"")</f>
        <v/>
      </c>
      <c r="E795" s="30"/>
      <c r="F795" s="30"/>
      <c r="G795" s="21"/>
      <c r="H795" s="21"/>
      <c r="I795" s="21"/>
      <c r="J795" s="21" t="str">
        <f t="shared" si="120"/>
        <v/>
      </c>
      <c r="K795" s="21" t="str">
        <f t="shared" si="121"/>
        <v/>
      </c>
      <c r="L795" s="22" t="str">
        <f t="shared" si="122"/>
        <v/>
      </c>
      <c r="M795" s="23" t="str">
        <f t="shared" si="123"/>
        <v/>
      </c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</row>
    <row r="796" ht="15.75" customHeight="1">
      <c r="A796" s="29"/>
      <c r="B796" s="29"/>
      <c r="C796" s="29"/>
      <c r="D796" s="21" t="str">
        <f>IFERROR(__xludf.DUMMYFUNCTION("IF(ISBLANK(C796),"""",QUERY(CoordinateDefinitions,""select C,D,E,F,G,H where A=""&amp;B796&amp;"" and B='""&amp;C796&amp;""'""))"),"")</f>
        <v/>
      </c>
      <c r="E796" s="30"/>
      <c r="F796" s="30"/>
      <c r="G796" s="21"/>
      <c r="H796" s="21"/>
      <c r="I796" s="21"/>
      <c r="J796" s="21" t="str">
        <f t="shared" si="120"/>
        <v/>
      </c>
      <c r="K796" s="21" t="str">
        <f t="shared" si="121"/>
        <v/>
      </c>
      <c r="L796" s="22" t="str">
        <f t="shared" si="122"/>
        <v/>
      </c>
      <c r="M796" s="23" t="str">
        <f t="shared" si="123"/>
        <v/>
      </c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</row>
    <row r="797" ht="15.75" customHeight="1">
      <c r="A797" s="29"/>
      <c r="B797" s="29"/>
      <c r="C797" s="29"/>
      <c r="D797" s="21" t="str">
        <f>IFERROR(__xludf.DUMMYFUNCTION("IF(ISBLANK(C797),"""",QUERY(CoordinateDefinitions,""select C,D,E,F,G,H where A=""&amp;B797&amp;"" and B='""&amp;C797&amp;""'""))"),"")</f>
        <v/>
      </c>
      <c r="E797" s="30"/>
      <c r="F797" s="30"/>
      <c r="G797" s="21"/>
      <c r="H797" s="21"/>
      <c r="I797" s="21"/>
      <c r="J797" s="21" t="str">
        <f t="shared" si="120"/>
        <v/>
      </c>
      <c r="K797" s="21" t="str">
        <f t="shared" si="121"/>
        <v/>
      </c>
      <c r="L797" s="22" t="str">
        <f t="shared" si="122"/>
        <v/>
      </c>
      <c r="M797" s="23" t="str">
        <f t="shared" si="123"/>
        <v/>
      </c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</row>
    <row r="798" ht="15.75" customHeight="1">
      <c r="A798" s="29"/>
      <c r="B798" s="29"/>
      <c r="C798" s="29"/>
      <c r="D798" s="21" t="str">
        <f>IFERROR(__xludf.DUMMYFUNCTION("IF(ISBLANK(C798),"""",QUERY(CoordinateDefinitions,""select C,D,E,F,G,H where A=""&amp;B798&amp;"" and B='""&amp;C798&amp;""'""))"),"")</f>
        <v/>
      </c>
      <c r="E798" s="30"/>
      <c r="F798" s="30"/>
      <c r="G798" s="21"/>
      <c r="H798" s="21"/>
      <c r="I798" s="21"/>
      <c r="J798" s="21" t="str">
        <f t="shared" si="120"/>
        <v/>
      </c>
      <c r="K798" s="21" t="str">
        <f t="shared" si="121"/>
        <v/>
      </c>
      <c r="L798" s="22" t="str">
        <f t="shared" si="122"/>
        <v/>
      </c>
      <c r="M798" s="23" t="str">
        <f t="shared" si="123"/>
        <v/>
      </c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</row>
    <row r="799" ht="15.75" customHeight="1">
      <c r="A799" s="29"/>
      <c r="B799" s="29"/>
      <c r="C799" s="29"/>
      <c r="D799" s="21" t="str">
        <f>IFERROR(__xludf.DUMMYFUNCTION("IF(ISBLANK(C799),"""",QUERY(CoordinateDefinitions,""select C,D,E,F,G,H where A=""&amp;B799&amp;"" and B='""&amp;C799&amp;""'""))"),"")</f>
        <v/>
      </c>
      <c r="E799" s="30"/>
      <c r="F799" s="30"/>
      <c r="G799" s="21"/>
      <c r="H799" s="21"/>
      <c r="I799" s="21"/>
      <c r="J799" s="21" t="str">
        <f t="shared" si="120"/>
        <v/>
      </c>
      <c r="K799" s="21" t="str">
        <f t="shared" si="121"/>
        <v/>
      </c>
      <c r="L799" s="22" t="str">
        <f t="shared" si="122"/>
        <v/>
      </c>
      <c r="M799" s="23" t="str">
        <f t="shared" si="123"/>
        <v/>
      </c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</row>
    <row r="800" ht="15.75" customHeight="1">
      <c r="A800" s="29"/>
      <c r="B800" s="29"/>
      <c r="C800" s="29"/>
      <c r="D800" s="21" t="str">
        <f>IFERROR(__xludf.DUMMYFUNCTION("IF(ISBLANK(C800),"""",QUERY(CoordinateDefinitions,""select C,D,E,F,G,H where A=""&amp;B800&amp;"" and B='""&amp;C800&amp;""'""))"),"")</f>
        <v/>
      </c>
      <c r="E800" s="30"/>
      <c r="F800" s="30"/>
      <c r="G800" s="21"/>
      <c r="H800" s="21"/>
      <c r="I800" s="21"/>
      <c r="J800" s="21" t="str">
        <f t="shared" si="120"/>
        <v/>
      </c>
      <c r="K800" s="21" t="str">
        <f t="shared" si="121"/>
        <v/>
      </c>
      <c r="L800" s="22" t="str">
        <f t="shared" si="122"/>
        <v/>
      </c>
      <c r="M800" s="23" t="str">
        <f t="shared" si="123"/>
        <v/>
      </c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</row>
    <row r="801" ht="15.75" customHeight="1">
      <c r="A801" s="29"/>
      <c r="B801" s="29"/>
      <c r="C801" s="29"/>
      <c r="D801" s="21" t="str">
        <f>IFERROR(__xludf.DUMMYFUNCTION("IF(ISBLANK(C801),"""",QUERY(CoordinateDefinitions,""select C,D,E,F,G,H where A=""&amp;B801&amp;"" and B='""&amp;C801&amp;""'""))"),"")</f>
        <v/>
      </c>
      <c r="E801" s="30"/>
      <c r="F801" s="30"/>
      <c r="G801" s="21"/>
      <c r="H801" s="21"/>
      <c r="I801" s="21"/>
      <c r="J801" s="21" t="str">
        <f t="shared" si="120"/>
        <v/>
      </c>
      <c r="K801" s="21" t="str">
        <f t="shared" si="121"/>
        <v/>
      </c>
      <c r="L801" s="22" t="str">
        <f t="shared" si="122"/>
        <v/>
      </c>
      <c r="M801" s="23" t="str">
        <f t="shared" si="123"/>
        <v/>
      </c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</row>
    <row r="802" ht="15.75" customHeight="1">
      <c r="A802" s="29"/>
      <c r="B802" s="29"/>
      <c r="C802" s="29"/>
      <c r="D802" s="21" t="str">
        <f>IFERROR(__xludf.DUMMYFUNCTION("IF(ISBLANK(C802),"""",QUERY(CoordinateDefinitions,""select C,D,E,F,G,H where A=""&amp;B802&amp;"" and B='""&amp;C802&amp;""'""))"),"")</f>
        <v/>
      </c>
      <c r="E802" s="30"/>
      <c r="F802" s="30"/>
      <c r="G802" s="21"/>
      <c r="H802" s="21"/>
      <c r="I802" s="21"/>
      <c r="J802" s="21" t="str">
        <f t="shared" si="120"/>
        <v/>
      </c>
      <c r="K802" s="21" t="str">
        <f t="shared" si="121"/>
        <v/>
      </c>
      <c r="L802" s="22" t="str">
        <f t="shared" si="122"/>
        <v/>
      </c>
      <c r="M802" s="23" t="str">
        <f t="shared" si="123"/>
        <v/>
      </c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</row>
    <row r="803" ht="15.75" customHeight="1">
      <c r="A803" s="29"/>
      <c r="B803" s="29"/>
      <c r="C803" s="29"/>
      <c r="D803" s="21" t="str">
        <f>IFERROR(__xludf.DUMMYFUNCTION("IF(ISBLANK(C803),"""",QUERY(CoordinateDefinitions,""select C,D,E,F,G,H where A=""&amp;B803&amp;"" and B='""&amp;C803&amp;""'""))"),"")</f>
        <v/>
      </c>
      <c r="E803" s="30"/>
      <c r="F803" s="30"/>
      <c r="G803" s="21"/>
      <c r="H803" s="21"/>
      <c r="I803" s="21"/>
      <c r="J803" s="21" t="str">
        <f t="shared" si="120"/>
        <v/>
      </c>
      <c r="K803" s="21" t="str">
        <f t="shared" si="121"/>
        <v/>
      </c>
      <c r="L803" s="22" t="str">
        <f t="shared" si="122"/>
        <v/>
      </c>
      <c r="M803" s="23" t="str">
        <f t="shared" si="123"/>
        <v/>
      </c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</row>
    <row r="804" ht="15.75" customHeight="1">
      <c r="A804" s="29"/>
      <c r="B804" s="29"/>
      <c r="C804" s="29"/>
      <c r="D804" s="21" t="str">
        <f>IFERROR(__xludf.DUMMYFUNCTION("IF(ISBLANK(C804),"""",QUERY(CoordinateDefinitions,""select C,D,E,F,G,H where A=""&amp;B804&amp;"" and B='""&amp;C804&amp;""'""))"),"")</f>
        <v/>
      </c>
      <c r="E804" s="30"/>
      <c r="F804" s="30"/>
      <c r="G804" s="21"/>
      <c r="H804" s="21"/>
      <c r="I804" s="21"/>
      <c r="J804" s="21" t="str">
        <f t="shared" si="120"/>
        <v/>
      </c>
      <c r="K804" s="21" t="str">
        <f t="shared" si="121"/>
        <v/>
      </c>
      <c r="L804" s="22" t="str">
        <f t="shared" si="122"/>
        <v/>
      </c>
      <c r="M804" s="23" t="str">
        <f t="shared" si="123"/>
        <v/>
      </c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</row>
    <row r="805" ht="15.75" customHeight="1">
      <c r="A805" s="29"/>
      <c r="B805" s="29"/>
      <c r="C805" s="29"/>
      <c r="D805" s="21" t="str">
        <f>IFERROR(__xludf.DUMMYFUNCTION("IF(ISBLANK(C805),"""",QUERY(CoordinateDefinitions,""select C,D,E,F,G,H where A=""&amp;B805&amp;"" and B='""&amp;C805&amp;""'""))"),"")</f>
        <v/>
      </c>
      <c r="E805" s="30"/>
      <c r="F805" s="30"/>
      <c r="G805" s="21"/>
      <c r="H805" s="21"/>
      <c r="I805" s="21"/>
      <c r="J805" s="21" t="str">
        <f t="shared" si="120"/>
        <v/>
      </c>
      <c r="K805" s="21" t="str">
        <f t="shared" si="121"/>
        <v/>
      </c>
      <c r="L805" s="22" t="str">
        <f t="shared" si="122"/>
        <v/>
      </c>
      <c r="M805" s="23" t="str">
        <f t="shared" si="123"/>
        <v/>
      </c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</row>
    <row r="806" ht="15.75" customHeight="1">
      <c r="A806" s="29"/>
      <c r="B806" s="29"/>
      <c r="C806" s="29"/>
      <c r="D806" s="21" t="str">
        <f>IFERROR(__xludf.DUMMYFUNCTION("IF(ISBLANK(C806),"""",QUERY(CoordinateDefinitions,""select C,D,E,F,G,H where A=""&amp;B806&amp;"" and B='""&amp;C806&amp;""'""))"),"")</f>
        <v/>
      </c>
      <c r="E806" s="30"/>
      <c r="F806" s="30"/>
      <c r="G806" s="21"/>
      <c r="H806" s="21"/>
      <c r="I806" s="21"/>
      <c r="J806" s="21" t="str">
        <f t="shared" si="120"/>
        <v/>
      </c>
      <c r="K806" s="21" t="str">
        <f t="shared" si="121"/>
        <v/>
      </c>
      <c r="L806" s="22" t="str">
        <f t="shared" si="122"/>
        <v/>
      </c>
      <c r="M806" s="23" t="str">
        <f t="shared" si="123"/>
        <v/>
      </c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</row>
    <row r="807" ht="15.75" customHeight="1">
      <c r="A807" s="29"/>
      <c r="B807" s="29"/>
      <c r="C807" s="29"/>
      <c r="D807" s="21" t="str">
        <f>IFERROR(__xludf.DUMMYFUNCTION("IF(ISBLANK(C807),"""",QUERY(CoordinateDefinitions,""select C,D,E,F,G,H where A=""&amp;B807&amp;"" and B='""&amp;C807&amp;""'""))"),"")</f>
        <v/>
      </c>
      <c r="E807" s="30"/>
      <c r="F807" s="30"/>
      <c r="G807" s="21"/>
      <c r="H807" s="21"/>
      <c r="I807" s="21"/>
      <c r="J807" s="21" t="str">
        <f t="shared" si="120"/>
        <v/>
      </c>
      <c r="K807" s="21" t="str">
        <f t="shared" si="121"/>
        <v/>
      </c>
      <c r="L807" s="22" t="str">
        <f t="shared" si="122"/>
        <v/>
      </c>
      <c r="M807" s="23" t="str">
        <f t="shared" si="123"/>
        <v/>
      </c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</row>
    <row r="808" ht="15.75" customHeight="1">
      <c r="A808" s="29"/>
      <c r="B808" s="29"/>
      <c r="C808" s="29"/>
      <c r="D808" s="21" t="str">
        <f>IFERROR(__xludf.DUMMYFUNCTION("IF(ISBLANK(C808),"""",QUERY(CoordinateDefinitions,""select C,D,E,F,G,H where A=""&amp;B808&amp;"" and B='""&amp;C808&amp;""'""))"),"")</f>
        <v/>
      </c>
      <c r="E808" s="30"/>
      <c r="F808" s="30"/>
      <c r="G808" s="21"/>
      <c r="H808" s="21"/>
      <c r="I808" s="21"/>
      <c r="J808" s="21" t="str">
        <f t="shared" si="120"/>
        <v/>
      </c>
      <c r="K808" s="21" t="str">
        <f t="shared" si="121"/>
        <v/>
      </c>
      <c r="L808" s="22" t="str">
        <f t="shared" si="122"/>
        <v/>
      </c>
      <c r="M808" s="23" t="str">
        <f t="shared" si="123"/>
        <v/>
      </c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</row>
    <row r="809" ht="15.75" customHeight="1">
      <c r="A809" s="29"/>
      <c r="B809" s="29"/>
      <c r="C809" s="29"/>
      <c r="D809" s="21" t="str">
        <f>IFERROR(__xludf.DUMMYFUNCTION("IF(ISBLANK(C809),"""",QUERY(CoordinateDefinitions,""select C,D,E,F,G,H where A=""&amp;B809&amp;"" and B='""&amp;C809&amp;""'""))"),"")</f>
        <v/>
      </c>
      <c r="E809" s="30"/>
      <c r="F809" s="30"/>
      <c r="G809" s="21"/>
      <c r="H809" s="21"/>
      <c r="I809" s="21"/>
      <c r="J809" s="21" t="str">
        <f t="shared" si="120"/>
        <v/>
      </c>
      <c r="K809" s="21" t="str">
        <f t="shared" si="121"/>
        <v/>
      </c>
      <c r="L809" s="22" t="str">
        <f t="shared" si="122"/>
        <v/>
      </c>
      <c r="M809" s="23" t="str">
        <f t="shared" si="123"/>
        <v/>
      </c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</row>
    <row r="810" ht="15.75" customHeight="1">
      <c r="A810" s="29"/>
      <c r="B810" s="29"/>
      <c r="C810" s="29"/>
      <c r="D810" s="21" t="str">
        <f>IFERROR(__xludf.DUMMYFUNCTION("IF(ISBLANK(C810),"""",QUERY(CoordinateDefinitions,""select C,D,E,F,G,H where A=""&amp;B810&amp;"" and B='""&amp;C810&amp;""'""))"),"")</f>
        <v/>
      </c>
      <c r="E810" s="30"/>
      <c r="F810" s="30"/>
      <c r="G810" s="21"/>
      <c r="H810" s="21"/>
      <c r="I810" s="21"/>
      <c r="J810" s="21" t="str">
        <f t="shared" si="120"/>
        <v/>
      </c>
      <c r="K810" s="21" t="str">
        <f t="shared" si="121"/>
        <v/>
      </c>
      <c r="L810" s="22" t="str">
        <f t="shared" si="122"/>
        <v/>
      </c>
      <c r="M810" s="23" t="str">
        <f t="shared" si="123"/>
        <v/>
      </c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</row>
    <row r="811" ht="15.75" customHeight="1">
      <c r="A811" s="29"/>
      <c r="B811" s="29"/>
      <c r="C811" s="29"/>
      <c r="D811" s="21" t="str">
        <f>IFERROR(__xludf.DUMMYFUNCTION("IF(ISBLANK(C811),"""",QUERY(CoordinateDefinitions,""select C,D,E,F,G,H where A=""&amp;B811&amp;"" and B='""&amp;C811&amp;""'""))"),"")</f>
        <v/>
      </c>
      <c r="E811" s="30"/>
      <c r="F811" s="30"/>
      <c r="G811" s="21"/>
      <c r="H811" s="21"/>
      <c r="I811" s="21"/>
      <c r="J811" s="21" t="str">
        <f t="shared" si="120"/>
        <v/>
      </c>
      <c r="K811" s="21" t="str">
        <f t="shared" si="121"/>
        <v/>
      </c>
      <c r="L811" s="22" t="str">
        <f t="shared" si="122"/>
        <v/>
      </c>
      <c r="M811" s="23" t="str">
        <f t="shared" si="123"/>
        <v/>
      </c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</row>
    <row r="812" ht="15.75" customHeight="1">
      <c r="A812" s="29"/>
      <c r="B812" s="29"/>
      <c r="C812" s="29"/>
      <c r="D812" s="21" t="str">
        <f>IFERROR(__xludf.DUMMYFUNCTION("IF(ISBLANK(C812),"""",QUERY(CoordinateDefinitions,""select C,D,E,F,G,H where A=""&amp;B812&amp;"" and B='""&amp;C812&amp;""'""))"),"")</f>
        <v/>
      </c>
      <c r="E812" s="30"/>
      <c r="F812" s="30"/>
      <c r="G812" s="21"/>
      <c r="H812" s="21"/>
      <c r="I812" s="21"/>
      <c r="J812" s="21" t="str">
        <f t="shared" si="120"/>
        <v/>
      </c>
      <c r="K812" s="21" t="str">
        <f t="shared" si="121"/>
        <v/>
      </c>
      <c r="L812" s="22" t="str">
        <f t="shared" si="122"/>
        <v/>
      </c>
      <c r="M812" s="23" t="str">
        <f t="shared" si="123"/>
        <v/>
      </c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</row>
    <row r="813" ht="15.75" customHeight="1">
      <c r="A813" s="29"/>
      <c r="B813" s="29"/>
      <c r="C813" s="29"/>
      <c r="D813" s="21" t="str">
        <f>IFERROR(__xludf.DUMMYFUNCTION("IF(ISBLANK(C813),"""",QUERY(CoordinateDefinitions,""select C,D,E,F,G,H where A=""&amp;B813&amp;"" and B='""&amp;C813&amp;""'""))"),"")</f>
        <v/>
      </c>
      <c r="E813" s="30"/>
      <c r="F813" s="30"/>
      <c r="G813" s="21"/>
      <c r="H813" s="21"/>
      <c r="I813" s="21"/>
      <c r="J813" s="21" t="str">
        <f t="shared" si="120"/>
        <v/>
      </c>
      <c r="K813" s="21" t="str">
        <f t="shared" si="121"/>
        <v/>
      </c>
      <c r="L813" s="22" t="str">
        <f t="shared" si="122"/>
        <v/>
      </c>
      <c r="M813" s="23" t="str">
        <f t="shared" si="123"/>
        <v/>
      </c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</row>
    <row r="814" ht="15.75" customHeight="1">
      <c r="A814" s="29"/>
      <c r="B814" s="29"/>
      <c r="C814" s="29"/>
      <c r="D814" s="21" t="str">
        <f>IFERROR(__xludf.DUMMYFUNCTION("IF(ISBLANK(C814),"""",QUERY(CoordinateDefinitions,""select C,D,E,F,G,H where A=""&amp;B814&amp;"" and B='""&amp;C814&amp;""'""))"),"")</f>
        <v/>
      </c>
      <c r="E814" s="30"/>
      <c r="F814" s="30"/>
      <c r="G814" s="21"/>
      <c r="H814" s="21"/>
      <c r="I814" s="21"/>
      <c r="J814" s="21" t="str">
        <f t="shared" si="120"/>
        <v/>
      </c>
      <c r="K814" s="21" t="str">
        <f t="shared" si="121"/>
        <v/>
      </c>
      <c r="L814" s="22" t="str">
        <f t="shared" si="122"/>
        <v/>
      </c>
      <c r="M814" s="23" t="str">
        <f t="shared" si="123"/>
        <v/>
      </c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</row>
    <row r="815" ht="15.75" customHeight="1">
      <c r="A815" s="29"/>
      <c r="B815" s="29"/>
      <c r="C815" s="29"/>
      <c r="D815" s="21" t="str">
        <f>IFERROR(__xludf.DUMMYFUNCTION("IF(ISBLANK(C815),"""",QUERY(CoordinateDefinitions,""select C,D,E,F,G,H where A=""&amp;B815&amp;"" and B='""&amp;C815&amp;""'""))"),"")</f>
        <v/>
      </c>
      <c r="E815" s="30"/>
      <c r="F815" s="30"/>
      <c r="G815" s="21"/>
      <c r="H815" s="21"/>
      <c r="I815" s="21"/>
      <c r="J815" s="21" t="str">
        <f t="shared" si="120"/>
        <v/>
      </c>
      <c r="K815" s="21" t="str">
        <f t="shared" si="121"/>
        <v/>
      </c>
      <c r="L815" s="22" t="str">
        <f t="shared" si="122"/>
        <v/>
      </c>
      <c r="M815" s="23" t="str">
        <f t="shared" si="123"/>
        <v/>
      </c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</row>
    <row r="816" ht="15.75" customHeight="1">
      <c r="A816" s="29"/>
      <c r="B816" s="29"/>
      <c r="C816" s="29"/>
      <c r="D816" s="21" t="str">
        <f>IFERROR(__xludf.DUMMYFUNCTION("IF(ISBLANK(C816),"""",QUERY(CoordinateDefinitions,""select C,D,E,F,G,H where A=""&amp;B816&amp;"" and B='""&amp;C816&amp;""'""))"),"")</f>
        <v/>
      </c>
      <c r="E816" s="30"/>
      <c r="F816" s="30"/>
      <c r="G816" s="21"/>
      <c r="H816" s="21"/>
      <c r="I816" s="21"/>
      <c r="J816" s="21" t="str">
        <f t="shared" si="120"/>
        <v/>
      </c>
      <c r="K816" s="21" t="str">
        <f t="shared" si="121"/>
        <v/>
      </c>
      <c r="L816" s="22" t="str">
        <f t="shared" si="122"/>
        <v/>
      </c>
      <c r="M816" s="23" t="str">
        <f t="shared" si="123"/>
        <v/>
      </c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</row>
    <row r="817" ht="15.75" customHeight="1">
      <c r="A817" s="29"/>
      <c r="B817" s="29"/>
      <c r="C817" s="29"/>
      <c r="D817" s="21" t="str">
        <f>IFERROR(__xludf.DUMMYFUNCTION("IF(ISBLANK(C817),"""",QUERY(CoordinateDefinitions,""select C,D,E,F,G,H where A=""&amp;B817&amp;"" and B='""&amp;C817&amp;""'""))"),"")</f>
        <v/>
      </c>
      <c r="E817" s="30"/>
      <c r="F817" s="30"/>
      <c r="G817" s="21"/>
      <c r="H817" s="21"/>
      <c r="I817" s="21"/>
      <c r="J817" s="21" t="str">
        <f t="shared" si="120"/>
        <v/>
      </c>
      <c r="K817" s="21" t="str">
        <f t="shared" si="121"/>
        <v/>
      </c>
      <c r="L817" s="22" t="str">
        <f t="shared" si="122"/>
        <v/>
      </c>
      <c r="M817" s="23" t="str">
        <f t="shared" si="123"/>
        <v/>
      </c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</row>
    <row r="818" ht="15.75" customHeight="1">
      <c r="A818" s="29"/>
      <c r="B818" s="29"/>
      <c r="C818" s="29"/>
      <c r="D818" s="21" t="str">
        <f>IFERROR(__xludf.DUMMYFUNCTION("IF(ISBLANK(C818),"""",QUERY(CoordinateDefinitions,""select C,D,E,F,G,H where A=""&amp;B818&amp;"" and B='""&amp;C818&amp;""'""))"),"")</f>
        <v/>
      </c>
      <c r="E818" s="30"/>
      <c r="F818" s="30"/>
      <c r="G818" s="21"/>
      <c r="H818" s="21"/>
      <c r="I818" s="21"/>
      <c r="J818" s="21" t="str">
        <f t="shared" si="120"/>
        <v/>
      </c>
      <c r="K818" s="21" t="str">
        <f t="shared" si="121"/>
        <v/>
      </c>
      <c r="L818" s="22" t="str">
        <f t="shared" si="122"/>
        <v/>
      </c>
      <c r="M818" s="23" t="str">
        <f t="shared" si="123"/>
        <v/>
      </c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</row>
    <row r="819" ht="15.75" customHeight="1">
      <c r="A819" s="29"/>
      <c r="B819" s="29"/>
      <c r="C819" s="29"/>
      <c r="D819" s="21" t="str">
        <f>IFERROR(__xludf.DUMMYFUNCTION("IF(ISBLANK(C819),"""",QUERY(CoordinateDefinitions,""select C,D,E,F,G,H where A=""&amp;B819&amp;"" and B='""&amp;C819&amp;""'""))"),"")</f>
        <v/>
      </c>
      <c r="E819" s="30"/>
      <c r="F819" s="30"/>
      <c r="G819" s="21"/>
      <c r="H819" s="21"/>
      <c r="I819" s="21"/>
      <c r="J819" s="21" t="str">
        <f t="shared" si="120"/>
        <v/>
      </c>
      <c r="K819" s="21" t="str">
        <f t="shared" si="121"/>
        <v/>
      </c>
      <c r="L819" s="22" t="str">
        <f t="shared" si="122"/>
        <v/>
      </c>
      <c r="M819" s="23" t="str">
        <f t="shared" si="123"/>
        <v/>
      </c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</row>
    <row r="820" ht="15.75" customHeight="1">
      <c r="A820" s="29"/>
      <c r="B820" s="29"/>
      <c r="C820" s="29"/>
      <c r="D820" s="21" t="str">
        <f>IFERROR(__xludf.DUMMYFUNCTION("IF(ISBLANK(C820),"""",QUERY(CoordinateDefinitions,""select C,D,E,F,G,H where A=""&amp;B820&amp;"" and B='""&amp;C820&amp;""'""))"),"")</f>
        <v/>
      </c>
      <c r="E820" s="30"/>
      <c r="F820" s="30"/>
      <c r="G820" s="21"/>
      <c r="H820" s="21"/>
      <c r="I820" s="21"/>
      <c r="J820" s="21" t="str">
        <f t="shared" si="120"/>
        <v/>
      </c>
      <c r="K820" s="21" t="str">
        <f t="shared" si="121"/>
        <v/>
      </c>
      <c r="L820" s="22" t="str">
        <f t="shared" si="122"/>
        <v/>
      </c>
      <c r="M820" s="23" t="str">
        <f t="shared" si="123"/>
        <v/>
      </c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</row>
    <row r="821" ht="15.75" customHeight="1">
      <c r="A821" s="29"/>
      <c r="B821" s="29"/>
      <c r="C821" s="29"/>
      <c r="D821" s="21" t="str">
        <f>IFERROR(__xludf.DUMMYFUNCTION("IF(ISBLANK(C821),"""",QUERY(CoordinateDefinitions,""select C,D,E,F,G,H where A=""&amp;B821&amp;"" and B='""&amp;C821&amp;""'""))"),"")</f>
        <v/>
      </c>
      <c r="E821" s="30"/>
      <c r="F821" s="30"/>
      <c r="G821" s="21"/>
      <c r="H821" s="21"/>
      <c r="I821" s="21"/>
      <c r="J821" s="21" t="str">
        <f t="shared" si="120"/>
        <v/>
      </c>
      <c r="K821" s="21" t="str">
        <f t="shared" si="121"/>
        <v/>
      </c>
      <c r="L821" s="22" t="str">
        <f t="shared" si="122"/>
        <v/>
      </c>
      <c r="M821" s="23" t="str">
        <f t="shared" si="123"/>
        <v/>
      </c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</row>
    <row r="822" ht="15.75" customHeight="1">
      <c r="A822" s="29"/>
      <c r="B822" s="29"/>
      <c r="C822" s="29"/>
      <c r="D822" s="21" t="str">
        <f>IFERROR(__xludf.DUMMYFUNCTION("IF(ISBLANK(C822),"""",QUERY(CoordinateDefinitions,""select C,D,E,F,G,H where A=""&amp;B822&amp;"" and B='""&amp;C822&amp;""'""))"),"")</f>
        <v/>
      </c>
      <c r="E822" s="30"/>
      <c r="F822" s="30"/>
      <c r="G822" s="21"/>
      <c r="H822" s="21"/>
      <c r="I822" s="21"/>
      <c r="J822" s="21" t="str">
        <f t="shared" si="120"/>
        <v/>
      </c>
      <c r="K822" s="21" t="str">
        <f t="shared" si="121"/>
        <v/>
      </c>
      <c r="L822" s="22" t="str">
        <f t="shared" si="122"/>
        <v/>
      </c>
      <c r="M822" s="23" t="str">
        <f t="shared" si="123"/>
        <v/>
      </c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</row>
    <row r="823" ht="15.75" customHeight="1">
      <c r="A823" s="29"/>
      <c r="B823" s="29"/>
      <c r="C823" s="29"/>
      <c r="D823" s="21" t="str">
        <f>IFERROR(__xludf.DUMMYFUNCTION("IF(ISBLANK(C823),"""",QUERY(CoordinateDefinitions,""select C,D,E,F,G,H where A=""&amp;B823&amp;"" and B='""&amp;C823&amp;""'""))"),"")</f>
        <v/>
      </c>
      <c r="E823" s="30"/>
      <c r="F823" s="30"/>
      <c r="G823" s="21"/>
      <c r="H823" s="21"/>
      <c r="I823" s="21"/>
      <c r="J823" s="21" t="str">
        <f t="shared" si="120"/>
        <v/>
      </c>
      <c r="K823" s="21" t="str">
        <f t="shared" si="121"/>
        <v/>
      </c>
      <c r="L823" s="22" t="str">
        <f t="shared" si="122"/>
        <v/>
      </c>
      <c r="M823" s="23" t="str">
        <f t="shared" si="123"/>
        <v/>
      </c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</row>
    <row r="824" ht="15.75" customHeight="1">
      <c r="A824" s="29"/>
      <c r="B824" s="29"/>
      <c r="C824" s="29"/>
      <c r="D824" s="21" t="str">
        <f>IFERROR(__xludf.DUMMYFUNCTION("IF(ISBLANK(C824),"""",QUERY(CoordinateDefinitions,""select C,D,E,F,G,H where A=""&amp;B824&amp;"" and B='""&amp;C824&amp;""'""))"),"")</f>
        <v/>
      </c>
      <c r="E824" s="30"/>
      <c r="F824" s="30"/>
      <c r="G824" s="21"/>
      <c r="H824" s="21"/>
      <c r="I824" s="21"/>
      <c r="J824" s="21" t="str">
        <f t="shared" si="120"/>
        <v/>
      </c>
      <c r="K824" s="21" t="str">
        <f t="shared" si="121"/>
        <v/>
      </c>
      <c r="L824" s="22" t="str">
        <f t="shared" si="122"/>
        <v/>
      </c>
      <c r="M824" s="23" t="str">
        <f t="shared" si="123"/>
        <v/>
      </c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</row>
    <row r="825" ht="15.75" customHeight="1">
      <c r="A825" s="29"/>
      <c r="B825" s="29"/>
      <c r="C825" s="29"/>
      <c r="D825" s="21" t="str">
        <f>IFERROR(__xludf.DUMMYFUNCTION("IF(ISBLANK(C825),"""",QUERY(CoordinateDefinitions,""select C,D,E,F,G,H where A=""&amp;B825&amp;"" and B='""&amp;C825&amp;""'""))"),"")</f>
        <v/>
      </c>
      <c r="E825" s="30"/>
      <c r="F825" s="30"/>
      <c r="G825" s="21"/>
      <c r="H825" s="21"/>
      <c r="I825" s="21"/>
      <c r="J825" s="21" t="str">
        <f t="shared" si="120"/>
        <v/>
      </c>
      <c r="K825" s="21" t="str">
        <f t="shared" si="121"/>
        <v/>
      </c>
      <c r="L825" s="22" t="str">
        <f t="shared" si="122"/>
        <v/>
      </c>
      <c r="M825" s="23" t="str">
        <f t="shared" si="123"/>
        <v/>
      </c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</row>
    <row r="826" ht="15.75" customHeight="1">
      <c r="A826" s="29"/>
      <c r="B826" s="29"/>
      <c r="C826" s="29"/>
      <c r="D826" s="21" t="str">
        <f>IFERROR(__xludf.DUMMYFUNCTION("IF(ISBLANK(C826),"""",QUERY(CoordinateDefinitions,""select C,D,E,F,G,H where A=""&amp;B826&amp;"" and B='""&amp;C826&amp;""'""))"),"")</f>
        <v/>
      </c>
      <c r="E826" s="30"/>
      <c r="F826" s="30"/>
      <c r="G826" s="21"/>
      <c r="H826" s="21"/>
      <c r="I826" s="21"/>
      <c r="J826" s="21" t="str">
        <f t="shared" si="120"/>
        <v/>
      </c>
      <c r="K826" s="21" t="str">
        <f t="shared" si="121"/>
        <v/>
      </c>
      <c r="L826" s="22" t="str">
        <f t="shared" si="122"/>
        <v/>
      </c>
      <c r="M826" s="23" t="str">
        <f t="shared" si="123"/>
        <v/>
      </c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</row>
    <row r="827" ht="15.75" customHeight="1">
      <c r="A827" s="29"/>
      <c r="B827" s="29"/>
      <c r="C827" s="29"/>
      <c r="D827" s="21" t="str">
        <f>IFERROR(__xludf.DUMMYFUNCTION("IF(ISBLANK(C827),"""",QUERY(CoordinateDefinitions,""select C,D,E,F,G,H where A=""&amp;B827&amp;"" and B='""&amp;C827&amp;""'""))"),"")</f>
        <v/>
      </c>
      <c r="E827" s="30"/>
      <c r="F827" s="30"/>
      <c r="G827" s="21"/>
      <c r="H827" s="21"/>
      <c r="I827" s="21"/>
      <c r="J827" s="21" t="str">
        <f t="shared" si="120"/>
        <v/>
      </c>
      <c r="K827" s="21" t="str">
        <f t="shared" si="121"/>
        <v/>
      </c>
      <c r="L827" s="22" t="str">
        <f t="shared" si="122"/>
        <v/>
      </c>
      <c r="M827" s="23" t="str">
        <f t="shared" si="123"/>
        <v/>
      </c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</row>
    <row r="828" ht="15.75" customHeight="1">
      <c r="A828" s="29"/>
      <c r="B828" s="29"/>
      <c r="C828" s="29"/>
      <c r="D828" s="21" t="str">
        <f>IFERROR(__xludf.DUMMYFUNCTION("IF(ISBLANK(C828),"""",QUERY(CoordinateDefinitions,""select C,D,E,F,G,H where A=""&amp;B828&amp;"" and B='""&amp;C828&amp;""'""))"),"")</f>
        <v/>
      </c>
      <c r="E828" s="30"/>
      <c r="F828" s="30"/>
      <c r="G828" s="21"/>
      <c r="H828" s="21"/>
      <c r="I828" s="21"/>
      <c r="J828" s="21" t="str">
        <f t="shared" si="120"/>
        <v/>
      </c>
      <c r="K828" s="21" t="str">
        <f t="shared" si="121"/>
        <v/>
      </c>
      <c r="L828" s="22" t="str">
        <f t="shared" si="122"/>
        <v/>
      </c>
      <c r="M828" s="23" t="str">
        <f t="shared" si="123"/>
        <v/>
      </c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</row>
    <row r="829" ht="15.75" customHeight="1">
      <c r="A829" s="29"/>
      <c r="B829" s="29"/>
      <c r="C829" s="29"/>
      <c r="D829" s="21" t="str">
        <f>IFERROR(__xludf.DUMMYFUNCTION("IF(ISBLANK(C829),"""",QUERY(CoordinateDefinitions,""select C,D,E,F,G,H where A=""&amp;B829&amp;"" and B='""&amp;C829&amp;""'""))"),"")</f>
        <v/>
      </c>
      <c r="E829" s="30"/>
      <c r="F829" s="30"/>
      <c r="G829" s="21"/>
      <c r="H829" s="21"/>
      <c r="I829" s="21"/>
      <c r="J829" s="21" t="str">
        <f t="shared" si="120"/>
        <v/>
      </c>
      <c r="K829" s="21" t="str">
        <f t="shared" si="121"/>
        <v/>
      </c>
      <c r="L829" s="22" t="str">
        <f t="shared" si="122"/>
        <v/>
      </c>
      <c r="M829" s="23" t="str">
        <f t="shared" si="123"/>
        <v/>
      </c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</row>
    <row r="830" ht="15.75" customHeight="1">
      <c r="A830" s="29"/>
      <c r="B830" s="29"/>
      <c r="C830" s="29"/>
      <c r="D830" s="21" t="str">
        <f>IFERROR(__xludf.DUMMYFUNCTION("IF(ISBLANK(C830),"""",QUERY(CoordinateDefinitions,""select C,D,E,F,G,H where A=""&amp;B830&amp;"" and B='""&amp;C830&amp;""'""))"),"")</f>
        <v/>
      </c>
      <c r="E830" s="30"/>
      <c r="F830" s="30"/>
      <c r="G830" s="21"/>
      <c r="H830" s="21"/>
      <c r="I830" s="21"/>
      <c r="J830" s="21" t="str">
        <f t="shared" si="120"/>
        <v/>
      </c>
      <c r="K830" s="21" t="str">
        <f t="shared" si="121"/>
        <v/>
      </c>
      <c r="L830" s="22" t="str">
        <f t="shared" si="122"/>
        <v/>
      </c>
      <c r="M830" s="23" t="str">
        <f t="shared" si="123"/>
        <v/>
      </c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</row>
    <row r="831" ht="15.75" customHeight="1">
      <c r="A831" s="29"/>
      <c r="B831" s="29"/>
      <c r="C831" s="29"/>
      <c r="D831" s="21" t="str">
        <f>IFERROR(__xludf.DUMMYFUNCTION("IF(ISBLANK(C831),"""",QUERY(CoordinateDefinitions,""select C,D,E,F,G,H where A=""&amp;B831&amp;"" and B='""&amp;C831&amp;""'""))"),"")</f>
        <v/>
      </c>
      <c r="E831" s="30"/>
      <c r="F831" s="30"/>
      <c r="G831" s="21"/>
      <c r="H831" s="21"/>
      <c r="I831" s="21"/>
      <c r="J831" s="21" t="str">
        <f t="shared" si="120"/>
        <v/>
      </c>
      <c r="K831" s="21" t="str">
        <f t="shared" si="121"/>
        <v/>
      </c>
      <c r="L831" s="22" t="str">
        <f t="shared" si="122"/>
        <v/>
      </c>
      <c r="M831" s="23" t="str">
        <f t="shared" si="123"/>
        <v/>
      </c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</row>
    <row r="832" ht="15.75" customHeight="1">
      <c r="A832" s="29"/>
      <c r="B832" s="29"/>
      <c r="C832" s="29"/>
      <c r="D832" s="21" t="str">
        <f>IFERROR(__xludf.DUMMYFUNCTION("IF(ISBLANK(C832),"""",QUERY(CoordinateDefinitions,""select C,D,E,F,G,H where A=""&amp;B832&amp;"" and B='""&amp;C832&amp;""'""))"),"")</f>
        <v/>
      </c>
      <c r="E832" s="30"/>
      <c r="F832" s="30"/>
      <c r="G832" s="21"/>
      <c r="H832" s="21"/>
      <c r="I832" s="21"/>
      <c r="J832" s="21" t="str">
        <f t="shared" si="120"/>
        <v/>
      </c>
      <c r="K832" s="21" t="str">
        <f t="shared" si="121"/>
        <v/>
      </c>
      <c r="L832" s="22" t="str">
        <f t="shared" si="122"/>
        <v/>
      </c>
      <c r="M832" s="23" t="str">
        <f t="shared" si="123"/>
        <v/>
      </c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</row>
    <row r="833" ht="15.75" customHeight="1">
      <c r="A833" s="29"/>
      <c r="B833" s="29"/>
      <c r="C833" s="29"/>
      <c r="D833" s="21" t="str">
        <f>IFERROR(__xludf.DUMMYFUNCTION("IF(ISBLANK(C833),"""",QUERY(CoordinateDefinitions,""select C,D,E,F,G,H where A=""&amp;B833&amp;"" and B='""&amp;C833&amp;""'""))"),"")</f>
        <v/>
      </c>
      <c r="E833" s="30"/>
      <c r="F833" s="30"/>
      <c r="G833" s="21"/>
      <c r="H833" s="21"/>
      <c r="I833" s="21"/>
      <c r="J833" s="21" t="str">
        <f t="shared" si="120"/>
        <v/>
      </c>
      <c r="K833" s="21" t="str">
        <f t="shared" si="121"/>
        <v/>
      </c>
      <c r="L833" s="22" t="str">
        <f t="shared" si="122"/>
        <v/>
      </c>
      <c r="M833" s="23" t="str">
        <f t="shared" si="123"/>
        <v/>
      </c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</row>
    <row r="834" ht="15.75" customHeight="1">
      <c r="A834" s="29"/>
      <c r="B834" s="29"/>
      <c r="C834" s="29"/>
      <c r="D834" s="21" t="str">
        <f>IFERROR(__xludf.DUMMYFUNCTION("IF(ISBLANK(C834),"""",QUERY(CoordinateDefinitions,""select C,D,E,F,G,H where A=""&amp;B834&amp;"" and B='""&amp;C834&amp;""'""))"),"")</f>
        <v/>
      </c>
      <c r="E834" s="30"/>
      <c r="F834" s="30"/>
      <c r="G834" s="21"/>
      <c r="H834" s="21"/>
      <c r="I834" s="21"/>
      <c r="J834" s="21" t="str">
        <f t="shared" si="120"/>
        <v/>
      </c>
      <c r="K834" s="21" t="str">
        <f t="shared" si="121"/>
        <v/>
      </c>
      <c r="L834" s="22" t="str">
        <f t="shared" si="122"/>
        <v/>
      </c>
      <c r="M834" s="23" t="str">
        <f t="shared" si="123"/>
        <v/>
      </c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</row>
    <row r="835" ht="15.75" customHeight="1">
      <c r="A835" s="29"/>
      <c r="B835" s="29"/>
      <c r="C835" s="29"/>
      <c r="D835" s="21" t="str">
        <f>IFERROR(__xludf.DUMMYFUNCTION("IF(ISBLANK(C835),"""",QUERY(CoordinateDefinitions,""select C,D,E,F,G,H where A=""&amp;B835&amp;"" and B='""&amp;C835&amp;""'""))"),"")</f>
        <v/>
      </c>
      <c r="E835" s="30"/>
      <c r="F835" s="30"/>
      <c r="G835" s="21"/>
      <c r="H835" s="21"/>
      <c r="I835" s="21"/>
      <c r="J835" s="21" t="str">
        <f t="shared" si="120"/>
        <v/>
      </c>
      <c r="K835" s="21" t="str">
        <f t="shared" si="121"/>
        <v/>
      </c>
      <c r="L835" s="22" t="str">
        <f t="shared" si="122"/>
        <v/>
      </c>
      <c r="M835" s="23" t="str">
        <f t="shared" si="123"/>
        <v/>
      </c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</row>
    <row r="836" ht="15.75" customHeight="1">
      <c r="A836" s="29"/>
      <c r="B836" s="29"/>
      <c r="C836" s="29"/>
      <c r="D836" s="21" t="str">
        <f>IFERROR(__xludf.DUMMYFUNCTION("IF(ISBLANK(C836),"""",QUERY(CoordinateDefinitions,""select C,D,E,F,G,H where A=""&amp;B836&amp;"" and B='""&amp;C836&amp;""'""))"),"")</f>
        <v/>
      </c>
      <c r="E836" s="30"/>
      <c r="F836" s="30"/>
      <c r="G836" s="21"/>
      <c r="H836" s="21"/>
      <c r="I836" s="21"/>
      <c r="J836" s="21" t="str">
        <f t="shared" si="120"/>
        <v/>
      </c>
      <c r="K836" s="21" t="str">
        <f t="shared" si="121"/>
        <v/>
      </c>
      <c r="L836" s="22" t="str">
        <f t="shared" si="122"/>
        <v/>
      </c>
      <c r="M836" s="23" t="str">
        <f t="shared" si="123"/>
        <v/>
      </c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</row>
    <row r="837" ht="15.75" customHeight="1">
      <c r="A837" s="29"/>
      <c r="B837" s="29"/>
      <c r="C837" s="29"/>
      <c r="D837" s="21" t="str">
        <f>IFERROR(__xludf.DUMMYFUNCTION("IF(ISBLANK(C837),"""",QUERY(CoordinateDefinitions,""select C,D,E,F,G,H where A=""&amp;B837&amp;"" and B='""&amp;C837&amp;""'""))"),"")</f>
        <v/>
      </c>
      <c r="E837" s="30"/>
      <c r="F837" s="30"/>
      <c r="G837" s="21"/>
      <c r="H837" s="21"/>
      <c r="I837" s="21"/>
      <c r="J837" s="21" t="str">
        <f t="shared" si="120"/>
        <v/>
      </c>
      <c r="K837" s="21" t="str">
        <f t="shared" si="121"/>
        <v/>
      </c>
      <c r="L837" s="22" t="str">
        <f t="shared" si="122"/>
        <v/>
      </c>
      <c r="M837" s="23" t="str">
        <f t="shared" si="123"/>
        <v/>
      </c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</row>
    <row r="838" ht="15.75" customHeight="1">
      <c r="A838" s="29"/>
      <c r="B838" s="29"/>
      <c r="C838" s="29"/>
      <c r="D838" s="21" t="str">
        <f>IFERROR(__xludf.DUMMYFUNCTION("IF(ISBLANK(C838),"""",QUERY(CoordinateDefinitions,""select C,D,E,F,G,H where A=""&amp;B838&amp;"" and B='""&amp;C838&amp;""'""))"),"")</f>
        <v/>
      </c>
      <c r="E838" s="30"/>
      <c r="F838" s="30"/>
      <c r="G838" s="21"/>
      <c r="H838" s="21"/>
      <c r="I838" s="21"/>
      <c r="J838" s="21" t="str">
        <f t="shared" si="120"/>
        <v/>
      </c>
      <c r="K838" s="21" t="str">
        <f t="shared" si="121"/>
        <v/>
      </c>
      <c r="L838" s="22" t="str">
        <f t="shared" si="122"/>
        <v/>
      </c>
      <c r="M838" s="23" t="str">
        <f t="shared" si="123"/>
        <v/>
      </c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</row>
    <row r="839" ht="15.75" customHeight="1">
      <c r="A839" s="29"/>
      <c r="B839" s="29"/>
      <c r="C839" s="29"/>
      <c r="D839" s="21" t="str">
        <f>IFERROR(__xludf.DUMMYFUNCTION("IF(ISBLANK(C839),"""",QUERY(CoordinateDefinitions,""select C,D,E,F,G,H where A=""&amp;B839&amp;"" and B='""&amp;C839&amp;""'""))"),"")</f>
        <v/>
      </c>
      <c r="E839" s="30"/>
      <c r="F839" s="30"/>
      <c r="G839" s="21"/>
      <c r="H839" s="21"/>
      <c r="I839" s="21"/>
      <c r="J839" s="21" t="str">
        <f t="shared" si="120"/>
        <v/>
      </c>
      <c r="K839" s="21" t="str">
        <f t="shared" si="121"/>
        <v/>
      </c>
      <c r="L839" s="22" t="str">
        <f t="shared" si="122"/>
        <v/>
      </c>
      <c r="M839" s="23" t="str">
        <f t="shared" si="123"/>
        <v/>
      </c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</row>
    <row r="840" ht="15.75" customHeight="1">
      <c r="A840" s="29"/>
      <c r="B840" s="29"/>
      <c r="C840" s="29"/>
      <c r="D840" s="21" t="str">
        <f>IFERROR(__xludf.DUMMYFUNCTION("IF(ISBLANK(C840),"""",QUERY(CoordinateDefinitions,""select C,D,E,F,G,H where A=""&amp;B840&amp;"" and B='""&amp;C840&amp;""'""))"),"")</f>
        <v/>
      </c>
      <c r="E840" s="30"/>
      <c r="F840" s="30"/>
      <c r="G840" s="21"/>
      <c r="H840" s="21"/>
      <c r="I840" s="21"/>
      <c r="J840" s="21" t="str">
        <f t="shared" si="120"/>
        <v/>
      </c>
      <c r="K840" s="21" t="str">
        <f t="shared" si="121"/>
        <v/>
      </c>
      <c r="L840" s="22" t="str">
        <f t="shared" si="122"/>
        <v/>
      </c>
      <c r="M840" s="23" t="str">
        <f t="shared" si="123"/>
        <v/>
      </c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</row>
    <row r="841" ht="15.75" customHeight="1">
      <c r="A841" s="29"/>
      <c r="B841" s="29"/>
      <c r="C841" s="29"/>
      <c r="D841" s="21" t="str">
        <f>IFERROR(__xludf.DUMMYFUNCTION("IF(ISBLANK(C841),"""",QUERY(CoordinateDefinitions,""select C,D,E,F,G,H where A=""&amp;B841&amp;"" and B='""&amp;C841&amp;""'""))"),"")</f>
        <v/>
      </c>
      <c r="E841" s="30"/>
      <c r="F841" s="30"/>
      <c r="G841" s="21"/>
      <c r="H841" s="21"/>
      <c r="I841" s="21"/>
      <c r="J841" s="21" t="str">
        <f t="shared" si="120"/>
        <v/>
      </c>
      <c r="K841" s="21" t="str">
        <f t="shared" si="121"/>
        <v/>
      </c>
      <c r="L841" s="22" t="str">
        <f t="shared" si="122"/>
        <v/>
      </c>
      <c r="M841" s="23" t="str">
        <f t="shared" si="123"/>
        <v/>
      </c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</row>
    <row r="842" ht="15.75" customHeight="1">
      <c r="A842" s="29"/>
      <c r="B842" s="29"/>
      <c r="C842" s="29"/>
      <c r="D842" s="21" t="str">
        <f>IFERROR(__xludf.DUMMYFUNCTION("IF(ISBLANK(C842),"""",QUERY(CoordinateDefinitions,""select C,D,E,F,G,H where A=""&amp;B842&amp;"" and B='""&amp;C842&amp;""'""))"),"")</f>
        <v/>
      </c>
      <c r="E842" s="30"/>
      <c r="F842" s="30"/>
      <c r="G842" s="21"/>
      <c r="H842" s="21"/>
      <c r="I842" s="21"/>
      <c r="J842" s="21" t="str">
        <f t="shared" si="120"/>
        <v/>
      </c>
      <c r="K842" s="21" t="str">
        <f t="shared" si="121"/>
        <v/>
      </c>
      <c r="L842" s="22" t="str">
        <f t="shared" si="122"/>
        <v/>
      </c>
      <c r="M842" s="23" t="str">
        <f t="shared" si="123"/>
        <v/>
      </c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</row>
    <row r="843" ht="15.75" customHeight="1">
      <c r="A843" s="29"/>
      <c r="B843" s="29"/>
      <c r="C843" s="29"/>
      <c r="D843" s="21" t="str">
        <f>IFERROR(__xludf.DUMMYFUNCTION("IF(ISBLANK(C843),"""",QUERY(CoordinateDefinitions,""select C,D,E,F,G,H where A=""&amp;B843&amp;"" and B='""&amp;C843&amp;""'""))"),"")</f>
        <v/>
      </c>
      <c r="E843" s="30"/>
      <c r="F843" s="30"/>
      <c r="G843" s="21"/>
      <c r="H843" s="21"/>
      <c r="I843" s="21"/>
      <c r="J843" s="21" t="str">
        <f t="shared" si="120"/>
        <v/>
      </c>
      <c r="K843" s="21" t="str">
        <f t="shared" si="121"/>
        <v/>
      </c>
      <c r="L843" s="22" t="str">
        <f t="shared" si="122"/>
        <v/>
      </c>
      <c r="M843" s="23" t="str">
        <f t="shared" si="123"/>
        <v/>
      </c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</row>
    <row r="844" ht="15.75" customHeight="1">
      <c r="A844" s="29"/>
      <c r="B844" s="29"/>
      <c r="C844" s="29"/>
      <c r="D844" s="21" t="str">
        <f>IFERROR(__xludf.DUMMYFUNCTION("IF(ISBLANK(C844),"""",QUERY(CoordinateDefinitions,""select C,D,E,F,G,H where A=""&amp;B844&amp;"" and B='""&amp;C844&amp;""'""))"),"")</f>
        <v/>
      </c>
      <c r="E844" s="30"/>
      <c r="F844" s="30"/>
      <c r="G844" s="21"/>
      <c r="H844" s="21"/>
      <c r="I844" s="21"/>
      <c r="J844" s="21" t="str">
        <f t="shared" si="120"/>
        <v/>
      </c>
      <c r="K844" s="21" t="str">
        <f t="shared" si="121"/>
        <v/>
      </c>
      <c r="L844" s="22" t="str">
        <f t="shared" si="122"/>
        <v/>
      </c>
      <c r="M844" s="23" t="str">
        <f t="shared" si="123"/>
        <v/>
      </c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</row>
    <row r="845" ht="15.75" customHeight="1">
      <c r="A845" s="29"/>
      <c r="B845" s="29"/>
      <c r="C845" s="29"/>
      <c r="D845" s="21" t="str">
        <f>IFERROR(__xludf.DUMMYFUNCTION("IF(ISBLANK(C845),"""",QUERY(CoordinateDefinitions,""select C,D,E,F,G,H where A=""&amp;B845&amp;"" and B='""&amp;C845&amp;""'""))"),"")</f>
        <v/>
      </c>
      <c r="E845" s="30"/>
      <c r="F845" s="30"/>
      <c r="G845" s="21"/>
      <c r="H845" s="21"/>
      <c r="I845" s="21"/>
      <c r="J845" s="21" t="str">
        <f t="shared" si="120"/>
        <v/>
      </c>
      <c r="K845" s="21" t="str">
        <f t="shared" si="121"/>
        <v/>
      </c>
      <c r="L845" s="22" t="str">
        <f t="shared" si="122"/>
        <v/>
      </c>
      <c r="M845" s="23" t="str">
        <f t="shared" si="123"/>
        <v/>
      </c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</row>
    <row r="846" ht="15.75" customHeight="1">
      <c r="A846" s="29"/>
      <c r="B846" s="29"/>
      <c r="C846" s="29"/>
      <c r="D846" s="21" t="str">
        <f>IFERROR(__xludf.DUMMYFUNCTION("IF(ISBLANK(C846),"""",QUERY(CoordinateDefinitions,""select C,D,E,F,G,H where A=""&amp;B846&amp;"" and B='""&amp;C846&amp;""'""))"),"")</f>
        <v/>
      </c>
      <c r="E846" s="30"/>
      <c r="F846" s="30"/>
      <c r="G846" s="21"/>
      <c r="H846" s="21"/>
      <c r="I846" s="21"/>
      <c r="J846" s="21" t="str">
        <f t="shared" si="120"/>
        <v/>
      </c>
      <c r="K846" s="21" t="str">
        <f t="shared" si="121"/>
        <v/>
      </c>
      <c r="L846" s="22" t="str">
        <f t="shared" si="122"/>
        <v/>
      </c>
      <c r="M846" s="23" t="str">
        <f t="shared" si="123"/>
        <v/>
      </c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</row>
    <row r="847" ht="15.75" customHeight="1">
      <c r="A847" s="29"/>
      <c r="B847" s="29"/>
      <c r="C847" s="29"/>
      <c r="D847" s="21" t="str">
        <f>IFERROR(__xludf.DUMMYFUNCTION("IF(ISBLANK(C847),"""",QUERY(CoordinateDefinitions,""select C,D,E,F,G,H where A=""&amp;B847&amp;"" and B='""&amp;C847&amp;""'""))"),"")</f>
        <v/>
      </c>
      <c r="E847" s="30"/>
      <c r="F847" s="30"/>
      <c r="G847" s="21"/>
      <c r="H847" s="21"/>
      <c r="I847" s="21"/>
      <c r="J847" s="21" t="str">
        <f t="shared" si="120"/>
        <v/>
      </c>
      <c r="K847" s="21" t="str">
        <f t="shared" si="121"/>
        <v/>
      </c>
      <c r="L847" s="22" t="str">
        <f t="shared" si="122"/>
        <v/>
      </c>
      <c r="M847" s="23" t="str">
        <f t="shared" si="123"/>
        <v/>
      </c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</row>
    <row r="848" ht="15.75" customHeight="1">
      <c r="A848" s="29"/>
      <c r="B848" s="29"/>
      <c r="C848" s="29"/>
      <c r="D848" s="21" t="str">
        <f>IFERROR(__xludf.DUMMYFUNCTION("IF(ISBLANK(C848),"""",QUERY(CoordinateDefinitions,""select C,D,E,F,G,H where A=""&amp;B848&amp;"" and B='""&amp;C848&amp;""'""))"),"")</f>
        <v/>
      </c>
      <c r="E848" s="30"/>
      <c r="F848" s="30"/>
      <c r="G848" s="21"/>
      <c r="H848" s="21"/>
      <c r="I848" s="21"/>
      <c r="J848" s="21" t="str">
        <f t="shared" si="120"/>
        <v/>
      </c>
      <c r="K848" s="21" t="str">
        <f t="shared" si="121"/>
        <v/>
      </c>
      <c r="L848" s="22" t="str">
        <f t="shared" si="122"/>
        <v/>
      </c>
      <c r="M848" s="23" t="str">
        <f t="shared" si="123"/>
        <v/>
      </c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</row>
    <row r="849" ht="15.75" customHeight="1">
      <c r="A849" s="29"/>
      <c r="B849" s="29"/>
      <c r="C849" s="29"/>
      <c r="D849" s="21" t="str">
        <f>IFERROR(__xludf.DUMMYFUNCTION("IF(ISBLANK(C849),"""",QUERY(CoordinateDefinitions,""select C,D,E,F,G,H where A=""&amp;B849&amp;"" and B='""&amp;C849&amp;""'""))"),"")</f>
        <v/>
      </c>
      <c r="E849" s="30"/>
      <c r="F849" s="30"/>
      <c r="G849" s="21"/>
      <c r="H849" s="21"/>
      <c r="I849" s="21"/>
      <c r="J849" s="21" t="str">
        <f t="shared" si="120"/>
        <v/>
      </c>
      <c r="K849" s="21" t="str">
        <f t="shared" si="121"/>
        <v/>
      </c>
      <c r="L849" s="22" t="str">
        <f t="shared" si="122"/>
        <v/>
      </c>
      <c r="M849" s="23" t="str">
        <f t="shared" si="123"/>
        <v/>
      </c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</row>
    <row r="850" ht="15.75" customHeight="1">
      <c r="A850" s="29"/>
      <c r="B850" s="29"/>
      <c r="C850" s="29"/>
      <c r="D850" s="21" t="str">
        <f>IFERROR(__xludf.DUMMYFUNCTION("IF(ISBLANK(C850),"""",QUERY(CoordinateDefinitions,""select C,D,E,F,G,H where A=""&amp;B850&amp;"" and B='""&amp;C850&amp;""'""))"),"")</f>
        <v/>
      </c>
      <c r="E850" s="30"/>
      <c r="F850" s="30"/>
      <c r="G850" s="21"/>
      <c r="H850" s="21"/>
      <c r="I850" s="21"/>
      <c r="J850" s="21" t="str">
        <f t="shared" si="120"/>
        <v/>
      </c>
      <c r="K850" s="21" t="str">
        <f t="shared" si="121"/>
        <v/>
      </c>
      <c r="L850" s="22" t="str">
        <f t="shared" si="122"/>
        <v/>
      </c>
      <c r="M850" s="23" t="str">
        <f t="shared" si="123"/>
        <v/>
      </c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</row>
    <row r="851" ht="15.75" customHeight="1">
      <c r="A851" s="29"/>
      <c r="B851" s="29"/>
      <c r="C851" s="29"/>
      <c r="D851" s="21" t="str">
        <f>IFERROR(__xludf.DUMMYFUNCTION("IF(ISBLANK(C851),"""",QUERY(CoordinateDefinitions,""select C,D,E,F,G,H where A=""&amp;B851&amp;"" and B='""&amp;C851&amp;""'""))"),"")</f>
        <v/>
      </c>
      <c r="E851" s="30"/>
      <c r="F851" s="30"/>
      <c r="G851" s="21"/>
      <c r="H851" s="21"/>
      <c r="I851" s="21"/>
      <c r="J851" s="21" t="str">
        <f t="shared" si="120"/>
        <v/>
      </c>
      <c r="K851" s="21" t="str">
        <f t="shared" si="121"/>
        <v/>
      </c>
      <c r="L851" s="22" t="str">
        <f t="shared" si="122"/>
        <v/>
      </c>
      <c r="M851" s="23" t="str">
        <f t="shared" si="123"/>
        <v/>
      </c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</row>
    <row r="852" ht="15.75" customHeight="1">
      <c r="A852" s="29"/>
      <c r="B852" s="29"/>
      <c r="C852" s="29"/>
      <c r="D852" s="21" t="str">
        <f>IFERROR(__xludf.DUMMYFUNCTION("IF(ISBLANK(C852),"""",QUERY(CoordinateDefinitions,""select C,D,E,F,G,H where A=""&amp;B852&amp;"" and B='""&amp;C852&amp;""'""))"),"")</f>
        <v/>
      </c>
      <c r="E852" s="30"/>
      <c r="F852" s="30"/>
      <c r="G852" s="21"/>
      <c r="H852" s="21"/>
      <c r="I852" s="21"/>
      <c r="J852" s="21" t="str">
        <f t="shared" si="120"/>
        <v/>
      </c>
      <c r="K852" s="21" t="str">
        <f t="shared" si="121"/>
        <v/>
      </c>
      <c r="L852" s="22" t="str">
        <f t="shared" si="122"/>
        <v/>
      </c>
      <c r="M852" s="23" t="str">
        <f t="shared" si="123"/>
        <v/>
      </c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</row>
    <row r="853" ht="15.75" customHeight="1">
      <c r="A853" s="29"/>
      <c r="B853" s="29"/>
      <c r="C853" s="29"/>
      <c r="D853" s="21" t="str">
        <f>IFERROR(__xludf.DUMMYFUNCTION("IF(ISBLANK(C853),"""",QUERY(CoordinateDefinitions,""select C,D,E,F,G,H where A=""&amp;B853&amp;"" and B='""&amp;C853&amp;""'""))"),"")</f>
        <v/>
      </c>
      <c r="E853" s="30"/>
      <c r="F853" s="30"/>
      <c r="G853" s="21"/>
      <c r="H853" s="21"/>
      <c r="I853" s="21"/>
      <c r="J853" s="21" t="str">
        <f t="shared" si="120"/>
        <v/>
      </c>
      <c r="K853" s="21" t="str">
        <f t="shared" si="121"/>
        <v/>
      </c>
      <c r="L853" s="22" t="str">
        <f t="shared" si="122"/>
        <v/>
      </c>
      <c r="M853" s="23" t="str">
        <f t="shared" si="123"/>
        <v/>
      </c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</row>
    <row r="854" ht="15.75" customHeight="1">
      <c r="A854" s="29"/>
      <c r="B854" s="29"/>
      <c r="C854" s="29"/>
      <c r="D854" s="21" t="str">
        <f>IFERROR(__xludf.DUMMYFUNCTION("IF(ISBLANK(C854),"""",QUERY(CoordinateDefinitions,""select C,D,E,F,G,H where A=""&amp;B854&amp;"" and B='""&amp;C854&amp;""'""))"),"")</f>
        <v/>
      </c>
      <c r="E854" s="30"/>
      <c r="F854" s="30"/>
      <c r="G854" s="21"/>
      <c r="H854" s="21"/>
      <c r="I854" s="21"/>
      <c r="J854" s="21" t="str">
        <f t="shared" si="120"/>
        <v/>
      </c>
      <c r="K854" s="21" t="str">
        <f t="shared" si="121"/>
        <v/>
      </c>
      <c r="L854" s="22" t="str">
        <f t="shared" si="122"/>
        <v/>
      </c>
      <c r="M854" s="23" t="str">
        <f t="shared" si="123"/>
        <v/>
      </c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</row>
    <row r="855" ht="15.75" customHeight="1">
      <c r="A855" s="29"/>
      <c r="B855" s="29"/>
      <c r="C855" s="29"/>
      <c r="D855" s="21" t="str">
        <f>IFERROR(__xludf.DUMMYFUNCTION("IF(ISBLANK(C855),"""",QUERY(CoordinateDefinitions,""select C,D,E,F,G,H where A=""&amp;B855&amp;"" and B='""&amp;C855&amp;""'""))"),"")</f>
        <v/>
      </c>
      <c r="E855" s="30"/>
      <c r="F855" s="30"/>
      <c r="G855" s="21"/>
      <c r="H855" s="21"/>
      <c r="I855" s="21"/>
      <c r="J855" s="21" t="str">
        <f t="shared" si="120"/>
        <v/>
      </c>
      <c r="K855" s="21" t="str">
        <f t="shared" si="121"/>
        <v/>
      </c>
      <c r="L855" s="22" t="str">
        <f t="shared" si="122"/>
        <v/>
      </c>
      <c r="M855" s="23" t="str">
        <f t="shared" si="123"/>
        <v/>
      </c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</row>
    <row r="856" ht="15.75" customHeight="1">
      <c r="A856" s="29"/>
      <c r="B856" s="29"/>
      <c r="C856" s="29"/>
      <c r="D856" s="21" t="str">
        <f>IFERROR(__xludf.DUMMYFUNCTION("IF(ISBLANK(C856),"""",QUERY(CoordinateDefinitions,""select C,D,E,F,G,H where A=""&amp;B856&amp;"" and B='""&amp;C856&amp;""'""))"),"")</f>
        <v/>
      </c>
      <c r="E856" s="30"/>
      <c r="F856" s="30"/>
      <c r="G856" s="21"/>
      <c r="H856" s="21"/>
      <c r="I856" s="21"/>
      <c r="J856" s="21" t="str">
        <f t="shared" si="120"/>
        <v/>
      </c>
      <c r="K856" s="21" t="str">
        <f t="shared" si="121"/>
        <v/>
      </c>
      <c r="L856" s="22" t="str">
        <f t="shared" si="122"/>
        <v/>
      </c>
      <c r="M856" s="23" t="str">
        <f t="shared" si="123"/>
        <v/>
      </c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</row>
    <row r="857" ht="15.75" customHeight="1">
      <c r="A857" s="29"/>
      <c r="B857" s="29"/>
      <c r="C857" s="29"/>
      <c r="D857" s="21" t="str">
        <f>IFERROR(__xludf.DUMMYFUNCTION("IF(ISBLANK(C857),"""",QUERY(CoordinateDefinitions,""select C,D,E,F,G,H where A=""&amp;B857&amp;"" and B='""&amp;C857&amp;""'""))"),"")</f>
        <v/>
      </c>
      <c r="E857" s="30"/>
      <c r="F857" s="30"/>
      <c r="G857" s="21"/>
      <c r="H857" s="21"/>
      <c r="I857" s="21"/>
      <c r="J857" s="21" t="str">
        <f t="shared" si="120"/>
        <v/>
      </c>
      <c r="K857" s="21" t="str">
        <f t="shared" si="121"/>
        <v/>
      </c>
      <c r="L857" s="22" t="str">
        <f t="shared" si="122"/>
        <v/>
      </c>
      <c r="M857" s="23" t="str">
        <f t="shared" si="123"/>
        <v/>
      </c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</row>
    <row r="858" ht="15.75" customHeight="1">
      <c r="A858" s="29"/>
      <c r="B858" s="29"/>
      <c r="C858" s="29"/>
      <c r="D858" s="21" t="str">
        <f>IFERROR(__xludf.DUMMYFUNCTION("IF(ISBLANK(C858),"""",QUERY(CoordinateDefinitions,""select C,D,E,F,G,H where A=""&amp;B858&amp;"" and B='""&amp;C858&amp;""'""))"),"")</f>
        <v/>
      </c>
      <c r="E858" s="30"/>
      <c r="F858" s="30"/>
      <c r="G858" s="21"/>
      <c r="H858" s="21"/>
      <c r="I858" s="21"/>
      <c r="J858" s="21" t="str">
        <f t="shared" si="120"/>
        <v/>
      </c>
      <c r="K858" s="21" t="str">
        <f t="shared" si="121"/>
        <v/>
      </c>
      <c r="L858" s="22" t="str">
        <f t="shared" si="122"/>
        <v/>
      </c>
      <c r="M858" s="23" t="str">
        <f t="shared" si="123"/>
        <v/>
      </c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</row>
    <row r="859" ht="15.75" customHeight="1">
      <c r="A859" s="29"/>
      <c r="B859" s="29"/>
      <c r="C859" s="29"/>
      <c r="D859" s="21" t="str">
        <f>IFERROR(__xludf.DUMMYFUNCTION("IF(ISBLANK(C859),"""",QUERY(CoordinateDefinitions,""select C,D,E,F,G,H where A=""&amp;B859&amp;"" and B='""&amp;C859&amp;""'""))"),"")</f>
        <v/>
      </c>
      <c r="E859" s="30"/>
      <c r="F859" s="30"/>
      <c r="G859" s="21"/>
      <c r="H859" s="21"/>
      <c r="I859" s="21"/>
      <c r="J859" s="21" t="str">
        <f t="shared" si="120"/>
        <v/>
      </c>
      <c r="K859" s="21" t="str">
        <f t="shared" si="121"/>
        <v/>
      </c>
      <c r="L859" s="22" t="str">
        <f t="shared" si="122"/>
        <v/>
      </c>
      <c r="M859" s="23" t="str">
        <f t="shared" si="123"/>
        <v/>
      </c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</row>
    <row r="860" ht="15.75" customHeight="1">
      <c r="A860" s="29"/>
      <c r="B860" s="29"/>
      <c r="C860" s="29"/>
      <c r="D860" s="21" t="str">
        <f>IFERROR(__xludf.DUMMYFUNCTION("IF(ISBLANK(C860),"""",QUERY(CoordinateDefinitions,""select C,D,E,F,G,H where A=""&amp;B860&amp;"" and B='""&amp;C860&amp;""'""))"),"")</f>
        <v/>
      </c>
      <c r="E860" s="30"/>
      <c r="F860" s="30"/>
      <c r="G860" s="21"/>
      <c r="H860" s="21"/>
      <c r="I860" s="21"/>
      <c r="J860" s="21" t="str">
        <f t="shared" si="120"/>
        <v/>
      </c>
      <c r="K860" s="21" t="str">
        <f t="shared" si="121"/>
        <v/>
      </c>
      <c r="L860" s="22" t="str">
        <f t="shared" si="122"/>
        <v/>
      </c>
      <c r="M860" s="23" t="str">
        <f t="shared" si="123"/>
        <v/>
      </c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</row>
    <row r="861" ht="15.75" customHeight="1">
      <c r="A861" s="29"/>
      <c r="B861" s="29"/>
      <c r="C861" s="29"/>
      <c r="D861" s="21" t="str">
        <f>IFERROR(__xludf.DUMMYFUNCTION("IF(ISBLANK(C861),"""",QUERY(CoordinateDefinitions,""select C,D,E,F,G,H where A=""&amp;B861&amp;"" and B='""&amp;C861&amp;""'""))"),"")</f>
        <v/>
      </c>
      <c r="E861" s="30"/>
      <c r="F861" s="30"/>
      <c r="G861" s="21"/>
      <c r="H861" s="21"/>
      <c r="I861" s="21"/>
      <c r="J861" s="21" t="str">
        <f t="shared" si="120"/>
        <v/>
      </c>
      <c r="K861" s="21" t="str">
        <f t="shared" si="121"/>
        <v/>
      </c>
      <c r="L861" s="22" t="str">
        <f t="shared" si="122"/>
        <v/>
      </c>
      <c r="M861" s="23" t="str">
        <f t="shared" si="123"/>
        <v/>
      </c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</row>
    <row r="862" ht="15.75" customHeight="1">
      <c r="A862" s="29"/>
      <c r="B862" s="29"/>
      <c r="C862" s="29"/>
      <c r="D862" s="21" t="str">
        <f>IFERROR(__xludf.DUMMYFUNCTION("IF(ISBLANK(C862),"""",QUERY(CoordinateDefinitions,""select C,D,E,F,G,H where A=""&amp;B862&amp;"" and B='""&amp;C862&amp;""'""))"),"")</f>
        <v/>
      </c>
      <c r="E862" s="30"/>
      <c r="F862" s="30"/>
      <c r="G862" s="21"/>
      <c r="H862" s="21"/>
      <c r="I862" s="21"/>
      <c r="J862" s="21" t="str">
        <f t="shared" si="120"/>
        <v/>
      </c>
      <c r="K862" s="21" t="str">
        <f t="shared" si="121"/>
        <v/>
      </c>
      <c r="L862" s="22" t="str">
        <f t="shared" si="122"/>
        <v/>
      </c>
      <c r="M862" s="23" t="str">
        <f t="shared" si="123"/>
        <v/>
      </c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</row>
    <row r="863" ht="15.75" customHeight="1">
      <c r="A863" s="29"/>
      <c r="B863" s="29"/>
      <c r="C863" s="29"/>
      <c r="D863" s="21" t="str">
        <f>IFERROR(__xludf.DUMMYFUNCTION("IF(ISBLANK(C863),"""",QUERY(CoordinateDefinitions,""select C,D,E,F,G,H where A=""&amp;B863&amp;"" and B='""&amp;C863&amp;""'""))"),"")</f>
        <v/>
      </c>
      <c r="E863" s="30"/>
      <c r="F863" s="30"/>
      <c r="G863" s="21"/>
      <c r="H863" s="21"/>
      <c r="I863" s="21"/>
      <c r="J863" s="21" t="str">
        <f t="shared" si="120"/>
        <v/>
      </c>
      <c r="K863" s="21" t="str">
        <f t="shared" si="121"/>
        <v/>
      </c>
      <c r="L863" s="22" t="str">
        <f t="shared" si="122"/>
        <v/>
      </c>
      <c r="M863" s="23" t="str">
        <f t="shared" si="123"/>
        <v/>
      </c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</row>
    <row r="864" ht="15.75" customHeight="1">
      <c r="A864" s="29"/>
      <c r="B864" s="29"/>
      <c r="C864" s="29"/>
      <c r="D864" s="21" t="str">
        <f>IFERROR(__xludf.DUMMYFUNCTION("IF(ISBLANK(C864),"""",QUERY(CoordinateDefinitions,""select C,D,E,F,G,H where A=""&amp;B864&amp;"" and B='""&amp;C864&amp;""'""))"),"")</f>
        <v/>
      </c>
      <c r="E864" s="30"/>
      <c r="F864" s="30"/>
      <c r="G864" s="21"/>
      <c r="H864" s="21"/>
      <c r="I864" s="21"/>
      <c r="J864" s="21" t="str">
        <f t="shared" si="120"/>
        <v/>
      </c>
      <c r="K864" s="21" t="str">
        <f t="shared" si="121"/>
        <v/>
      </c>
      <c r="L864" s="22" t="str">
        <f t="shared" si="122"/>
        <v/>
      </c>
      <c r="M864" s="23" t="str">
        <f t="shared" si="123"/>
        <v/>
      </c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</row>
    <row r="865" ht="15.75" customHeight="1">
      <c r="A865" s="29"/>
      <c r="B865" s="29"/>
      <c r="C865" s="29"/>
      <c r="D865" s="21" t="str">
        <f>IFERROR(__xludf.DUMMYFUNCTION("IF(ISBLANK(C865),"""",QUERY(CoordinateDefinitions,""select C,D,E,F,G,H where A=""&amp;B865&amp;"" and B='""&amp;C865&amp;""'""))"),"")</f>
        <v/>
      </c>
      <c r="E865" s="30"/>
      <c r="F865" s="30"/>
      <c r="G865" s="21"/>
      <c r="H865" s="21"/>
      <c r="I865" s="21"/>
      <c r="J865" s="21" t="str">
        <f t="shared" si="120"/>
        <v/>
      </c>
      <c r="K865" s="21" t="str">
        <f t="shared" si="121"/>
        <v/>
      </c>
      <c r="L865" s="22" t="str">
        <f t="shared" si="122"/>
        <v/>
      </c>
      <c r="M865" s="23" t="str">
        <f t="shared" si="123"/>
        <v/>
      </c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</row>
    <row r="866" ht="15.75" customHeight="1">
      <c r="A866" s="29"/>
      <c r="B866" s="29"/>
      <c r="C866" s="29"/>
      <c r="D866" s="21" t="str">
        <f>IFERROR(__xludf.DUMMYFUNCTION("IF(ISBLANK(C866),"""",QUERY(CoordinateDefinitions,""select C,D,E,F,G,H where A=""&amp;B866&amp;"" and B='""&amp;C866&amp;""'""))"),"")</f>
        <v/>
      </c>
      <c r="E866" s="30"/>
      <c r="F866" s="30"/>
      <c r="G866" s="21"/>
      <c r="H866" s="21"/>
      <c r="I866" s="21"/>
      <c r="J866" s="21" t="str">
        <f t="shared" si="120"/>
        <v/>
      </c>
      <c r="K866" s="21" t="str">
        <f t="shared" si="121"/>
        <v/>
      </c>
      <c r="L866" s="22" t="str">
        <f t="shared" si="122"/>
        <v/>
      </c>
      <c r="M866" s="23" t="str">
        <f t="shared" si="123"/>
        <v/>
      </c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</row>
    <row r="867" ht="15.75" customHeight="1">
      <c r="A867" s="29"/>
      <c r="B867" s="29"/>
      <c r="C867" s="29"/>
      <c r="D867" s="21" t="str">
        <f>IFERROR(__xludf.DUMMYFUNCTION("IF(ISBLANK(C867),"""",QUERY(CoordinateDefinitions,""select C,D,E,F,G,H where A=""&amp;B867&amp;"" and B='""&amp;C867&amp;""'""))"),"")</f>
        <v/>
      </c>
      <c r="E867" s="30"/>
      <c r="F867" s="30"/>
      <c r="G867" s="21"/>
      <c r="H867" s="21"/>
      <c r="I867" s="21"/>
      <c r="J867" s="21" t="str">
        <f t="shared" si="120"/>
        <v/>
      </c>
      <c r="K867" s="21" t="str">
        <f t="shared" si="121"/>
        <v/>
      </c>
      <c r="L867" s="22" t="str">
        <f t="shared" si="122"/>
        <v/>
      </c>
      <c r="M867" s="23" t="str">
        <f t="shared" si="123"/>
        <v/>
      </c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</row>
    <row r="868" ht="15.75" customHeight="1">
      <c r="A868" s="29"/>
      <c r="B868" s="29"/>
      <c r="C868" s="29"/>
      <c r="D868" s="21" t="str">
        <f>IFERROR(__xludf.DUMMYFUNCTION("IF(ISBLANK(C868),"""",QUERY(CoordinateDefinitions,""select C,D,E,F,G,H where A=""&amp;B868&amp;"" and B='""&amp;C868&amp;""'""))"),"")</f>
        <v/>
      </c>
      <c r="E868" s="30"/>
      <c r="F868" s="30"/>
      <c r="G868" s="21"/>
      <c r="H868" s="21"/>
      <c r="I868" s="21"/>
      <c r="J868" s="21" t="str">
        <f t="shared" si="120"/>
        <v/>
      </c>
      <c r="K868" s="21" t="str">
        <f t="shared" si="121"/>
        <v/>
      </c>
      <c r="L868" s="22" t="str">
        <f t="shared" si="122"/>
        <v/>
      </c>
      <c r="M868" s="23" t="str">
        <f t="shared" si="123"/>
        <v/>
      </c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</row>
    <row r="869" ht="15.75" customHeight="1">
      <c r="A869" s="29"/>
      <c r="B869" s="29"/>
      <c r="C869" s="29"/>
      <c r="D869" s="21" t="str">
        <f>IFERROR(__xludf.DUMMYFUNCTION("IF(ISBLANK(C869),"""",QUERY(CoordinateDefinitions,""select C,D,E,F,G,H where A=""&amp;B869&amp;"" and B='""&amp;C869&amp;""'""))"),"")</f>
        <v/>
      </c>
      <c r="E869" s="30"/>
      <c r="F869" s="30"/>
      <c r="G869" s="21"/>
      <c r="H869" s="21"/>
      <c r="I869" s="21"/>
      <c r="J869" s="21" t="str">
        <f t="shared" si="120"/>
        <v/>
      </c>
      <c r="K869" s="21" t="str">
        <f t="shared" si="121"/>
        <v/>
      </c>
      <c r="L869" s="22" t="str">
        <f t="shared" si="122"/>
        <v/>
      </c>
      <c r="M869" s="23" t="str">
        <f t="shared" si="123"/>
        <v/>
      </c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</row>
    <row r="870" ht="15.75" customHeight="1">
      <c r="A870" s="29"/>
      <c r="B870" s="29"/>
      <c r="C870" s="29"/>
      <c r="D870" s="21" t="str">
        <f>IFERROR(__xludf.DUMMYFUNCTION("IF(ISBLANK(C870),"""",QUERY(CoordinateDefinitions,""select C,D,E,F,G,H where A=""&amp;B870&amp;"" and B='""&amp;C870&amp;""'""))"),"")</f>
        <v/>
      </c>
      <c r="E870" s="30"/>
      <c r="F870" s="30"/>
      <c r="G870" s="21"/>
      <c r="H870" s="21"/>
      <c r="I870" s="21"/>
      <c r="J870" s="21" t="str">
        <f t="shared" si="120"/>
        <v/>
      </c>
      <c r="K870" s="21" t="str">
        <f t="shared" si="121"/>
        <v/>
      </c>
      <c r="L870" s="22" t="str">
        <f t="shared" si="122"/>
        <v/>
      </c>
      <c r="M870" s="23" t="str">
        <f t="shared" si="123"/>
        <v/>
      </c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</row>
    <row r="871" ht="15.75" customHeight="1">
      <c r="A871" s="29"/>
      <c r="B871" s="29"/>
      <c r="C871" s="29"/>
      <c r="D871" s="21" t="str">
        <f>IFERROR(__xludf.DUMMYFUNCTION("IF(ISBLANK(C871),"""",QUERY(CoordinateDefinitions,""select C,D,E,F,G,H where A=""&amp;B871&amp;"" and B='""&amp;C871&amp;""'""))"),"")</f>
        <v/>
      </c>
      <c r="E871" s="30"/>
      <c r="F871" s="30"/>
      <c r="G871" s="21"/>
      <c r="H871" s="21"/>
      <c r="I871" s="21"/>
      <c r="J871" s="21" t="str">
        <f t="shared" si="120"/>
        <v/>
      </c>
      <c r="K871" s="21" t="str">
        <f t="shared" si="121"/>
        <v/>
      </c>
      <c r="L871" s="22" t="str">
        <f t="shared" si="122"/>
        <v/>
      </c>
      <c r="M871" s="23" t="str">
        <f t="shared" si="123"/>
        <v/>
      </c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</row>
    <row r="872" ht="15.75" customHeight="1">
      <c r="A872" s="29"/>
      <c r="B872" s="29"/>
      <c r="C872" s="29"/>
      <c r="D872" s="21" t="str">
        <f>IFERROR(__xludf.DUMMYFUNCTION("IF(ISBLANK(C872),"""",QUERY(CoordinateDefinitions,""select C,D,E,F,G,H where A=""&amp;B872&amp;"" and B='""&amp;C872&amp;""'""))"),"")</f>
        <v/>
      </c>
      <c r="E872" s="30"/>
      <c r="F872" s="30"/>
      <c r="G872" s="21"/>
      <c r="H872" s="21"/>
      <c r="I872" s="21"/>
      <c r="J872" s="21" t="str">
        <f t="shared" si="120"/>
        <v/>
      </c>
      <c r="K872" s="21" t="str">
        <f t="shared" si="121"/>
        <v/>
      </c>
      <c r="L872" s="22" t="str">
        <f t="shared" si="122"/>
        <v/>
      </c>
      <c r="M872" s="23" t="str">
        <f t="shared" si="123"/>
        <v/>
      </c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</row>
    <row r="873" ht="15.75" customHeight="1">
      <c r="A873" s="29"/>
      <c r="B873" s="29"/>
      <c r="C873" s="29"/>
      <c r="D873" s="21" t="str">
        <f>IFERROR(__xludf.DUMMYFUNCTION("IF(ISBLANK(C873),"""",QUERY(CoordinateDefinitions,""select C,D,E,F,G,H where A=""&amp;B873&amp;"" and B='""&amp;C873&amp;""'""))"),"")</f>
        <v/>
      </c>
      <c r="E873" s="30"/>
      <c r="F873" s="30"/>
      <c r="G873" s="21"/>
      <c r="H873" s="21"/>
      <c r="I873" s="21"/>
      <c r="J873" s="21" t="str">
        <f t="shared" si="120"/>
        <v/>
      </c>
      <c r="K873" s="21" t="str">
        <f t="shared" si="121"/>
        <v/>
      </c>
      <c r="L873" s="22" t="str">
        <f t="shared" si="122"/>
        <v/>
      </c>
      <c r="M873" s="23" t="str">
        <f t="shared" si="123"/>
        <v/>
      </c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</row>
    <row r="874" ht="15.75" customHeight="1">
      <c r="A874" s="29"/>
      <c r="B874" s="29"/>
      <c r="C874" s="29"/>
      <c r="D874" s="21" t="str">
        <f>IFERROR(__xludf.DUMMYFUNCTION("IF(ISBLANK(C874),"""",QUERY(CoordinateDefinitions,""select C,D,E,F,G,H where A=""&amp;B874&amp;"" and B='""&amp;C874&amp;""'""))"),"")</f>
        <v/>
      </c>
      <c r="E874" s="30"/>
      <c r="F874" s="30"/>
      <c r="G874" s="21"/>
      <c r="H874" s="21"/>
      <c r="I874" s="21"/>
      <c r="J874" s="21" t="str">
        <f t="shared" si="120"/>
        <v/>
      </c>
      <c r="K874" s="21" t="str">
        <f t="shared" si="121"/>
        <v/>
      </c>
      <c r="L874" s="22" t="str">
        <f t="shared" si="122"/>
        <v/>
      </c>
      <c r="M874" s="23" t="str">
        <f t="shared" si="123"/>
        <v/>
      </c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</row>
    <row r="875" ht="15.75" customHeight="1">
      <c r="A875" s="29"/>
      <c r="B875" s="29"/>
      <c r="C875" s="29"/>
      <c r="D875" s="21" t="str">
        <f>IFERROR(__xludf.DUMMYFUNCTION("IF(ISBLANK(C875),"""",QUERY(CoordinateDefinitions,""select C,D,E,F,G,H where A=""&amp;B875&amp;"" and B='""&amp;C875&amp;""'""))"),"")</f>
        <v/>
      </c>
      <c r="E875" s="30"/>
      <c r="F875" s="30"/>
      <c r="G875" s="21"/>
      <c r="H875" s="21"/>
      <c r="I875" s="21"/>
      <c r="J875" s="21" t="str">
        <f t="shared" si="120"/>
        <v/>
      </c>
      <c r="K875" s="21" t="str">
        <f t="shared" si="121"/>
        <v/>
      </c>
      <c r="L875" s="22" t="str">
        <f t="shared" si="122"/>
        <v/>
      </c>
      <c r="M875" s="23" t="str">
        <f t="shared" si="123"/>
        <v/>
      </c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</row>
    <row r="876" ht="15.75" customHeight="1">
      <c r="A876" s="29"/>
      <c r="B876" s="29"/>
      <c r="C876" s="29"/>
      <c r="D876" s="21" t="str">
        <f>IFERROR(__xludf.DUMMYFUNCTION("IF(ISBLANK(C876),"""",QUERY(CoordinateDefinitions,""select C,D,E,F,G,H where A=""&amp;B876&amp;"" and B='""&amp;C876&amp;""'""))"),"")</f>
        <v/>
      </c>
      <c r="E876" s="30"/>
      <c r="F876" s="30"/>
      <c r="G876" s="21"/>
      <c r="H876" s="21"/>
      <c r="I876" s="21"/>
      <c r="J876" s="21" t="str">
        <f t="shared" si="120"/>
        <v/>
      </c>
      <c r="K876" s="21" t="str">
        <f t="shared" si="121"/>
        <v/>
      </c>
      <c r="L876" s="22" t="str">
        <f t="shared" si="122"/>
        <v/>
      </c>
      <c r="M876" s="23" t="str">
        <f t="shared" si="123"/>
        <v/>
      </c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</row>
    <row r="877" ht="15.75" customHeight="1">
      <c r="A877" s="29"/>
      <c r="B877" s="29"/>
      <c r="C877" s="29"/>
      <c r="D877" s="21" t="str">
        <f>IFERROR(__xludf.DUMMYFUNCTION("IF(ISBLANK(C877),"""",QUERY(CoordinateDefinitions,""select C,D,E,F,G,H where A=""&amp;B877&amp;"" and B='""&amp;C877&amp;""'""))"),"")</f>
        <v/>
      </c>
      <c r="E877" s="30"/>
      <c r="F877" s="30"/>
      <c r="G877" s="21"/>
      <c r="H877" s="21"/>
      <c r="I877" s="21"/>
      <c r="J877" s="21" t="str">
        <f t="shared" si="120"/>
        <v/>
      </c>
      <c r="K877" s="21" t="str">
        <f t="shared" si="121"/>
        <v/>
      </c>
      <c r="L877" s="22" t="str">
        <f t="shared" si="122"/>
        <v/>
      </c>
      <c r="M877" s="23" t="str">
        <f t="shared" si="123"/>
        <v/>
      </c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</row>
    <row r="878" ht="15.75" customHeight="1">
      <c r="A878" s="29"/>
      <c r="B878" s="29"/>
      <c r="C878" s="29"/>
      <c r="D878" s="21" t="str">
        <f>IFERROR(__xludf.DUMMYFUNCTION("IF(ISBLANK(C878),"""",QUERY(CoordinateDefinitions,""select C,D,E,F,G,H where A=""&amp;B878&amp;"" and B='""&amp;C878&amp;""'""))"),"")</f>
        <v/>
      </c>
      <c r="E878" s="30"/>
      <c r="F878" s="30"/>
      <c r="G878" s="21"/>
      <c r="H878" s="21"/>
      <c r="I878" s="21"/>
      <c r="J878" s="21" t="str">
        <f t="shared" si="120"/>
        <v/>
      </c>
      <c r="K878" s="21" t="str">
        <f t="shared" si="121"/>
        <v/>
      </c>
      <c r="L878" s="22" t="str">
        <f t="shared" si="122"/>
        <v/>
      </c>
      <c r="M878" s="23" t="str">
        <f t="shared" si="123"/>
        <v/>
      </c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</row>
    <row r="879" ht="15.75" customHeight="1">
      <c r="A879" s="29"/>
      <c r="B879" s="29"/>
      <c r="C879" s="29"/>
      <c r="D879" s="21" t="str">
        <f>IFERROR(__xludf.DUMMYFUNCTION("IF(ISBLANK(C879),"""",QUERY(CoordinateDefinitions,""select C,D,E,F,G,H where A=""&amp;B879&amp;"" and B='""&amp;C879&amp;""'""))"),"")</f>
        <v/>
      </c>
      <c r="E879" s="30"/>
      <c r="F879" s="30"/>
      <c r="G879" s="21"/>
      <c r="H879" s="21"/>
      <c r="I879" s="21"/>
      <c r="J879" s="21" t="str">
        <f t="shared" si="120"/>
        <v/>
      </c>
      <c r="K879" s="21" t="str">
        <f t="shared" si="121"/>
        <v/>
      </c>
      <c r="L879" s="22" t="str">
        <f t="shared" si="122"/>
        <v/>
      </c>
      <c r="M879" s="23" t="str">
        <f t="shared" si="123"/>
        <v/>
      </c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</row>
    <row r="880" ht="15.75" customHeight="1">
      <c r="A880" s="29"/>
      <c r="B880" s="29"/>
      <c r="C880" s="29"/>
      <c r="D880" s="21" t="str">
        <f>IFERROR(__xludf.DUMMYFUNCTION("IF(ISBLANK(C880),"""",QUERY(CoordinateDefinitions,""select C,D,E,F,G,H where A=""&amp;B880&amp;"" and B='""&amp;C880&amp;""'""))"),"")</f>
        <v/>
      </c>
      <c r="E880" s="30"/>
      <c r="F880" s="30"/>
      <c r="G880" s="21"/>
      <c r="H880" s="21"/>
      <c r="I880" s="21"/>
      <c r="J880" s="21" t="str">
        <f t="shared" si="120"/>
        <v/>
      </c>
      <c r="K880" s="21" t="str">
        <f t="shared" si="121"/>
        <v/>
      </c>
      <c r="L880" s="22" t="str">
        <f t="shared" si="122"/>
        <v/>
      </c>
      <c r="M880" s="23" t="str">
        <f t="shared" si="123"/>
        <v/>
      </c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</row>
    <row r="881" ht="15.75" customHeight="1">
      <c r="A881" s="29"/>
      <c r="B881" s="29"/>
      <c r="C881" s="29"/>
      <c r="D881" s="21" t="str">
        <f>IFERROR(__xludf.DUMMYFUNCTION("IF(ISBLANK(C881),"""",QUERY(CoordinateDefinitions,""select C,D,E,F,G,H where A=""&amp;B881&amp;"" and B='""&amp;C881&amp;""'""))"),"")</f>
        <v/>
      </c>
      <c r="E881" s="30"/>
      <c r="F881" s="30"/>
      <c r="G881" s="21"/>
      <c r="H881" s="21"/>
      <c r="I881" s="21"/>
      <c r="J881" s="21" t="str">
        <f t="shared" si="120"/>
        <v/>
      </c>
      <c r="K881" s="21" t="str">
        <f t="shared" si="121"/>
        <v/>
      </c>
      <c r="L881" s="22" t="str">
        <f t="shared" si="122"/>
        <v/>
      </c>
      <c r="M881" s="23" t="str">
        <f t="shared" si="123"/>
        <v/>
      </c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</row>
    <row r="882" ht="15.75" customHeight="1">
      <c r="A882" s="29"/>
      <c r="B882" s="29"/>
      <c r="C882" s="29"/>
      <c r="D882" s="21" t="str">
        <f>IFERROR(__xludf.DUMMYFUNCTION("IF(ISBLANK(C882),"""",QUERY(CoordinateDefinitions,""select C,D,E,F,G,H where A=""&amp;B882&amp;"" and B='""&amp;C882&amp;""'""))"),"")</f>
        <v/>
      </c>
      <c r="E882" s="30"/>
      <c r="F882" s="30"/>
      <c r="G882" s="21"/>
      <c r="H882" s="21"/>
      <c r="I882" s="21"/>
      <c r="J882" s="21" t="str">
        <f t="shared" si="120"/>
        <v/>
      </c>
      <c r="K882" s="21" t="str">
        <f t="shared" si="121"/>
        <v/>
      </c>
      <c r="L882" s="22" t="str">
        <f t="shared" si="122"/>
        <v/>
      </c>
      <c r="M882" s="23" t="str">
        <f t="shared" si="123"/>
        <v/>
      </c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</row>
    <row r="883" ht="15.75" customHeight="1">
      <c r="A883" s="29"/>
      <c r="B883" s="29"/>
      <c r="C883" s="29"/>
      <c r="D883" s="21" t="str">
        <f>IFERROR(__xludf.DUMMYFUNCTION("IF(ISBLANK(C883),"""",QUERY(CoordinateDefinitions,""select C,D,E,F,G,H where A=""&amp;B883&amp;"" and B='""&amp;C883&amp;""'""))"),"")</f>
        <v/>
      </c>
      <c r="E883" s="30"/>
      <c r="F883" s="30"/>
      <c r="G883" s="21"/>
      <c r="H883" s="21"/>
      <c r="I883" s="21"/>
      <c r="J883" s="21" t="str">
        <f t="shared" si="120"/>
        <v/>
      </c>
      <c r="K883" s="21" t="str">
        <f t="shared" si="121"/>
        <v/>
      </c>
      <c r="L883" s="22" t="str">
        <f t="shared" si="122"/>
        <v/>
      </c>
      <c r="M883" s="23" t="str">
        <f t="shared" si="123"/>
        <v/>
      </c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</row>
    <row r="884" ht="15.75" customHeight="1">
      <c r="A884" s="29"/>
      <c r="B884" s="29"/>
      <c r="C884" s="29"/>
      <c r="D884" s="21" t="str">
        <f>IFERROR(__xludf.DUMMYFUNCTION("IF(ISBLANK(C884),"""",QUERY(CoordinateDefinitions,""select C,D,E,F,G,H where A=""&amp;B884&amp;"" and B='""&amp;C884&amp;""'""))"),"")</f>
        <v/>
      </c>
      <c r="E884" s="30"/>
      <c r="F884" s="30"/>
      <c r="G884" s="21"/>
      <c r="H884" s="21"/>
      <c r="I884" s="21"/>
      <c r="J884" s="21" t="str">
        <f t="shared" si="120"/>
        <v/>
      </c>
      <c r="K884" s="21" t="str">
        <f t="shared" si="121"/>
        <v/>
      </c>
      <c r="L884" s="22" t="str">
        <f t="shared" si="122"/>
        <v/>
      </c>
      <c r="M884" s="23" t="str">
        <f t="shared" si="123"/>
        <v/>
      </c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</row>
    <row r="885" ht="15.75" customHeight="1">
      <c r="A885" s="29"/>
      <c r="B885" s="29"/>
      <c r="C885" s="29"/>
      <c r="D885" s="21" t="str">
        <f>IFERROR(__xludf.DUMMYFUNCTION("IF(ISBLANK(C885),"""",QUERY(CoordinateDefinitions,""select C,D,E,F,G,H where A=""&amp;B885&amp;"" and B='""&amp;C885&amp;""'""))"),"")</f>
        <v/>
      </c>
      <c r="E885" s="30"/>
      <c r="F885" s="30"/>
      <c r="G885" s="21"/>
      <c r="H885" s="21"/>
      <c r="I885" s="21"/>
      <c r="J885" s="21" t="str">
        <f t="shared" si="120"/>
        <v/>
      </c>
      <c r="K885" s="21" t="str">
        <f t="shared" si="121"/>
        <v/>
      </c>
      <c r="L885" s="22" t="str">
        <f t="shared" si="122"/>
        <v/>
      </c>
      <c r="M885" s="23" t="str">
        <f t="shared" si="123"/>
        <v/>
      </c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</row>
    <row r="886" ht="15.75" customHeight="1">
      <c r="A886" s="29"/>
      <c r="B886" s="29"/>
      <c r="C886" s="29"/>
      <c r="D886" s="21" t="str">
        <f>IFERROR(__xludf.DUMMYFUNCTION("IF(ISBLANK(C886),"""",QUERY(CoordinateDefinitions,""select C,D,E,F,G,H where A=""&amp;B886&amp;"" and B='""&amp;C886&amp;""'""))"),"")</f>
        <v/>
      </c>
      <c r="E886" s="30"/>
      <c r="F886" s="30"/>
      <c r="G886" s="21"/>
      <c r="H886" s="21"/>
      <c r="I886" s="21"/>
      <c r="J886" s="21" t="str">
        <f t="shared" si="120"/>
        <v/>
      </c>
      <c r="K886" s="21" t="str">
        <f t="shared" si="121"/>
        <v/>
      </c>
      <c r="L886" s="22" t="str">
        <f t="shared" si="122"/>
        <v/>
      </c>
      <c r="M886" s="23" t="str">
        <f t="shared" si="123"/>
        <v/>
      </c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</row>
    <row r="887" ht="15.75" customHeight="1">
      <c r="A887" s="29"/>
      <c r="B887" s="29"/>
      <c r="C887" s="29"/>
      <c r="D887" s="21" t="str">
        <f>IFERROR(__xludf.DUMMYFUNCTION("IF(ISBLANK(C887),"""",QUERY(CoordinateDefinitions,""select C,D,E,F,G,H where A=""&amp;B887&amp;"" and B='""&amp;C887&amp;""'""))"),"")</f>
        <v/>
      </c>
      <c r="E887" s="30"/>
      <c r="F887" s="30"/>
      <c r="G887" s="21"/>
      <c r="H887" s="21"/>
      <c r="I887" s="21"/>
      <c r="J887" s="21" t="str">
        <f t="shared" si="120"/>
        <v/>
      </c>
      <c r="K887" s="21" t="str">
        <f t="shared" si="121"/>
        <v/>
      </c>
      <c r="L887" s="22" t="str">
        <f t="shared" si="122"/>
        <v/>
      </c>
      <c r="M887" s="23" t="str">
        <f t="shared" si="123"/>
        <v/>
      </c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</row>
    <row r="888" ht="15.75" customHeight="1">
      <c r="A888" s="29"/>
      <c r="B888" s="29"/>
      <c r="C888" s="29"/>
      <c r="D888" s="21" t="str">
        <f>IFERROR(__xludf.DUMMYFUNCTION("IF(ISBLANK(C888),"""",QUERY(CoordinateDefinitions,""select C,D,E,F,G,H where A=""&amp;B888&amp;"" and B='""&amp;C888&amp;""'""))"),"")</f>
        <v/>
      </c>
      <c r="E888" s="30"/>
      <c r="F888" s="30"/>
      <c r="G888" s="21"/>
      <c r="H888" s="21"/>
      <c r="I888" s="21"/>
      <c r="J888" s="21" t="str">
        <f t="shared" si="120"/>
        <v/>
      </c>
      <c r="K888" s="21" t="str">
        <f t="shared" si="121"/>
        <v/>
      </c>
      <c r="L888" s="22" t="str">
        <f t="shared" si="122"/>
        <v/>
      </c>
      <c r="M888" s="23" t="str">
        <f t="shared" si="123"/>
        <v/>
      </c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</row>
    <row r="889" ht="15.75" customHeight="1">
      <c r="A889" s="29"/>
      <c r="B889" s="29"/>
      <c r="C889" s="29"/>
      <c r="D889" s="21" t="str">
        <f>IFERROR(__xludf.DUMMYFUNCTION("IF(ISBLANK(C889),"""",QUERY(CoordinateDefinitions,""select C,D,E,F,G,H where A=""&amp;B889&amp;"" and B='""&amp;C889&amp;""'""))"),"")</f>
        <v/>
      </c>
      <c r="E889" s="30"/>
      <c r="F889" s="30"/>
      <c r="G889" s="21"/>
      <c r="H889" s="21"/>
      <c r="I889" s="21"/>
      <c r="J889" s="21" t="str">
        <f t="shared" si="120"/>
        <v/>
      </c>
      <c r="K889" s="21" t="str">
        <f t="shared" si="121"/>
        <v/>
      </c>
      <c r="L889" s="22" t="str">
        <f t="shared" si="122"/>
        <v/>
      </c>
      <c r="M889" s="23" t="str">
        <f t="shared" si="123"/>
        <v/>
      </c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</row>
    <row r="890" ht="15.75" customHeight="1">
      <c r="A890" s="29"/>
      <c r="B890" s="29"/>
      <c r="C890" s="29"/>
      <c r="D890" s="21" t="str">
        <f>IFERROR(__xludf.DUMMYFUNCTION("IF(ISBLANK(C890),"""",QUERY(CoordinateDefinitions,""select C,D,E,F,G,H where A=""&amp;B890&amp;"" and B='""&amp;C890&amp;""'""))"),"")</f>
        <v/>
      </c>
      <c r="E890" s="30"/>
      <c r="F890" s="30"/>
      <c r="G890" s="21"/>
      <c r="H890" s="21"/>
      <c r="I890" s="21"/>
      <c r="J890" s="21" t="str">
        <f t="shared" si="120"/>
        <v/>
      </c>
      <c r="K890" s="21" t="str">
        <f t="shared" si="121"/>
        <v/>
      </c>
      <c r="L890" s="22" t="str">
        <f t="shared" si="122"/>
        <v/>
      </c>
      <c r="M890" s="23" t="str">
        <f t="shared" si="123"/>
        <v/>
      </c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</row>
    <row r="891" ht="15.75" customHeight="1">
      <c r="A891" s="29"/>
      <c r="B891" s="29"/>
      <c r="C891" s="29"/>
      <c r="D891" s="21" t="str">
        <f>IFERROR(__xludf.DUMMYFUNCTION("IF(ISBLANK(C891),"""",QUERY(CoordinateDefinitions,""select C,D,E,F,G,H where A=""&amp;B891&amp;"" and B='""&amp;C891&amp;""'""))"),"")</f>
        <v/>
      </c>
      <c r="E891" s="30"/>
      <c r="F891" s="30"/>
      <c r="G891" s="21"/>
      <c r="H891" s="21"/>
      <c r="I891" s="21"/>
      <c r="J891" s="21" t="str">
        <f t="shared" si="120"/>
        <v/>
      </c>
      <c r="K891" s="21" t="str">
        <f t="shared" si="121"/>
        <v/>
      </c>
      <c r="L891" s="22" t="str">
        <f t="shared" si="122"/>
        <v/>
      </c>
      <c r="M891" s="23" t="str">
        <f t="shared" si="123"/>
        <v/>
      </c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</row>
    <row r="892" ht="15.75" customHeight="1">
      <c r="A892" s="29"/>
      <c r="B892" s="29"/>
      <c r="C892" s="29"/>
      <c r="D892" s="21" t="str">
        <f>IFERROR(__xludf.DUMMYFUNCTION("IF(ISBLANK(C892),"""",QUERY(CoordinateDefinitions,""select C,D,E,F,G,H where A=""&amp;B892&amp;"" and B='""&amp;C892&amp;""'""))"),"")</f>
        <v/>
      </c>
      <c r="E892" s="30"/>
      <c r="F892" s="30"/>
      <c r="G892" s="21"/>
      <c r="H892" s="21"/>
      <c r="I892" s="21"/>
      <c r="J892" s="21" t="str">
        <f t="shared" si="120"/>
        <v/>
      </c>
      <c r="K892" s="21" t="str">
        <f t="shared" si="121"/>
        <v/>
      </c>
      <c r="L892" s="22" t="str">
        <f t="shared" si="122"/>
        <v/>
      </c>
      <c r="M892" s="23" t="str">
        <f t="shared" si="123"/>
        <v/>
      </c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</row>
    <row r="893" ht="15.75" customHeight="1">
      <c r="A893" s="29"/>
      <c r="B893" s="29"/>
      <c r="C893" s="29"/>
      <c r="D893" s="21" t="str">
        <f>IFERROR(__xludf.DUMMYFUNCTION("IF(ISBLANK(C893),"""",QUERY(CoordinateDefinitions,""select C,D,E,F,G,H where A=""&amp;B893&amp;"" and B='""&amp;C893&amp;""'""))"),"")</f>
        <v/>
      </c>
      <c r="E893" s="30"/>
      <c r="F893" s="30"/>
      <c r="G893" s="21"/>
      <c r="H893" s="21"/>
      <c r="I893" s="21"/>
      <c r="J893" s="21" t="str">
        <f t="shared" si="120"/>
        <v/>
      </c>
      <c r="K893" s="21" t="str">
        <f t="shared" si="121"/>
        <v/>
      </c>
      <c r="L893" s="22" t="str">
        <f t="shared" si="122"/>
        <v/>
      </c>
      <c r="M893" s="23" t="str">
        <f t="shared" si="123"/>
        <v/>
      </c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</row>
    <row r="894" ht="15.75" customHeight="1">
      <c r="A894" s="29"/>
      <c r="B894" s="29"/>
      <c r="C894" s="29"/>
      <c r="D894" s="21" t="str">
        <f>IFERROR(__xludf.DUMMYFUNCTION("IF(ISBLANK(C894),"""",QUERY(CoordinateDefinitions,""select C,D,E,F,G,H where A=""&amp;B894&amp;"" and B='""&amp;C894&amp;""'""))"),"")</f>
        <v/>
      </c>
      <c r="E894" s="30"/>
      <c r="F894" s="30"/>
      <c r="G894" s="21"/>
      <c r="H894" s="21"/>
      <c r="I894" s="21"/>
      <c r="J894" s="21" t="str">
        <f t="shared" si="120"/>
        <v/>
      </c>
      <c r="K894" s="21" t="str">
        <f t="shared" si="121"/>
        <v/>
      </c>
      <c r="L894" s="22" t="str">
        <f t="shared" si="122"/>
        <v/>
      </c>
      <c r="M894" s="23" t="str">
        <f t="shared" si="123"/>
        <v/>
      </c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</row>
    <row r="895" ht="15.75" customHeight="1">
      <c r="A895" s="29"/>
      <c r="B895" s="29"/>
      <c r="C895" s="29"/>
      <c r="D895" s="21" t="str">
        <f>IFERROR(__xludf.DUMMYFUNCTION("IF(ISBLANK(C895),"""",QUERY(CoordinateDefinitions,""select C,D,E,F,G,H where A=""&amp;B895&amp;"" and B='""&amp;C895&amp;""'""))"),"")</f>
        <v/>
      </c>
      <c r="E895" s="30"/>
      <c r="F895" s="30"/>
      <c r="G895" s="21"/>
      <c r="H895" s="21"/>
      <c r="I895" s="21"/>
      <c r="J895" s="21" t="str">
        <f t="shared" si="120"/>
        <v/>
      </c>
      <c r="K895" s="21" t="str">
        <f t="shared" si="121"/>
        <v/>
      </c>
      <c r="L895" s="22" t="str">
        <f t="shared" si="122"/>
        <v/>
      </c>
      <c r="M895" s="23" t="str">
        <f t="shared" si="123"/>
        <v/>
      </c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</row>
    <row r="896" ht="15.75" customHeight="1">
      <c r="A896" s="29"/>
      <c r="B896" s="29"/>
      <c r="C896" s="29"/>
      <c r="D896" s="21" t="str">
        <f>IFERROR(__xludf.DUMMYFUNCTION("IF(ISBLANK(C896),"""",QUERY(CoordinateDefinitions,""select C,D,E,F,G,H where A=""&amp;B896&amp;"" and B='""&amp;C896&amp;""'""))"),"")</f>
        <v/>
      </c>
      <c r="E896" s="30"/>
      <c r="F896" s="30"/>
      <c r="G896" s="21"/>
      <c r="H896" s="21"/>
      <c r="I896" s="21"/>
      <c r="J896" s="21" t="str">
        <f t="shared" si="120"/>
        <v/>
      </c>
      <c r="K896" s="21" t="str">
        <f t="shared" si="121"/>
        <v/>
      </c>
      <c r="L896" s="22" t="str">
        <f t="shared" si="122"/>
        <v/>
      </c>
      <c r="M896" s="23" t="str">
        <f t="shared" si="123"/>
        <v/>
      </c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</row>
    <row r="897" ht="15.75" customHeight="1">
      <c r="A897" s="29"/>
      <c r="B897" s="29"/>
      <c r="C897" s="29"/>
      <c r="D897" s="21" t="str">
        <f>IFERROR(__xludf.DUMMYFUNCTION("IF(ISBLANK(C897),"""",QUERY(CoordinateDefinitions,""select C,D,E,F,G,H where A=""&amp;B897&amp;"" and B='""&amp;C897&amp;""'""))"),"")</f>
        <v/>
      </c>
      <c r="E897" s="30"/>
      <c r="F897" s="30"/>
      <c r="G897" s="21"/>
      <c r="H897" s="21"/>
      <c r="I897" s="21"/>
      <c r="J897" s="21" t="str">
        <f t="shared" si="120"/>
        <v/>
      </c>
      <c r="K897" s="21" t="str">
        <f t="shared" si="121"/>
        <v/>
      </c>
      <c r="L897" s="22" t="str">
        <f t="shared" si="122"/>
        <v/>
      </c>
      <c r="M897" s="23" t="str">
        <f t="shared" si="123"/>
        <v/>
      </c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</row>
    <row r="898" ht="15.75" customHeight="1">
      <c r="A898" s="29"/>
      <c r="B898" s="29"/>
      <c r="C898" s="29"/>
      <c r="D898" s="21" t="str">
        <f>IFERROR(__xludf.DUMMYFUNCTION("IF(ISBLANK(C898),"""",QUERY(CoordinateDefinitions,""select C,D,E,F,G,H where A=""&amp;B898&amp;"" and B='""&amp;C898&amp;""'""))"),"")</f>
        <v/>
      </c>
      <c r="E898" s="30"/>
      <c r="F898" s="30"/>
      <c r="G898" s="21"/>
      <c r="H898" s="21"/>
      <c r="I898" s="21"/>
      <c r="J898" s="21" t="str">
        <f t="shared" si="120"/>
        <v/>
      </c>
      <c r="K898" s="21" t="str">
        <f t="shared" si="121"/>
        <v/>
      </c>
      <c r="L898" s="22" t="str">
        <f t="shared" si="122"/>
        <v/>
      </c>
      <c r="M898" s="23" t="str">
        <f t="shared" si="123"/>
        <v/>
      </c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</row>
    <row r="899" ht="15.75" customHeight="1">
      <c r="A899" s="29"/>
      <c r="B899" s="29"/>
      <c r="C899" s="29"/>
      <c r="D899" s="21" t="str">
        <f>IFERROR(__xludf.DUMMYFUNCTION("IF(ISBLANK(C899),"""",QUERY(CoordinateDefinitions,""select C,D,E,F,G,H where A=""&amp;B899&amp;"" and B='""&amp;C899&amp;""'""))"),"")</f>
        <v/>
      </c>
      <c r="E899" s="30"/>
      <c r="F899" s="30"/>
      <c r="G899" s="21"/>
      <c r="H899" s="21"/>
      <c r="I899" s="21"/>
      <c r="J899" s="21" t="str">
        <f t="shared" si="120"/>
        <v/>
      </c>
      <c r="K899" s="21" t="str">
        <f t="shared" si="121"/>
        <v/>
      </c>
      <c r="L899" s="22" t="str">
        <f t="shared" si="122"/>
        <v/>
      </c>
      <c r="M899" s="23" t="str">
        <f t="shared" si="123"/>
        <v/>
      </c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</row>
    <row r="900" ht="15.75" customHeight="1">
      <c r="A900" s="29"/>
      <c r="B900" s="29"/>
      <c r="C900" s="29"/>
      <c r="D900" s="21" t="str">
        <f>IFERROR(__xludf.DUMMYFUNCTION("IF(ISBLANK(C900),"""",QUERY(CoordinateDefinitions,""select C,D,E,F,G,H where A=""&amp;B900&amp;"" and B='""&amp;C900&amp;""'""))"),"")</f>
        <v/>
      </c>
      <c r="E900" s="30"/>
      <c r="F900" s="30"/>
      <c r="G900" s="21"/>
      <c r="H900" s="21"/>
      <c r="I900" s="21"/>
      <c r="J900" s="21" t="str">
        <f t="shared" si="120"/>
        <v/>
      </c>
      <c r="K900" s="21" t="str">
        <f t="shared" si="121"/>
        <v/>
      </c>
      <c r="L900" s="22" t="str">
        <f t="shared" si="122"/>
        <v/>
      </c>
      <c r="M900" s="23" t="str">
        <f t="shared" si="123"/>
        <v/>
      </c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</row>
    <row r="901" ht="15.75" customHeight="1">
      <c r="A901" s="29"/>
      <c r="B901" s="29"/>
      <c r="C901" s="29"/>
      <c r="D901" s="21" t="str">
        <f>IFERROR(__xludf.DUMMYFUNCTION("IF(ISBLANK(C901),"""",QUERY(CoordinateDefinitions,""select C,D,E,F,G,H where A=""&amp;B901&amp;"" and B='""&amp;C901&amp;""'""))"),"")</f>
        <v/>
      </c>
      <c r="E901" s="30"/>
      <c r="F901" s="30"/>
      <c r="G901" s="21"/>
      <c r="H901" s="21"/>
      <c r="I901" s="21"/>
      <c r="J901" s="21" t="str">
        <f t="shared" si="120"/>
        <v/>
      </c>
      <c r="K901" s="21" t="str">
        <f t="shared" si="121"/>
        <v/>
      </c>
      <c r="L901" s="22" t="str">
        <f t="shared" si="122"/>
        <v/>
      </c>
      <c r="M901" s="23" t="str">
        <f t="shared" si="123"/>
        <v/>
      </c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</row>
    <row r="902" ht="15.75" customHeight="1">
      <c r="A902" s="29"/>
      <c r="B902" s="29"/>
      <c r="C902" s="29"/>
      <c r="D902" s="21" t="str">
        <f>IFERROR(__xludf.DUMMYFUNCTION("IF(ISBLANK(C902),"""",QUERY(CoordinateDefinitions,""select C,D,E,F,G,H where A=""&amp;B902&amp;"" and B='""&amp;C902&amp;""'""))"),"")</f>
        <v/>
      </c>
      <c r="E902" s="30"/>
      <c r="F902" s="30"/>
      <c r="G902" s="21"/>
      <c r="H902" s="21"/>
      <c r="I902" s="21"/>
      <c r="J902" s="21" t="str">
        <f t="shared" si="120"/>
        <v/>
      </c>
      <c r="K902" s="21" t="str">
        <f t="shared" si="121"/>
        <v/>
      </c>
      <c r="L902" s="22" t="str">
        <f t="shared" si="122"/>
        <v/>
      </c>
      <c r="M902" s="23" t="str">
        <f t="shared" si="123"/>
        <v/>
      </c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</row>
    <row r="903" ht="15.75" customHeight="1">
      <c r="A903" s="29"/>
      <c r="B903" s="29"/>
      <c r="C903" s="29"/>
      <c r="D903" s="21" t="str">
        <f>IFERROR(__xludf.DUMMYFUNCTION("IF(ISBLANK(C903),"""",QUERY(CoordinateDefinitions,""select C,D,E,F,G,H where A=""&amp;B903&amp;"" and B='""&amp;C903&amp;""'""))"),"")</f>
        <v/>
      </c>
      <c r="E903" s="30"/>
      <c r="F903" s="30"/>
      <c r="G903" s="21"/>
      <c r="H903" s="21"/>
      <c r="I903" s="21"/>
      <c r="J903" s="21" t="str">
        <f t="shared" si="120"/>
        <v/>
      </c>
      <c r="K903" s="21" t="str">
        <f t="shared" si="121"/>
        <v/>
      </c>
      <c r="L903" s="22" t="str">
        <f t="shared" si="122"/>
        <v/>
      </c>
      <c r="M903" s="23" t="str">
        <f t="shared" si="123"/>
        <v/>
      </c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</row>
    <row r="904" ht="15.75" customHeight="1">
      <c r="A904" s="29"/>
      <c r="B904" s="29"/>
      <c r="C904" s="29"/>
      <c r="D904" s="21" t="str">
        <f>IFERROR(__xludf.DUMMYFUNCTION("IF(ISBLANK(C904),"""",QUERY(CoordinateDefinitions,""select C,D,E,F,G,H where A=""&amp;B904&amp;"" and B='""&amp;C904&amp;""'""))"),"")</f>
        <v/>
      </c>
      <c r="E904" s="30"/>
      <c r="F904" s="30"/>
      <c r="G904" s="21"/>
      <c r="H904" s="21"/>
      <c r="I904" s="21"/>
      <c r="J904" s="21" t="str">
        <f t="shared" si="120"/>
        <v/>
      </c>
      <c r="K904" s="21" t="str">
        <f t="shared" si="121"/>
        <v/>
      </c>
      <c r="L904" s="22" t="str">
        <f t="shared" si="122"/>
        <v/>
      </c>
      <c r="M904" s="23" t="str">
        <f t="shared" si="123"/>
        <v/>
      </c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</row>
    <row r="905" ht="15.75" customHeight="1">
      <c r="A905" s="29"/>
      <c r="B905" s="29"/>
      <c r="C905" s="29"/>
      <c r="D905" s="21" t="str">
        <f>IFERROR(__xludf.DUMMYFUNCTION("IF(ISBLANK(C905),"""",QUERY(CoordinateDefinitions,""select C,D,E,F,G,H where A=""&amp;B905&amp;"" and B='""&amp;C905&amp;""'""))"),"")</f>
        <v/>
      </c>
      <c r="E905" s="30"/>
      <c r="F905" s="30"/>
      <c r="G905" s="21"/>
      <c r="H905" s="21"/>
      <c r="I905" s="21"/>
      <c r="J905" s="21" t="str">
        <f t="shared" si="120"/>
        <v/>
      </c>
      <c r="K905" s="21" t="str">
        <f t="shared" si="121"/>
        <v/>
      </c>
      <c r="L905" s="22" t="str">
        <f t="shared" si="122"/>
        <v/>
      </c>
      <c r="M905" s="23" t="str">
        <f t="shared" si="123"/>
        <v/>
      </c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</row>
    <row r="906" ht="15.75" customHeight="1">
      <c r="A906" s="29"/>
      <c r="B906" s="29"/>
      <c r="C906" s="29"/>
      <c r="D906" s="21" t="str">
        <f>IFERROR(__xludf.DUMMYFUNCTION("IF(ISBLANK(C906),"""",QUERY(CoordinateDefinitions,""select C,D,E,F,G,H where A=""&amp;B906&amp;"" and B='""&amp;C906&amp;""'""))"),"")</f>
        <v/>
      </c>
      <c r="E906" s="30"/>
      <c r="F906" s="30"/>
      <c r="G906" s="21"/>
      <c r="H906" s="21"/>
      <c r="I906" s="21"/>
      <c r="J906" s="21" t="str">
        <f t="shared" si="120"/>
        <v/>
      </c>
      <c r="K906" s="21" t="str">
        <f t="shared" si="121"/>
        <v/>
      </c>
      <c r="L906" s="22" t="str">
        <f t="shared" si="122"/>
        <v/>
      </c>
      <c r="M906" s="23" t="str">
        <f t="shared" si="123"/>
        <v/>
      </c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</row>
    <row r="907" ht="15.75" customHeight="1">
      <c r="A907" s="29"/>
      <c r="B907" s="29"/>
      <c r="C907" s="29"/>
      <c r="D907" s="21" t="str">
        <f>IFERROR(__xludf.DUMMYFUNCTION("IF(ISBLANK(C907),"""",QUERY(CoordinateDefinitions,""select C,D,E,F,G,H where A=""&amp;B907&amp;"" and B='""&amp;C907&amp;""'""))"),"")</f>
        <v/>
      </c>
      <c r="E907" s="30"/>
      <c r="F907" s="30"/>
      <c r="G907" s="21"/>
      <c r="H907" s="21"/>
      <c r="I907" s="21"/>
      <c r="J907" s="21" t="str">
        <f t="shared" si="120"/>
        <v/>
      </c>
      <c r="K907" s="21" t="str">
        <f t="shared" si="121"/>
        <v/>
      </c>
      <c r="L907" s="22" t="str">
        <f t="shared" si="122"/>
        <v/>
      </c>
      <c r="M907" s="23" t="str">
        <f t="shared" si="123"/>
        <v/>
      </c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</row>
    <row r="908" ht="15.75" customHeight="1">
      <c r="A908" s="29"/>
      <c r="B908" s="29"/>
      <c r="C908" s="29"/>
      <c r="D908" s="21" t="str">
        <f>IFERROR(__xludf.DUMMYFUNCTION("IF(ISBLANK(C908),"""",QUERY(CoordinateDefinitions,""select C,D,E,F,G,H where A=""&amp;B908&amp;"" and B='""&amp;C908&amp;""'""))"),"")</f>
        <v/>
      </c>
      <c r="E908" s="30"/>
      <c r="F908" s="30"/>
      <c r="G908" s="21"/>
      <c r="H908" s="21"/>
      <c r="I908" s="21"/>
      <c r="J908" s="21" t="str">
        <f t="shared" si="120"/>
        <v/>
      </c>
      <c r="K908" s="21" t="str">
        <f t="shared" si="121"/>
        <v/>
      </c>
      <c r="L908" s="22" t="str">
        <f t="shared" si="122"/>
        <v/>
      </c>
      <c r="M908" s="23" t="str">
        <f t="shared" si="123"/>
        <v/>
      </c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</row>
    <row r="909" ht="15.75" customHeight="1">
      <c r="A909" s="29"/>
      <c r="B909" s="29"/>
      <c r="C909" s="29"/>
      <c r="D909" s="21" t="str">
        <f>IFERROR(__xludf.DUMMYFUNCTION("IF(ISBLANK(C909),"""",QUERY(CoordinateDefinitions,""select C,D,E,F,G,H where A=""&amp;B909&amp;"" and B='""&amp;C909&amp;""'""))"),"")</f>
        <v/>
      </c>
      <c r="E909" s="30"/>
      <c r="F909" s="30"/>
      <c r="G909" s="21"/>
      <c r="H909" s="21"/>
      <c r="I909" s="21"/>
      <c r="J909" s="21" t="str">
        <f t="shared" si="120"/>
        <v/>
      </c>
      <c r="K909" s="21" t="str">
        <f t="shared" si="121"/>
        <v/>
      </c>
      <c r="L909" s="22" t="str">
        <f t="shared" si="122"/>
        <v/>
      </c>
      <c r="M909" s="23" t="str">
        <f t="shared" si="123"/>
        <v/>
      </c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</row>
    <row r="910" ht="15.75" customHeight="1">
      <c r="A910" s="29"/>
      <c r="B910" s="29"/>
      <c r="C910" s="29"/>
      <c r="D910" s="21" t="str">
        <f>IFERROR(__xludf.DUMMYFUNCTION("IF(ISBLANK(C910),"""",QUERY(CoordinateDefinitions,""select C,D,E,F,G,H where A=""&amp;B910&amp;"" and B='""&amp;C910&amp;""'""))"),"")</f>
        <v/>
      </c>
      <c r="E910" s="30"/>
      <c r="F910" s="30"/>
      <c r="G910" s="21"/>
      <c r="H910" s="21"/>
      <c r="I910" s="21"/>
      <c r="J910" s="21" t="str">
        <f t="shared" si="120"/>
        <v/>
      </c>
      <c r="K910" s="21" t="str">
        <f t="shared" si="121"/>
        <v/>
      </c>
      <c r="L910" s="22" t="str">
        <f t="shared" si="122"/>
        <v/>
      </c>
      <c r="M910" s="23" t="str">
        <f t="shared" si="123"/>
        <v/>
      </c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</row>
    <row r="911" ht="15.75" customHeight="1">
      <c r="A911" s="29"/>
      <c r="B911" s="29"/>
      <c r="C911" s="29"/>
      <c r="D911" s="21" t="str">
        <f>IFERROR(__xludf.DUMMYFUNCTION("IF(ISBLANK(C911),"""",QUERY(CoordinateDefinitions,""select C,D,E,F,G,H where A=""&amp;B911&amp;"" and B='""&amp;C911&amp;""'""))"),"")</f>
        <v/>
      </c>
      <c r="E911" s="30"/>
      <c r="F911" s="30"/>
      <c r="G911" s="21"/>
      <c r="H911" s="21"/>
      <c r="I911" s="21"/>
      <c r="J911" s="21" t="str">
        <f t="shared" si="120"/>
        <v/>
      </c>
      <c r="K911" s="21" t="str">
        <f t="shared" si="121"/>
        <v/>
      </c>
      <c r="L911" s="22" t="str">
        <f t="shared" si="122"/>
        <v/>
      </c>
      <c r="M911" s="23" t="str">
        <f t="shared" si="123"/>
        <v/>
      </c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</row>
    <row r="912" ht="15.75" customHeight="1">
      <c r="A912" s="29"/>
      <c r="B912" s="29"/>
      <c r="C912" s="29"/>
      <c r="D912" s="21" t="str">
        <f>IFERROR(__xludf.DUMMYFUNCTION("IF(ISBLANK(C912),"""",QUERY(CoordinateDefinitions,""select C,D,E,F,G,H where A=""&amp;B912&amp;"" and B='""&amp;C912&amp;""'""))"),"")</f>
        <v/>
      </c>
      <c r="E912" s="30"/>
      <c r="F912" s="30"/>
      <c r="G912" s="21"/>
      <c r="H912" s="21"/>
      <c r="I912" s="21"/>
      <c r="J912" s="21" t="str">
        <f t="shared" si="120"/>
        <v/>
      </c>
      <c r="K912" s="21" t="str">
        <f t="shared" si="121"/>
        <v/>
      </c>
      <c r="L912" s="22" t="str">
        <f t="shared" si="122"/>
        <v/>
      </c>
      <c r="M912" s="23" t="str">
        <f t="shared" si="123"/>
        <v/>
      </c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</row>
    <row r="913" ht="15.75" customHeight="1">
      <c r="A913" s="29"/>
      <c r="B913" s="29"/>
      <c r="C913" s="29"/>
      <c r="D913" s="21" t="str">
        <f>IFERROR(__xludf.DUMMYFUNCTION("IF(ISBLANK(C913),"""",QUERY(CoordinateDefinitions,""select C,D,E,F,G,H where A=""&amp;B913&amp;"" and B='""&amp;C913&amp;""'""))"),"")</f>
        <v/>
      </c>
      <c r="E913" s="30"/>
      <c r="F913" s="30"/>
      <c r="G913" s="21"/>
      <c r="H913" s="21"/>
      <c r="I913" s="21"/>
      <c r="J913" s="21" t="str">
        <f t="shared" si="120"/>
        <v/>
      </c>
      <c r="K913" s="21" t="str">
        <f t="shared" si="121"/>
        <v/>
      </c>
      <c r="L913" s="22" t="str">
        <f t="shared" si="122"/>
        <v/>
      </c>
      <c r="M913" s="23" t="str">
        <f t="shared" si="123"/>
        <v/>
      </c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</row>
    <row r="914" ht="15.75" customHeight="1">
      <c r="A914" s="29"/>
      <c r="B914" s="29"/>
      <c r="C914" s="29"/>
      <c r="D914" s="21" t="str">
        <f>IFERROR(__xludf.DUMMYFUNCTION("IF(ISBLANK(C914),"""",QUERY(CoordinateDefinitions,""select C,D,E,F,G,H where A=""&amp;B914&amp;"" and B='""&amp;C914&amp;""'""))"),"")</f>
        <v/>
      </c>
      <c r="E914" s="30"/>
      <c r="F914" s="30"/>
      <c r="G914" s="21"/>
      <c r="H914" s="21"/>
      <c r="I914" s="21"/>
      <c r="J914" s="21" t="str">
        <f t="shared" si="120"/>
        <v/>
      </c>
      <c r="K914" s="21" t="str">
        <f t="shared" si="121"/>
        <v/>
      </c>
      <c r="L914" s="22" t="str">
        <f t="shared" si="122"/>
        <v/>
      </c>
      <c r="M914" s="23" t="str">
        <f t="shared" si="123"/>
        <v/>
      </c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</row>
    <row r="915" ht="15.75" customHeight="1">
      <c r="A915" s="29"/>
      <c r="B915" s="29"/>
      <c r="C915" s="29"/>
      <c r="D915" s="21" t="str">
        <f>IFERROR(__xludf.DUMMYFUNCTION("IF(ISBLANK(C915),"""",QUERY(CoordinateDefinitions,""select C,D,E,F,G,H where A=""&amp;B915&amp;"" and B='""&amp;C915&amp;""'""))"),"")</f>
        <v/>
      </c>
      <c r="E915" s="30"/>
      <c r="F915" s="30"/>
      <c r="G915" s="21"/>
      <c r="H915" s="21"/>
      <c r="I915" s="21"/>
      <c r="J915" s="21" t="str">
        <f t="shared" si="120"/>
        <v/>
      </c>
      <c r="K915" s="21" t="str">
        <f t="shared" si="121"/>
        <v/>
      </c>
      <c r="L915" s="22" t="str">
        <f t="shared" si="122"/>
        <v/>
      </c>
      <c r="M915" s="23" t="str">
        <f t="shared" si="123"/>
        <v/>
      </c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</row>
    <row r="916" ht="15.75" customHeight="1">
      <c r="A916" s="29"/>
      <c r="B916" s="29"/>
      <c r="C916" s="29"/>
      <c r="D916" s="21" t="str">
        <f>IFERROR(__xludf.DUMMYFUNCTION("IF(ISBLANK(C916),"""",QUERY(CoordinateDefinitions,""select C,D,E,F,G,H where A=""&amp;B916&amp;"" and B='""&amp;C916&amp;""'""))"),"")</f>
        <v/>
      </c>
      <c r="E916" s="30"/>
      <c r="F916" s="30"/>
      <c r="G916" s="21"/>
      <c r="H916" s="21"/>
      <c r="I916" s="21"/>
      <c r="J916" s="21" t="str">
        <f t="shared" si="120"/>
        <v/>
      </c>
      <c r="K916" s="21" t="str">
        <f t="shared" si="121"/>
        <v/>
      </c>
      <c r="L916" s="22" t="str">
        <f t="shared" si="122"/>
        <v/>
      </c>
      <c r="M916" s="23" t="str">
        <f t="shared" si="123"/>
        <v/>
      </c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</row>
    <row r="917" ht="15.75" customHeight="1">
      <c r="A917" s="29"/>
      <c r="B917" s="29"/>
      <c r="C917" s="29"/>
      <c r="D917" s="21" t="str">
        <f>IFERROR(__xludf.DUMMYFUNCTION("IF(ISBLANK(C917),"""",QUERY(CoordinateDefinitions,""select C,D,E,F,G,H where A=""&amp;B917&amp;"" and B='""&amp;C917&amp;""'""))"),"")</f>
        <v/>
      </c>
      <c r="E917" s="30"/>
      <c r="F917" s="30"/>
      <c r="G917" s="21"/>
      <c r="H917" s="21"/>
      <c r="I917" s="21"/>
      <c r="J917" s="21" t="str">
        <f t="shared" si="120"/>
        <v/>
      </c>
      <c r="K917" s="21" t="str">
        <f t="shared" si="121"/>
        <v/>
      </c>
      <c r="L917" s="22" t="str">
        <f t="shared" si="122"/>
        <v/>
      </c>
      <c r="M917" s="23" t="str">
        <f t="shared" si="123"/>
        <v/>
      </c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</row>
    <row r="918" ht="15.75" customHeight="1">
      <c r="A918" s="29"/>
      <c r="B918" s="29"/>
      <c r="C918" s="29"/>
      <c r="D918" s="21" t="str">
        <f>IFERROR(__xludf.DUMMYFUNCTION("IF(ISBLANK(C918),"""",QUERY(CoordinateDefinitions,""select C,D,E,F,G,H where A=""&amp;B918&amp;"" and B='""&amp;C918&amp;""'""))"),"")</f>
        <v/>
      </c>
      <c r="E918" s="30"/>
      <c r="F918" s="30"/>
      <c r="G918" s="21"/>
      <c r="H918" s="21"/>
      <c r="I918" s="21"/>
      <c r="J918" s="21" t="str">
        <f t="shared" si="120"/>
        <v/>
      </c>
      <c r="K918" s="21" t="str">
        <f t="shared" si="121"/>
        <v/>
      </c>
      <c r="L918" s="22" t="str">
        <f t="shared" si="122"/>
        <v/>
      </c>
      <c r="M918" s="23" t="str">
        <f t="shared" si="123"/>
        <v/>
      </c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</row>
    <row r="919" ht="15.75" customHeight="1">
      <c r="A919" s="29"/>
      <c r="B919" s="29"/>
      <c r="C919" s="29"/>
      <c r="D919" s="21" t="str">
        <f>IFERROR(__xludf.DUMMYFUNCTION("IF(ISBLANK(C919),"""",QUERY(CoordinateDefinitions,""select C,D,E,F,G,H where A=""&amp;B919&amp;"" and B='""&amp;C919&amp;""'""))"),"")</f>
        <v/>
      </c>
      <c r="E919" s="30"/>
      <c r="F919" s="30"/>
      <c r="G919" s="21"/>
      <c r="H919" s="21"/>
      <c r="I919" s="21"/>
      <c r="J919" s="21" t="str">
        <f t="shared" si="120"/>
        <v/>
      </c>
      <c r="K919" s="21" t="str">
        <f t="shared" si="121"/>
        <v/>
      </c>
      <c r="L919" s="22" t="str">
        <f t="shared" si="122"/>
        <v/>
      </c>
      <c r="M919" s="23" t="str">
        <f t="shared" si="123"/>
        <v/>
      </c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</row>
    <row r="920" ht="15.75" customHeight="1">
      <c r="A920" s="29"/>
      <c r="B920" s="29"/>
      <c r="C920" s="29"/>
      <c r="D920" s="21" t="str">
        <f>IFERROR(__xludf.DUMMYFUNCTION("IF(ISBLANK(C920),"""",QUERY(CoordinateDefinitions,""select C,D,E,F,G,H where A=""&amp;B920&amp;"" and B='""&amp;C920&amp;""'""))"),"")</f>
        <v/>
      </c>
      <c r="E920" s="30"/>
      <c r="F920" s="30"/>
      <c r="G920" s="21"/>
      <c r="H920" s="21"/>
      <c r="I920" s="21"/>
      <c r="J920" s="21" t="str">
        <f t="shared" si="120"/>
        <v/>
      </c>
      <c r="K920" s="21" t="str">
        <f t="shared" si="121"/>
        <v/>
      </c>
      <c r="L920" s="22" t="str">
        <f t="shared" si="122"/>
        <v/>
      </c>
      <c r="M920" s="23" t="str">
        <f t="shared" si="123"/>
        <v/>
      </c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</row>
    <row r="921" ht="15.75" customHeight="1">
      <c r="A921" s="29"/>
      <c r="B921" s="29"/>
      <c r="C921" s="29"/>
      <c r="D921" s="21" t="str">
        <f>IFERROR(__xludf.DUMMYFUNCTION("IF(ISBLANK(C921),"""",QUERY(CoordinateDefinitions,""select C,D,E,F,G,H where A=""&amp;B921&amp;"" and B='""&amp;C921&amp;""'""))"),"")</f>
        <v/>
      </c>
      <c r="E921" s="30"/>
      <c r="F921" s="30"/>
      <c r="G921" s="21"/>
      <c r="H921" s="21"/>
      <c r="I921" s="21"/>
      <c r="J921" s="21" t="str">
        <f t="shared" si="120"/>
        <v/>
      </c>
      <c r="K921" s="21" t="str">
        <f t="shared" si="121"/>
        <v/>
      </c>
      <c r="L921" s="22" t="str">
        <f t="shared" si="122"/>
        <v/>
      </c>
      <c r="M921" s="23" t="str">
        <f t="shared" si="123"/>
        <v/>
      </c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</row>
    <row r="922" ht="15.75" customHeight="1">
      <c r="A922" s="29"/>
      <c r="B922" s="29"/>
      <c r="C922" s="29"/>
      <c r="D922" s="21" t="str">
        <f>IFERROR(__xludf.DUMMYFUNCTION("IF(ISBLANK(C922),"""",QUERY(CoordinateDefinitions,""select C,D,E,F,G,H where A=""&amp;B922&amp;"" and B='""&amp;C922&amp;""'""))"),"")</f>
        <v/>
      </c>
      <c r="E922" s="30"/>
      <c r="F922" s="30"/>
      <c r="G922" s="21"/>
      <c r="H922" s="21"/>
      <c r="I922" s="21"/>
      <c r="J922" s="21" t="str">
        <f t="shared" si="120"/>
        <v/>
      </c>
      <c r="K922" s="21" t="str">
        <f t="shared" si="121"/>
        <v/>
      </c>
      <c r="L922" s="22" t="str">
        <f t="shared" si="122"/>
        <v/>
      </c>
      <c r="M922" s="23" t="str">
        <f t="shared" si="123"/>
        <v/>
      </c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</row>
    <row r="923" ht="15.75" customHeight="1">
      <c r="A923" s="29"/>
      <c r="B923" s="29"/>
      <c r="C923" s="29"/>
      <c r="D923" s="21" t="str">
        <f>IFERROR(__xludf.DUMMYFUNCTION("IF(ISBLANK(C923),"""",QUERY(CoordinateDefinitions,""select C,D,E,F,G,H where A=""&amp;B923&amp;"" and B='""&amp;C923&amp;""'""))"),"")</f>
        <v/>
      </c>
      <c r="E923" s="30"/>
      <c r="F923" s="30"/>
      <c r="G923" s="21"/>
      <c r="H923" s="21"/>
      <c r="I923" s="21"/>
      <c r="J923" s="21" t="str">
        <f t="shared" si="120"/>
        <v/>
      </c>
      <c r="K923" s="21" t="str">
        <f t="shared" si="121"/>
        <v/>
      </c>
      <c r="L923" s="22" t="str">
        <f t="shared" si="122"/>
        <v/>
      </c>
      <c r="M923" s="23" t="str">
        <f t="shared" si="123"/>
        <v/>
      </c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</row>
    <row r="924" ht="15.75" customHeight="1">
      <c r="A924" s="29"/>
      <c r="B924" s="29"/>
      <c r="C924" s="29"/>
      <c r="D924" s="21" t="str">
        <f>IFERROR(__xludf.DUMMYFUNCTION("IF(ISBLANK(C924),"""",QUERY(CoordinateDefinitions,""select C,D,E,F,G,H where A=""&amp;B924&amp;"" and B='""&amp;C924&amp;""'""))"),"")</f>
        <v/>
      </c>
      <c r="E924" s="30"/>
      <c r="F924" s="30"/>
      <c r="G924" s="21"/>
      <c r="H924" s="21"/>
      <c r="I924" s="21"/>
      <c r="J924" s="21" t="str">
        <f t="shared" si="120"/>
        <v/>
      </c>
      <c r="K924" s="21" t="str">
        <f t="shared" si="121"/>
        <v/>
      </c>
      <c r="L924" s="22" t="str">
        <f t="shared" si="122"/>
        <v/>
      </c>
      <c r="M924" s="23" t="str">
        <f t="shared" si="123"/>
        <v/>
      </c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</row>
    <row r="925" ht="15.75" customHeight="1">
      <c r="A925" s="29"/>
      <c r="B925" s="29"/>
      <c r="C925" s="29"/>
      <c r="D925" s="21" t="str">
        <f>IFERROR(__xludf.DUMMYFUNCTION("IF(ISBLANK(C925),"""",QUERY(CoordinateDefinitions,""select C,D,E,F,G,H where A=""&amp;B925&amp;"" and B='""&amp;C925&amp;""'""))"),"")</f>
        <v/>
      </c>
      <c r="E925" s="30"/>
      <c r="F925" s="30"/>
      <c r="G925" s="21"/>
      <c r="H925" s="21"/>
      <c r="I925" s="21"/>
      <c r="J925" s="21" t="str">
        <f t="shared" si="120"/>
        <v/>
      </c>
      <c r="K925" s="21" t="str">
        <f t="shared" si="121"/>
        <v/>
      </c>
      <c r="L925" s="22" t="str">
        <f t="shared" si="122"/>
        <v/>
      </c>
      <c r="M925" s="23" t="str">
        <f t="shared" si="123"/>
        <v/>
      </c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</row>
    <row r="926" ht="15.75" customHeight="1">
      <c r="A926" s="29"/>
      <c r="B926" s="29"/>
      <c r="C926" s="29"/>
      <c r="D926" s="21" t="str">
        <f>IFERROR(__xludf.DUMMYFUNCTION("IF(ISBLANK(C926),"""",QUERY(CoordinateDefinitions,""select C,D,E,F,G,H where A=""&amp;B926&amp;"" and B='""&amp;C926&amp;""'""))"),"")</f>
        <v/>
      </c>
      <c r="E926" s="30"/>
      <c r="F926" s="30"/>
      <c r="G926" s="21"/>
      <c r="H926" s="21"/>
      <c r="I926" s="21"/>
      <c r="J926" s="21" t="str">
        <f t="shared" si="120"/>
        <v/>
      </c>
      <c r="K926" s="21" t="str">
        <f t="shared" si="121"/>
        <v/>
      </c>
      <c r="L926" s="22" t="str">
        <f t="shared" si="122"/>
        <v/>
      </c>
      <c r="M926" s="23" t="str">
        <f t="shared" si="123"/>
        <v/>
      </c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</row>
    <row r="927" ht="15.75" customHeight="1">
      <c r="A927" s="29"/>
      <c r="B927" s="29"/>
      <c r="C927" s="29"/>
      <c r="D927" s="21" t="str">
        <f>IFERROR(__xludf.DUMMYFUNCTION("IF(ISBLANK(C927),"""",QUERY(CoordinateDefinitions,""select C,D,E,F,G,H where A=""&amp;B927&amp;"" and B='""&amp;C927&amp;""'""))"),"")</f>
        <v/>
      </c>
      <c r="E927" s="30"/>
      <c r="F927" s="30"/>
      <c r="G927" s="21"/>
      <c r="H927" s="21"/>
      <c r="I927" s="21"/>
      <c r="J927" s="21" t="str">
        <f t="shared" si="120"/>
        <v/>
      </c>
      <c r="K927" s="21" t="str">
        <f t="shared" si="121"/>
        <v/>
      </c>
      <c r="L927" s="22" t="str">
        <f t="shared" si="122"/>
        <v/>
      </c>
      <c r="M927" s="23" t="str">
        <f t="shared" si="123"/>
        <v/>
      </c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</row>
    <row r="928" ht="15.75" customHeight="1">
      <c r="A928" s="29"/>
      <c r="B928" s="29"/>
      <c r="C928" s="29"/>
      <c r="D928" s="21" t="str">
        <f>IFERROR(__xludf.DUMMYFUNCTION("IF(ISBLANK(C928),"""",QUERY(CoordinateDefinitions,""select C,D,E,F,G,H where A=""&amp;B928&amp;"" and B='""&amp;C928&amp;""'""))"),"")</f>
        <v/>
      </c>
      <c r="E928" s="30"/>
      <c r="F928" s="30"/>
      <c r="G928" s="21"/>
      <c r="H928" s="21"/>
      <c r="I928" s="21"/>
      <c r="J928" s="21" t="str">
        <f t="shared" si="120"/>
        <v/>
      </c>
      <c r="K928" s="21" t="str">
        <f t="shared" si="121"/>
        <v/>
      </c>
      <c r="L928" s="22" t="str">
        <f t="shared" si="122"/>
        <v/>
      </c>
      <c r="M928" s="23" t="str">
        <f t="shared" si="123"/>
        <v/>
      </c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</row>
    <row r="929" ht="15.75" customHeight="1">
      <c r="A929" s="29"/>
      <c r="B929" s="29"/>
      <c r="C929" s="29"/>
      <c r="D929" s="21" t="str">
        <f>IFERROR(__xludf.DUMMYFUNCTION("IF(ISBLANK(C929),"""",QUERY(CoordinateDefinitions,""select C,D,E,F,G,H where A=""&amp;B929&amp;"" and B='""&amp;C929&amp;""'""))"),"")</f>
        <v/>
      </c>
      <c r="E929" s="30"/>
      <c r="F929" s="30"/>
      <c r="G929" s="21"/>
      <c r="H929" s="21"/>
      <c r="I929" s="21"/>
      <c r="J929" s="21" t="str">
        <f t="shared" si="120"/>
        <v/>
      </c>
      <c r="K929" s="21" t="str">
        <f t="shared" si="121"/>
        <v/>
      </c>
      <c r="L929" s="22" t="str">
        <f t="shared" si="122"/>
        <v/>
      </c>
      <c r="M929" s="23" t="str">
        <f t="shared" si="123"/>
        <v/>
      </c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</row>
    <row r="930" ht="15.75" customHeight="1">
      <c r="A930" s="29"/>
      <c r="B930" s="29"/>
      <c r="C930" s="29"/>
      <c r="D930" s="21" t="str">
        <f>IFERROR(__xludf.DUMMYFUNCTION("IF(ISBLANK(C930),"""",QUERY(CoordinateDefinitions,""select C,D,E,F,G,H where A=""&amp;B930&amp;"" and B='""&amp;C930&amp;""'""))"),"")</f>
        <v/>
      </c>
      <c r="E930" s="30"/>
      <c r="F930" s="30"/>
      <c r="G930" s="21"/>
      <c r="H930" s="21"/>
      <c r="I930" s="21"/>
      <c r="J930" s="21" t="str">
        <f t="shared" si="120"/>
        <v/>
      </c>
      <c r="K930" s="21" t="str">
        <f t="shared" si="121"/>
        <v/>
      </c>
      <c r="L930" s="22" t="str">
        <f t="shared" si="122"/>
        <v/>
      </c>
      <c r="M930" s="23" t="str">
        <f t="shared" si="123"/>
        <v/>
      </c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</row>
    <row r="931" ht="15.75" customHeight="1">
      <c r="A931" s="29"/>
      <c r="B931" s="29"/>
      <c r="C931" s="29"/>
      <c r="D931" s="21" t="str">
        <f>IFERROR(__xludf.DUMMYFUNCTION("IF(ISBLANK(C931),"""",QUERY(CoordinateDefinitions,""select C,D,E,F,G,H where A=""&amp;B931&amp;"" and B='""&amp;C931&amp;""'""))"),"")</f>
        <v/>
      </c>
      <c r="E931" s="30"/>
      <c r="F931" s="30"/>
      <c r="G931" s="21"/>
      <c r="H931" s="21"/>
      <c r="I931" s="21"/>
      <c r="J931" s="21" t="str">
        <f t="shared" si="120"/>
        <v/>
      </c>
      <c r="K931" s="21" t="str">
        <f t="shared" si="121"/>
        <v/>
      </c>
      <c r="L931" s="22" t="str">
        <f t="shared" si="122"/>
        <v/>
      </c>
      <c r="M931" s="23" t="str">
        <f t="shared" si="123"/>
        <v/>
      </c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</row>
    <row r="932" ht="15.75" customHeight="1">
      <c r="A932" s="29"/>
      <c r="B932" s="29"/>
      <c r="C932" s="29"/>
      <c r="D932" s="21" t="str">
        <f>IFERROR(__xludf.DUMMYFUNCTION("IF(ISBLANK(C932),"""",QUERY(CoordinateDefinitions,""select C,D,E,F,G,H where A=""&amp;B932&amp;"" and B='""&amp;C932&amp;""'""))"),"")</f>
        <v/>
      </c>
      <c r="E932" s="30"/>
      <c r="F932" s="30"/>
      <c r="G932" s="21"/>
      <c r="H932" s="21"/>
      <c r="I932" s="21"/>
      <c r="J932" s="21" t="str">
        <f t="shared" si="120"/>
        <v/>
      </c>
      <c r="K932" s="21" t="str">
        <f t="shared" si="121"/>
        <v/>
      </c>
      <c r="L932" s="22" t="str">
        <f t="shared" si="122"/>
        <v/>
      </c>
      <c r="M932" s="23" t="str">
        <f t="shared" si="123"/>
        <v/>
      </c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</row>
    <row r="933" ht="15.75" customHeight="1">
      <c r="A933" s="29"/>
      <c r="B933" s="29"/>
      <c r="C933" s="29"/>
      <c r="D933" s="21" t="str">
        <f>IFERROR(__xludf.DUMMYFUNCTION("IF(ISBLANK(C933),"""",QUERY(CoordinateDefinitions,""select C,D,E,F,G,H where A=""&amp;B933&amp;"" and B='""&amp;C933&amp;""'""))"),"")</f>
        <v/>
      </c>
      <c r="E933" s="30"/>
      <c r="F933" s="30"/>
      <c r="G933" s="21"/>
      <c r="H933" s="21"/>
      <c r="I933" s="21"/>
      <c r="J933" s="21" t="str">
        <f t="shared" si="120"/>
        <v/>
      </c>
      <c r="K933" s="21" t="str">
        <f t="shared" si="121"/>
        <v/>
      </c>
      <c r="L933" s="22" t="str">
        <f t="shared" si="122"/>
        <v/>
      </c>
      <c r="M933" s="23" t="str">
        <f t="shared" si="123"/>
        <v/>
      </c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</row>
    <row r="934" ht="15.75" customHeight="1">
      <c r="A934" s="29"/>
      <c r="B934" s="29"/>
      <c r="C934" s="29"/>
      <c r="D934" s="21" t="str">
        <f>IFERROR(__xludf.DUMMYFUNCTION("IF(ISBLANK(C934),"""",QUERY(CoordinateDefinitions,""select C,D,E,F,G,H where A=""&amp;B934&amp;"" and B='""&amp;C934&amp;""'""))"),"")</f>
        <v/>
      </c>
      <c r="E934" s="30"/>
      <c r="F934" s="30"/>
      <c r="G934" s="21"/>
      <c r="H934" s="21"/>
      <c r="I934" s="21"/>
      <c r="J934" s="21" t="str">
        <f t="shared" si="120"/>
        <v/>
      </c>
      <c r="K934" s="21" t="str">
        <f t="shared" si="121"/>
        <v/>
      </c>
      <c r="L934" s="22" t="str">
        <f t="shared" si="122"/>
        <v/>
      </c>
      <c r="M934" s="23" t="str">
        <f t="shared" si="123"/>
        <v/>
      </c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</row>
    <row r="935" ht="15.75" customHeight="1">
      <c r="A935" s="29"/>
      <c r="B935" s="29"/>
      <c r="C935" s="29"/>
      <c r="D935" s="21" t="str">
        <f>IFERROR(__xludf.DUMMYFUNCTION("IF(ISBLANK(C935),"""",QUERY(CoordinateDefinitions,""select C,D,E,F,G,H where A=""&amp;B935&amp;"" and B='""&amp;C935&amp;""'""))"),"")</f>
        <v/>
      </c>
      <c r="E935" s="30"/>
      <c r="F935" s="30"/>
      <c r="G935" s="21"/>
      <c r="H935" s="21"/>
      <c r="I935" s="21"/>
      <c r="J935" s="21" t="str">
        <f t="shared" si="120"/>
        <v/>
      </c>
      <c r="K935" s="21" t="str">
        <f t="shared" si="121"/>
        <v/>
      </c>
      <c r="L935" s="22" t="str">
        <f t="shared" si="122"/>
        <v/>
      </c>
      <c r="M935" s="23" t="str">
        <f t="shared" si="123"/>
        <v/>
      </c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</row>
    <row r="936" ht="15.75" customHeight="1">
      <c r="A936" s="29"/>
      <c r="B936" s="29"/>
      <c r="C936" s="29"/>
      <c r="D936" s="21" t="str">
        <f>IFERROR(__xludf.DUMMYFUNCTION("IF(ISBLANK(C936),"""",QUERY(CoordinateDefinitions,""select C,D,E,F,G,H where A=""&amp;B936&amp;"" and B='""&amp;C936&amp;""'""))"),"")</f>
        <v/>
      </c>
      <c r="E936" s="30"/>
      <c r="F936" s="30"/>
      <c r="G936" s="21"/>
      <c r="H936" s="21"/>
      <c r="I936" s="21"/>
      <c r="J936" s="21" t="str">
        <f t="shared" si="120"/>
        <v/>
      </c>
      <c r="K936" s="21" t="str">
        <f t="shared" si="121"/>
        <v/>
      </c>
      <c r="L936" s="22" t="str">
        <f t="shared" si="122"/>
        <v/>
      </c>
      <c r="M936" s="23" t="str">
        <f t="shared" si="123"/>
        <v/>
      </c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</row>
    <row r="937" ht="15.75" customHeight="1">
      <c r="A937" s="29"/>
      <c r="B937" s="29"/>
      <c r="C937" s="29"/>
      <c r="D937" s="21" t="str">
        <f>IFERROR(__xludf.DUMMYFUNCTION("IF(ISBLANK(C937),"""",QUERY(CoordinateDefinitions,""select C,D,E,F,G,H where A=""&amp;B937&amp;"" and B='""&amp;C937&amp;""'""))"),"")</f>
        <v/>
      </c>
      <c r="E937" s="30"/>
      <c r="F937" s="30"/>
      <c r="G937" s="21"/>
      <c r="H937" s="21"/>
      <c r="I937" s="21"/>
      <c r="J937" s="21" t="str">
        <f t="shared" si="120"/>
        <v/>
      </c>
      <c r="K937" s="21" t="str">
        <f t="shared" si="121"/>
        <v/>
      </c>
      <c r="L937" s="22" t="str">
        <f t="shared" si="122"/>
        <v/>
      </c>
      <c r="M937" s="23" t="str">
        <f t="shared" si="123"/>
        <v/>
      </c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</row>
    <row r="938" ht="15.75" customHeight="1">
      <c r="A938" s="29"/>
      <c r="B938" s="29"/>
      <c r="C938" s="29"/>
      <c r="D938" s="21" t="str">
        <f>IFERROR(__xludf.DUMMYFUNCTION("IF(ISBLANK(C938),"""",QUERY(CoordinateDefinitions,""select C,D,E,F,G,H where A=""&amp;B938&amp;"" and B='""&amp;C938&amp;""'""))"),"")</f>
        <v/>
      </c>
      <c r="E938" s="30"/>
      <c r="F938" s="30"/>
      <c r="G938" s="21"/>
      <c r="H938" s="21"/>
      <c r="I938" s="21"/>
      <c r="J938" s="21" t="str">
        <f t="shared" si="120"/>
        <v/>
      </c>
      <c r="K938" s="21" t="str">
        <f t="shared" si="121"/>
        <v/>
      </c>
      <c r="L938" s="22" t="str">
        <f t="shared" si="122"/>
        <v/>
      </c>
      <c r="M938" s="23" t="str">
        <f t="shared" si="123"/>
        <v/>
      </c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</row>
    <row r="939" ht="15.75" customHeight="1">
      <c r="A939" s="29"/>
      <c r="B939" s="29"/>
      <c r="C939" s="29"/>
      <c r="D939" s="21" t="str">
        <f>IFERROR(__xludf.DUMMYFUNCTION("IF(ISBLANK(C939),"""",QUERY(CoordinateDefinitions,""select C,D,E,F,G,H where A=""&amp;B939&amp;"" and B='""&amp;C939&amp;""'""))"),"")</f>
        <v/>
      </c>
      <c r="E939" s="30"/>
      <c r="F939" s="30"/>
      <c r="G939" s="21"/>
      <c r="H939" s="21"/>
      <c r="I939" s="21"/>
      <c r="J939" s="21" t="str">
        <f t="shared" si="120"/>
        <v/>
      </c>
      <c r="K939" s="21" t="str">
        <f t="shared" si="121"/>
        <v/>
      </c>
      <c r="L939" s="22" t="str">
        <f t="shared" si="122"/>
        <v/>
      </c>
      <c r="M939" s="23" t="str">
        <f t="shared" si="123"/>
        <v/>
      </c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</row>
    <row r="940" ht="15.75" customHeight="1">
      <c r="A940" s="29"/>
      <c r="B940" s="29"/>
      <c r="C940" s="29"/>
      <c r="D940" s="21" t="str">
        <f>IFERROR(__xludf.DUMMYFUNCTION("IF(ISBLANK(C940),"""",QUERY(CoordinateDefinitions,""select C,D,E,F,G,H where A=""&amp;B940&amp;"" and B='""&amp;C940&amp;""'""))"),"")</f>
        <v/>
      </c>
      <c r="E940" s="30"/>
      <c r="F940" s="30"/>
      <c r="G940" s="21"/>
      <c r="H940" s="21"/>
      <c r="I940" s="21"/>
      <c r="J940" s="21" t="str">
        <f t="shared" si="120"/>
        <v/>
      </c>
      <c r="K940" s="21" t="str">
        <f t="shared" si="121"/>
        <v/>
      </c>
      <c r="L940" s="22" t="str">
        <f t="shared" si="122"/>
        <v/>
      </c>
      <c r="M940" s="23" t="str">
        <f t="shared" si="123"/>
        <v/>
      </c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</row>
    <row r="941" ht="15.75" customHeight="1">
      <c r="A941" s="29"/>
      <c r="B941" s="29"/>
      <c r="C941" s="29"/>
      <c r="D941" s="21" t="str">
        <f>IFERROR(__xludf.DUMMYFUNCTION("IF(ISBLANK(C941),"""",QUERY(CoordinateDefinitions,""select C,D,E,F,G,H where A=""&amp;B941&amp;"" and B='""&amp;C941&amp;""'""))"),"")</f>
        <v/>
      </c>
      <c r="E941" s="30"/>
      <c r="F941" s="30"/>
      <c r="G941" s="21"/>
      <c r="H941" s="21"/>
      <c r="I941" s="21"/>
      <c r="J941" s="21" t="str">
        <f t="shared" si="120"/>
        <v/>
      </c>
      <c r="K941" s="21" t="str">
        <f t="shared" si="121"/>
        <v/>
      </c>
      <c r="L941" s="22" t="str">
        <f t="shared" si="122"/>
        <v/>
      </c>
      <c r="M941" s="23" t="str">
        <f t="shared" si="123"/>
        <v/>
      </c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</row>
    <row r="942" ht="15.75" customHeight="1">
      <c r="A942" s="29"/>
      <c r="B942" s="29"/>
      <c r="C942" s="29"/>
      <c r="D942" s="21" t="str">
        <f>IFERROR(__xludf.DUMMYFUNCTION("IF(ISBLANK(C942),"""",QUERY(CoordinateDefinitions,""select C,D,E,F,G,H where A=""&amp;B942&amp;"" and B='""&amp;C942&amp;""'""))"),"")</f>
        <v/>
      </c>
      <c r="E942" s="30"/>
      <c r="F942" s="30"/>
      <c r="G942" s="21"/>
      <c r="H942" s="21"/>
      <c r="I942" s="21"/>
      <c r="J942" s="21" t="str">
        <f t="shared" si="120"/>
        <v/>
      </c>
      <c r="K942" s="21" t="str">
        <f t="shared" si="121"/>
        <v/>
      </c>
      <c r="L942" s="22" t="str">
        <f t="shared" si="122"/>
        <v/>
      </c>
      <c r="M942" s="23" t="str">
        <f t="shared" si="123"/>
        <v/>
      </c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</row>
    <row r="943" ht="15.75" customHeight="1">
      <c r="A943" s="29"/>
      <c r="B943" s="29"/>
      <c r="C943" s="29"/>
      <c r="D943" s="21" t="str">
        <f>IFERROR(__xludf.DUMMYFUNCTION("IF(ISBLANK(C943),"""",QUERY(CoordinateDefinitions,""select C,D,E,F,G,H where A=""&amp;B943&amp;"" and B='""&amp;C943&amp;""'""))"),"")</f>
        <v/>
      </c>
      <c r="E943" s="30"/>
      <c r="F943" s="30"/>
      <c r="G943" s="21"/>
      <c r="H943" s="21"/>
      <c r="I943" s="21"/>
      <c r="J943" s="21" t="str">
        <f t="shared" si="120"/>
        <v/>
      </c>
      <c r="K943" s="21" t="str">
        <f t="shared" si="121"/>
        <v/>
      </c>
      <c r="L943" s="22" t="str">
        <f t="shared" si="122"/>
        <v/>
      </c>
      <c r="M943" s="23" t="str">
        <f t="shared" si="123"/>
        <v/>
      </c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</row>
    <row r="944" ht="15.75" customHeight="1">
      <c r="A944" s="29"/>
      <c r="B944" s="29"/>
      <c r="C944" s="29"/>
      <c r="D944" s="21" t="str">
        <f>IFERROR(__xludf.DUMMYFUNCTION("IF(ISBLANK(C944),"""",QUERY(CoordinateDefinitions,""select C,D,E,F,G,H where A=""&amp;B944&amp;"" and B='""&amp;C944&amp;""'""))"),"")</f>
        <v/>
      </c>
      <c r="E944" s="30"/>
      <c r="F944" s="30"/>
      <c r="G944" s="21"/>
      <c r="H944" s="21"/>
      <c r="I944" s="21"/>
      <c r="J944" s="21" t="str">
        <f t="shared" si="120"/>
        <v/>
      </c>
      <c r="K944" s="21" t="str">
        <f t="shared" si="121"/>
        <v/>
      </c>
      <c r="L944" s="22" t="str">
        <f t="shared" si="122"/>
        <v/>
      </c>
      <c r="M944" s="23" t="str">
        <f t="shared" si="123"/>
        <v/>
      </c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</row>
    <row r="945" ht="15.75" customHeight="1">
      <c r="A945" s="29"/>
      <c r="B945" s="29"/>
      <c r="C945" s="29"/>
      <c r="D945" s="21" t="str">
        <f>IFERROR(__xludf.DUMMYFUNCTION("IF(ISBLANK(C945),"""",QUERY(CoordinateDefinitions,""select C,D,E,F,G,H where A=""&amp;B945&amp;"" and B='""&amp;C945&amp;""'""))"),"")</f>
        <v/>
      </c>
      <c r="E945" s="30"/>
      <c r="F945" s="30"/>
      <c r="G945" s="21"/>
      <c r="H945" s="21"/>
      <c r="I945" s="21"/>
      <c r="J945" s="21" t="str">
        <f t="shared" si="120"/>
        <v/>
      </c>
      <c r="K945" s="21" t="str">
        <f t="shared" si="121"/>
        <v/>
      </c>
      <c r="L945" s="22" t="str">
        <f t="shared" si="122"/>
        <v/>
      </c>
      <c r="M945" s="23" t="str">
        <f t="shared" si="123"/>
        <v/>
      </c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</row>
    <row r="946" ht="15.75" customHeight="1">
      <c r="A946" s="29"/>
      <c r="B946" s="29"/>
      <c r="C946" s="29"/>
      <c r="D946" s="21" t="str">
        <f>IFERROR(__xludf.DUMMYFUNCTION("IF(ISBLANK(C946),"""",QUERY(CoordinateDefinitions,""select C,D,E,F,G,H where A=""&amp;B946&amp;"" and B='""&amp;C946&amp;""'""))"),"")</f>
        <v/>
      </c>
      <c r="E946" s="30"/>
      <c r="F946" s="30"/>
      <c r="G946" s="21"/>
      <c r="H946" s="21"/>
      <c r="I946" s="21"/>
      <c r="J946" s="21" t="str">
        <f t="shared" si="120"/>
        <v/>
      </c>
      <c r="K946" s="21" t="str">
        <f t="shared" si="121"/>
        <v/>
      </c>
      <c r="L946" s="22" t="str">
        <f t="shared" si="122"/>
        <v/>
      </c>
      <c r="M946" s="23" t="str">
        <f t="shared" si="123"/>
        <v/>
      </c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</row>
    <row r="947" ht="15.75" customHeight="1">
      <c r="A947" s="29"/>
      <c r="B947" s="29"/>
      <c r="C947" s="29"/>
      <c r="D947" s="21" t="str">
        <f>IFERROR(__xludf.DUMMYFUNCTION("IF(ISBLANK(C947),"""",QUERY(CoordinateDefinitions,""select C,D,E,F,G,H where A=""&amp;B947&amp;"" and B='""&amp;C947&amp;""'""))"),"")</f>
        <v/>
      </c>
      <c r="E947" s="30"/>
      <c r="F947" s="30"/>
      <c r="G947" s="21"/>
      <c r="H947" s="21"/>
      <c r="I947" s="21"/>
      <c r="J947" s="21" t="str">
        <f t="shared" si="120"/>
        <v/>
      </c>
      <c r="K947" s="21" t="str">
        <f t="shared" si="121"/>
        <v/>
      </c>
      <c r="L947" s="22" t="str">
        <f t="shared" si="122"/>
        <v/>
      </c>
      <c r="M947" s="23" t="str">
        <f t="shared" si="123"/>
        <v/>
      </c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</row>
    <row r="948" ht="15.75" customHeight="1">
      <c r="A948" s="29"/>
      <c r="B948" s="29"/>
      <c r="C948" s="29"/>
      <c r="D948" s="21" t="str">
        <f>IFERROR(__xludf.DUMMYFUNCTION("IF(ISBLANK(C948),"""",QUERY(CoordinateDefinitions,""select C,D,E,F,G,H where A=""&amp;B948&amp;"" and B='""&amp;C948&amp;""'""))"),"")</f>
        <v/>
      </c>
      <c r="E948" s="30"/>
      <c r="F948" s="30"/>
      <c r="G948" s="21"/>
      <c r="H948" s="21"/>
      <c r="I948" s="21"/>
      <c r="J948" s="21" t="str">
        <f t="shared" si="120"/>
        <v/>
      </c>
      <c r="K948" s="21" t="str">
        <f t="shared" si="121"/>
        <v/>
      </c>
      <c r="L948" s="22" t="str">
        <f t="shared" si="122"/>
        <v/>
      </c>
      <c r="M948" s="23" t="str">
        <f t="shared" si="123"/>
        <v/>
      </c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</row>
    <row r="949" ht="15.75" customHeight="1">
      <c r="A949" s="29"/>
      <c r="B949" s="29"/>
      <c r="C949" s="29"/>
      <c r="D949" s="21" t="str">
        <f>IFERROR(__xludf.DUMMYFUNCTION("IF(ISBLANK(C949),"""",QUERY(CoordinateDefinitions,""select C,D,E,F,G,H where A=""&amp;B949&amp;"" and B='""&amp;C949&amp;""'""))"),"")</f>
        <v/>
      </c>
      <c r="E949" s="30"/>
      <c r="F949" s="30"/>
      <c r="G949" s="21"/>
      <c r="H949" s="21"/>
      <c r="I949" s="21"/>
      <c r="J949" s="21" t="str">
        <f t="shared" si="120"/>
        <v/>
      </c>
      <c r="K949" s="21" t="str">
        <f t="shared" si="121"/>
        <v/>
      </c>
      <c r="L949" s="22" t="str">
        <f t="shared" si="122"/>
        <v/>
      </c>
      <c r="M949" s="23" t="str">
        <f t="shared" si="123"/>
        <v/>
      </c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</row>
    <row r="950" ht="15.75" customHeight="1">
      <c r="A950" s="29"/>
      <c r="B950" s="29"/>
      <c r="C950" s="29"/>
      <c r="D950" s="21" t="str">
        <f>IFERROR(__xludf.DUMMYFUNCTION("IF(ISBLANK(C950),"""",QUERY(CoordinateDefinitions,""select C,D,E,F,G,H where A=""&amp;B950&amp;"" and B='""&amp;C950&amp;""'""))"),"")</f>
        <v/>
      </c>
      <c r="E950" s="30"/>
      <c r="F950" s="30"/>
      <c r="G950" s="21"/>
      <c r="H950" s="21"/>
      <c r="I950" s="21"/>
      <c r="J950" s="21" t="str">
        <f t="shared" si="120"/>
        <v/>
      </c>
      <c r="K950" s="21" t="str">
        <f t="shared" si="121"/>
        <v/>
      </c>
      <c r="L950" s="22" t="str">
        <f t="shared" si="122"/>
        <v/>
      </c>
      <c r="M950" s="23" t="str">
        <f t="shared" si="123"/>
        <v/>
      </c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</row>
    <row r="951" ht="15.75" customHeight="1">
      <c r="A951" s="29"/>
      <c r="B951" s="29"/>
      <c r="C951" s="29"/>
      <c r="D951" s="21" t="str">
        <f>IFERROR(__xludf.DUMMYFUNCTION("IF(ISBLANK(C951),"""",QUERY(CoordinateDefinitions,""select C,D,E,F,G,H where A=""&amp;B951&amp;"" and B='""&amp;C951&amp;""'""))"),"")</f>
        <v/>
      </c>
      <c r="E951" s="30"/>
      <c r="F951" s="30"/>
      <c r="G951" s="21"/>
      <c r="H951" s="21"/>
      <c r="I951" s="21"/>
      <c r="J951" s="21" t="str">
        <f t="shared" si="120"/>
        <v/>
      </c>
      <c r="K951" s="21" t="str">
        <f t="shared" si="121"/>
        <v/>
      </c>
      <c r="L951" s="22" t="str">
        <f t="shared" si="122"/>
        <v/>
      </c>
      <c r="M951" s="23" t="str">
        <f t="shared" si="123"/>
        <v/>
      </c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</row>
    <row r="952" ht="15.75" customHeight="1">
      <c r="A952" s="29"/>
      <c r="B952" s="29"/>
      <c r="C952" s="29"/>
      <c r="D952" s="21" t="str">
        <f>IFERROR(__xludf.DUMMYFUNCTION("IF(ISBLANK(C952),"""",QUERY(CoordinateDefinitions,""select C,D,E,F,G,H where A=""&amp;B952&amp;"" and B='""&amp;C952&amp;""'""))"),"")</f>
        <v/>
      </c>
      <c r="E952" s="30"/>
      <c r="F952" s="30"/>
      <c r="G952" s="21"/>
      <c r="H952" s="21"/>
      <c r="I952" s="21"/>
      <c r="J952" s="21" t="str">
        <f t="shared" si="120"/>
        <v/>
      </c>
      <c r="K952" s="21" t="str">
        <f t="shared" si="121"/>
        <v/>
      </c>
      <c r="L952" s="22" t="str">
        <f t="shared" si="122"/>
        <v/>
      </c>
      <c r="M952" s="23" t="str">
        <f t="shared" si="123"/>
        <v/>
      </c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</row>
    <row r="953" ht="15.75" customHeight="1">
      <c r="A953" s="29"/>
      <c r="B953" s="29"/>
      <c r="C953" s="29"/>
      <c r="D953" s="21" t="str">
        <f>IFERROR(__xludf.DUMMYFUNCTION("IF(ISBLANK(C953),"""",QUERY(CoordinateDefinitions,""select C,D,E,F,G,H where A=""&amp;B953&amp;"" and B='""&amp;C953&amp;""'""))"),"")</f>
        <v/>
      </c>
      <c r="E953" s="30"/>
      <c r="F953" s="30"/>
      <c r="G953" s="21"/>
      <c r="H953" s="21"/>
      <c r="I953" s="21"/>
      <c r="J953" s="21" t="str">
        <f t="shared" si="120"/>
        <v/>
      </c>
      <c r="K953" s="21" t="str">
        <f t="shared" si="121"/>
        <v/>
      </c>
      <c r="L953" s="22" t="str">
        <f t="shared" si="122"/>
        <v/>
      </c>
      <c r="M953" s="23" t="str">
        <f t="shared" si="123"/>
        <v/>
      </c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</row>
    <row r="954" ht="15.75" customHeight="1">
      <c r="A954" s="29"/>
      <c r="B954" s="29"/>
      <c r="C954" s="29"/>
      <c r="D954" s="21" t="str">
        <f>IFERROR(__xludf.DUMMYFUNCTION("IF(ISBLANK(C954),"""",QUERY(CoordinateDefinitions,""select C,D,E,F,G,H where A=""&amp;B954&amp;"" and B='""&amp;C954&amp;""'""))"),"")</f>
        <v/>
      </c>
      <c r="E954" s="30"/>
      <c r="F954" s="30"/>
      <c r="G954" s="21"/>
      <c r="H954" s="21"/>
      <c r="I954" s="21"/>
      <c r="J954" s="21" t="str">
        <f t="shared" si="120"/>
        <v/>
      </c>
      <c r="K954" s="21" t="str">
        <f t="shared" si="121"/>
        <v/>
      </c>
      <c r="L954" s="22" t="str">
        <f t="shared" si="122"/>
        <v/>
      </c>
      <c r="M954" s="23" t="str">
        <f t="shared" si="123"/>
        <v/>
      </c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</row>
    <row r="955" ht="15.75" customHeight="1">
      <c r="A955" s="29"/>
      <c r="B955" s="29"/>
      <c r="C955" s="29"/>
      <c r="D955" s="21" t="str">
        <f>IFERROR(__xludf.DUMMYFUNCTION("IF(ISBLANK(C955),"""",QUERY(CoordinateDefinitions,""select C,D,E,F,G,H where A=""&amp;B955&amp;"" and B='""&amp;C955&amp;""'""))"),"")</f>
        <v/>
      </c>
      <c r="E955" s="30"/>
      <c r="F955" s="30"/>
      <c r="G955" s="21"/>
      <c r="H955" s="21"/>
      <c r="I955" s="21"/>
      <c r="J955" s="21" t="str">
        <f t="shared" si="120"/>
        <v/>
      </c>
      <c r="K955" s="21" t="str">
        <f t="shared" si="121"/>
        <v/>
      </c>
      <c r="L955" s="22" t="str">
        <f t="shared" si="122"/>
        <v/>
      </c>
      <c r="M955" s="23" t="str">
        <f t="shared" si="123"/>
        <v/>
      </c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</row>
    <row r="956" ht="15.75" customHeight="1">
      <c r="A956" s="29"/>
      <c r="B956" s="29"/>
      <c r="C956" s="29"/>
      <c r="D956" s="21" t="str">
        <f>IFERROR(__xludf.DUMMYFUNCTION("IF(ISBLANK(C956),"""",QUERY(CoordinateDefinitions,""select C,D,E,F,G,H where A=""&amp;B956&amp;"" and B='""&amp;C956&amp;""'""))"),"")</f>
        <v/>
      </c>
      <c r="E956" s="30"/>
      <c r="F956" s="30"/>
      <c r="G956" s="21"/>
      <c r="H956" s="21"/>
      <c r="I956" s="21"/>
      <c r="J956" s="21" t="str">
        <f t="shared" si="120"/>
        <v/>
      </c>
      <c r="K956" s="21" t="str">
        <f t="shared" si="121"/>
        <v/>
      </c>
      <c r="L956" s="22" t="str">
        <f t="shared" si="122"/>
        <v/>
      </c>
      <c r="M956" s="23" t="str">
        <f t="shared" si="123"/>
        <v/>
      </c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</row>
    <row r="957" ht="15.75" customHeight="1">
      <c r="A957" s="29"/>
      <c r="B957" s="29"/>
      <c r="C957" s="29"/>
      <c r="D957" s="21" t="str">
        <f>IFERROR(__xludf.DUMMYFUNCTION("IF(ISBLANK(C957),"""",QUERY(CoordinateDefinitions,""select C,D,E,F,G,H where A=""&amp;B957&amp;"" and B='""&amp;C957&amp;""'""))"),"")</f>
        <v/>
      </c>
      <c r="E957" s="30"/>
      <c r="F957" s="30"/>
      <c r="G957" s="21"/>
      <c r="H957" s="21"/>
      <c r="I957" s="21"/>
      <c r="J957" s="21" t="str">
        <f t="shared" si="120"/>
        <v/>
      </c>
      <c r="K957" s="21" t="str">
        <f t="shared" si="121"/>
        <v/>
      </c>
      <c r="L957" s="22" t="str">
        <f t="shared" si="122"/>
        <v/>
      </c>
      <c r="M957" s="23" t="str">
        <f t="shared" si="123"/>
        <v/>
      </c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</row>
    <row r="958" ht="15.75" customHeight="1">
      <c r="A958" s="29"/>
      <c r="B958" s="29"/>
      <c r="C958" s="29"/>
      <c r="D958" s="21" t="str">
        <f>IFERROR(__xludf.DUMMYFUNCTION("IF(ISBLANK(C958),"""",QUERY(CoordinateDefinitions,""select C,D,E,F,G,H where A=""&amp;B958&amp;"" and B='""&amp;C958&amp;""'""))"),"")</f>
        <v/>
      </c>
      <c r="E958" s="30"/>
      <c r="F958" s="30"/>
      <c r="G958" s="21"/>
      <c r="H958" s="21"/>
      <c r="I958" s="21"/>
      <c r="J958" s="21" t="str">
        <f t="shared" si="120"/>
        <v/>
      </c>
      <c r="K958" s="21" t="str">
        <f t="shared" si="121"/>
        <v/>
      </c>
      <c r="L958" s="22" t="str">
        <f t="shared" si="122"/>
        <v/>
      </c>
      <c r="M958" s="23" t="str">
        <f t="shared" si="123"/>
        <v/>
      </c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</row>
    <row r="959" ht="15.75" customHeight="1">
      <c r="A959" s="29"/>
      <c r="B959" s="29"/>
      <c r="C959" s="29"/>
      <c r="D959" s="21" t="str">
        <f>IFERROR(__xludf.DUMMYFUNCTION("IF(ISBLANK(C959),"""",QUERY(CoordinateDefinitions,""select C,D,E,F,G,H where A=""&amp;B959&amp;"" and B='""&amp;C959&amp;""'""))"),"")</f>
        <v/>
      </c>
      <c r="E959" s="30"/>
      <c r="F959" s="30"/>
      <c r="G959" s="21"/>
      <c r="H959" s="21"/>
      <c r="I959" s="21"/>
      <c r="J959" s="21" t="str">
        <f t="shared" si="120"/>
        <v/>
      </c>
      <c r="K959" s="21" t="str">
        <f t="shared" si="121"/>
        <v/>
      </c>
      <c r="L959" s="22" t="str">
        <f t="shared" si="122"/>
        <v/>
      </c>
      <c r="M959" s="23" t="str">
        <f t="shared" si="123"/>
        <v/>
      </c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</row>
    <row r="960" ht="15.75" customHeight="1">
      <c r="A960" s="29"/>
      <c r="B960" s="29"/>
      <c r="C960" s="29"/>
      <c r="D960" s="21" t="str">
        <f>IFERROR(__xludf.DUMMYFUNCTION("IF(ISBLANK(C960),"""",QUERY(CoordinateDefinitions,""select C,D,E,F,G,H where A=""&amp;B960&amp;"" and B='""&amp;C960&amp;""'""))"),"")</f>
        <v/>
      </c>
      <c r="E960" s="30"/>
      <c r="F960" s="30"/>
      <c r="G960" s="21"/>
      <c r="H960" s="21"/>
      <c r="I960" s="21"/>
      <c r="J960" s="21" t="str">
        <f t="shared" si="120"/>
        <v/>
      </c>
      <c r="K960" s="21" t="str">
        <f t="shared" si="121"/>
        <v/>
      </c>
      <c r="L960" s="22" t="str">
        <f t="shared" si="122"/>
        <v/>
      </c>
      <c r="M960" s="23" t="str">
        <f t="shared" si="123"/>
        <v/>
      </c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</row>
    <row r="961" ht="15.75" customHeight="1">
      <c r="A961" s="29"/>
      <c r="B961" s="29"/>
      <c r="C961" s="29"/>
      <c r="D961" s="21" t="str">
        <f>IFERROR(__xludf.DUMMYFUNCTION("IF(ISBLANK(C961),"""",QUERY(CoordinateDefinitions,""select C,D,E,F,G,H where A=""&amp;B961&amp;"" and B='""&amp;C961&amp;""'""))"),"")</f>
        <v/>
      </c>
      <c r="E961" s="30"/>
      <c r="F961" s="30"/>
      <c r="G961" s="21"/>
      <c r="H961" s="21"/>
      <c r="I961" s="21"/>
      <c r="J961" s="21" t="str">
        <f t="shared" si="120"/>
        <v/>
      </c>
      <c r="K961" s="21" t="str">
        <f t="shared" si="121"/>
        <v/>
      </c>
      <c r="L961" s="22" t="str">
        <f t="shared" si="122"/>
        <v/>
      </c>
      <c r="M961" s="23" t="str">
        <f t="shared" si="123"/>
        <v/>
      </c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</row>
    <row r="962" ht="15.75" customHeight="1">
      <c r="A962" s="29"/>
      <c r="B962" s="29"/>
      <c r="C962" s="29"/>
      <c r="D962" s="21" t="str">
        <f>IFERROR(__xludf.DUMMYFUNCTION("IF(ISBLANK(C962),"""",QUERY(CoordinateDefinitions,""select C,D,E,F,G,H where A=""&amp;B962&amp;"" and B='""&amp;C962&amp;""'""))"),"")</f>
        <v/>
      </c>
      <c r="E962" s="30"/>
      <c r="F962" s="30"/>
      <c r="G962" s="21"/>
      <c r="H962" s="21"/>
      <c r="I962" s="21"/>
      <c r="J962" s="21" t="str">
        <f t="shared" si="120"/>
        <v/>
      </c>
      <c r="K962" s="21" t="str">
        <f t="shared" si="121"/>
        <v/>
      </c>
      <c r="L962" s="22" t="str">
        <f t="shared" si="122"/>
        <v/>
      </c>
      <c r="M962" s="23" t="str">
        <f t="shared" si="123"/>
        <v/>
      </c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</row>
    <row r="963" ht="15.75" customHeight="1">
      <c r="A963" s="29"/>
      <c r="B963" s="29"/>
      <c r="C963" s="29"/>
      <c r="D963" s="21" t="str">
        <f>IFERROR(__xludf.DUMMYFUNCTION("IF(ISBLANK(C963),"""",QUERY(CoordinateDefinitions,""select C,D,E,F,G,H where A=""&amp;B963&amp;"" and B='""&amp;C963&amp;""'""))"),"")</f>
        <v/>
      </c>
      <c r="E963" s="30"/>
      <c r="F963" s="30"/>
      <c r="G963" s="21"/>
      <c r="H963" s="21"/>
      <c r="I963" s="21"/>
      <c r="J963" s="21" t="str">
        <f t="shared" si="120"/>
        <v/>
      </c>
      <c r="K963" s="21" t="str">
        <f t="shared" si="121"/>
        <v/>
      </c>
      <c r="L963" s="22" t="str">
        <f t="shared" si="122"/>
        <v/>
      </c>
      <c r="M963" s="23" t="str">
        <f t="shared" si="123"/>
        <v/>
      </c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</row>
    <row r="964" ht="15.75" customHeight="1">
      <c r="A964" s="29"/>
      <c r="B964" s="29"/>
      <c r="C964" s="29"/>
      <c r="D964" s="21" t="str">
        <f>IFERROR(__xludf.DUMMYFUNCTION("IF(ISBLANK(C964),"""",QUERY(CoordinateDefinitions,""select C,D,E,F,G,H where A=""&amp;B964&amp;"" and B='""&amp;C964&amp;""'""))"),"")</f>
        <v/>
      </c>
      <c r="E964" s="30"/>
      <c r="F964" s="30"/>
      <c r="G964" s="21"/>
      <c r="H964" s="21"/>
      <c r="I964" s="21"/>
      <c r="J964" s="21" t="str">
        <f t="shared" si="120"/>
        <v/>
      </c>
      <c r="K964" s="21" t="str">
        <f t="shared" si="121"/>
        <v/>
      </c>
      <c r="L964" s="22" t="str">
        <f t="shared" si="122"/>
        <v/>
      </c>
      <c r="M964" s="23" t="str">
        <f t="shared" si="123"/>
        <v/>
      </c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</row>
    <row r="965" ht="15.75" customHeight="1">
      <c r="A965" s="29"/>
      <c r="B965" s="29"/>
      <c r="C965" s="29"/>
      <c r="D965" s="21" t="str">
        <f>IFERROR(__xludf.DUMMYFUNCTION("IF(ISBLANK(C965),"""",QUERY(CoordinateDefinitions,""select C,D,E,F,G,H where A=""&amp;B965&amp;"" and B='""&amp;C965&amp;""'""))"),"")</f>
        <v/>
      </c>
      <c r="E965" s="30"/>
      <c r="F965" s="30"/>
      <c r="G965" s="21"/>
      <c r="H965" s="21"/>
      <c r="I965" s="21"/>
      <c r="J965" s="21" t="str">
        <f t="shared" si="120"/>
        <v/>
      </c>
      <c r="K965" s="21" t="str">
        <f t="shared" si="121"/>
        <v/>
      </c>
      <c r="L965" s="22" t="str">
        <f t="shared" si="122"/>
        <v/>
      </c>
      <c r="M965" s="23" t="str">
        <f t="shared" si="123"/>
        <v/>
      </c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</row>
    <row r="966" ht="15.75" customHeight="1">
      <c r="A966" s="29"/>
      <c r="B966" s="29"/>
      <c r="C966" s="29"/>
      <c r="D966" s="21" t="str">
        <f>IFERROR(__xludf.DUMMYFUNCTION("IF(ISBLANK(C966),"""",QUERY(CoordinateDefinitions,""select C,D,E,F,G,H where A=""&amp;B966&amp;"" and B='""&amp;C966&amp;""'""))"),"")</f>
        <v/>
      </c>
      <c r="E966" s="30"/>
      <c r="F966" s="30"/>
      <c r="G966" s="21"/>
      <c r="H966" s="21"/>
      <c r="I966" s="21"/>
      <c r="J966" s="21" t="str">
        <f t="shared" si="120"/>
        <v/>
      </c>
      <c r="K966" s="21" t="str">
        <f t="shared" si="121"/>
        <v/>
      </c>
      <c r="L966" s="22" t="str">
        <f t="shared" si="122"/>
        <v/>
      </c>
      <c r="M966" s="23" t="str">
        <f t="shared" si="123"/>
        <v/>
      </c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</row>
    <row r="967" ht="15.75" customHeight="1">
      <c r="A967" s="29"/>
      <c r="B967" s="29"/>
      <c r="C967" s="29"/>
      <c r="D967" s="21" t="str">
        <f>IFERROR(__xludf.DUMMYFUNCTION("IF(ISBLANK(C967),"""",QUERY(CoordinateDefinitions,""select C,D,E,F,G,H where A=""&amp;B967&amp;"" and B='""&amp;C967&amp;""'""))"),"")</f>
        <v/>
      </c>
      <c r="E967" s="30"/>
      <c r="F967" s="30"/>
      <c r="G967" s="21"/>
      <c r="H967" s="21"/>
      <c r="I967" s="21"/>
      <c r="J967" s="21" t="str">
        <f t="shared" si="120"/>
        <v/>
      </c>
      <c r="K967" s="21" t="str">
        <f t="shared" si="121"/>
        <v/>
      </c>
      <c r="L967" s="22" t="str">
        <f t="shared" si="122"/>
        <v/>
      </c>
      <c r="M967" s="23" t="str">
        <f t="shared" si="123"/>
        <v/>
      </c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</row>
    <row r="968" ht="15.75" customHeight="1">
      <c r="A968" s="29"/>
      <c r="B968" s="29"/>
      <c r="C968" s="29"/>
      <c r="D968" s="21" t="str">
        <f>IFERROR(__xludf.DUMMYFUNCTION("IF(ISBLANK(C968),"""",QUERY(CoordinateDefinitions,""select C,D,E,F,G,H where A=""&amp;B968&amp;"" and B='""&amp;C968&amp;""'""))"),"")</f>
        <v/>
      </c>
      <c r="E968" s="30"/>
      <c r="F968" s="30"/>
      <c r="G968" s="21"/>
      <c r="H968" s="21"/>
      <c r="I968" s="21"/>
      <c r="J968" s="21" t="str">
        <f t="shared" si="120"/>
        <v/>
      </c>
      <c r="K968" s="21" t="str">
        <f t="shared" si="121"/>
        <v/>
      </c>
      <c r="L968" s="22" t="str">
        <f t="shared" si="122"/>
        <v/>
      </c>
      <c r="M968" s="23" t="str">
        <f t="shared" si="123"/>
        <v/>
      </c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</row>
    <row r="969" ht="15.75" customHeight="1">
      <c r="A969" s="29"/>
      <c r="B969" s="29"/>
      <c r="C969" s="29"/>
      <c r="D969" s="21" t="str">
        <f>IFERROR(__xludf.DUMMYFUNCTION("IF(ISBLANK(C969),"""",QUERY(CoordinateDefinitions,""select C,D,E,F,G,H where A=""&amp;B969&amp;"" and B='""&amp;C969&amp;""'""))"),"")</f>
        <v/>
      </c>
      <c r="E969" s="30"/>
      <c r="F969" s="30"/>
      <c r="G969" s="21"/>
      <c r="H969" s="21"/>
      <c r="I969" s="21"/>
      <c r="J969" s="21" t="str">
        <f t="shared" si="120"/>
        <v/>
      </c>
      <c r="K969" s="21" t="str">
        <f t="shared" si="121"/>
        <v/>
      </c>
      <c r="L969" s="22" t="str">
        <f t="shared" si="122"/>
        <v/>
      </c>
      <c r="M969" s="23" t="str">
        <f t="shared" si="123"/>
        <v/>
      </c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</row>
    <row r="970" ht="15.75" customHeight="1">
      <c r="A970" s="29"/>
      <c r="B970" s="29"/>
      <c r="C970" s="29"/>
      <c r="D970" s="21" t="str">
        <f>IFERROR(__xludf.DUMMYFUNCTION("IF(ISBLANK(C970),"""",QUERY(CoordinateDefinitions,""select C,D,E,F,G,H where A=""&amp;B970&amp;"" and B='""&amp;C970&amp;""'""))"),"")</f>
        <v/>
      </c>
      <c r="E970" s="30"/>
      <c r="F970" s="30"/>
      <c r="G970" s="21"/>
      <c r="H970" s="21"/>
      <c r="I970" s="21"/>
      <c r="J970" s="21" t="str">
        <f t="shared" si="120"/>
        <v/>
      </c>
      <c r="K970" s="21" t="str">
        <f t="shared" si="121"/>
        <v/>
      </c>
      <c r="L970" s="22" t="str">
        <f t="shared" si="122"/>
        <v/>
      </c>
      <c r="M970" s="23" t="str">
        <f t="shared" si="123"/>
        <v/>
      </c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</row>
    <row r="971" ht="15.75" customHeight="1">
      <c r="A971" s="29"/>
      <c r="B971" s="29"/>
      <c r="C971" s="29"/>
      <c r="D971" s="21" t="str">
        <f>IFERROR(__xludf.DUMMYFUNCTION("IF(ISBLANK(C971),"""",QUERY(CoordinateDefinitions,""select C,D,E,F,G,H where A=""&amp;B971&amp;"" and B='""&amp;C971&amp;""'""))"),"")</f>
        <v/>
      </c>
      <c r="E971" s="30"/>
      <c r="F971" s="30"/>
      <c r="G971" s="21"/>
      <c r="H971" s="21"/>
      <c r="I971" s="21"/>
      <c r="J971" s="21" t="str">
        <f t="shared" si="120"/>
        <v/>
      </c>
      <c r="K971" s="21" t="str">
        <f t="shared" si="121"/>
        <v/>
      </c>
      <c r="L971" s="22" t="str">
        <f t="shared" si="122"/>
        <v/>
      </c>
      <c r="M971" s="23" t="str">
        <f t="shared" si="123"/>
        <v/>
      </c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</row>
    <row r="972" ht="15.75" customHeight="1">
      <c r="A972" s="29"/>
      <c r="B972" s="29"/>
      <c r="C972" s="29"/>
      <c r="D972" s="21" t="str">
        <f>IFERROR(__xludf.DUMMYFUNCTION("IF(ISBLANK(C972),"""",QUERY(CoordinateDefinitions,""select C,D,E,F,G,H where A=""&amp;B972&amp;"" and B='""&amp;C972&amp;""'""))"),"")</f>
        <v/>
      </c>
      <c r="E972" s="30"/>
      <c r="F972" s="30"/>
      <c r="G972" s="21"/>
      <c r="H972" s="21"/>
      <c r="I972" s="21"/>
      <c r="J972" s="21" t="str">
        <f t="shared" si="120"/>
        <v/>
      </c>
      <c r="K972" s="21" t="str">
        <f t="shared" si="121"/>
        <v/>
      </c>
      <c r="L972" s="22" t="str">
        <f t="shared" si="122"/>
        <v/>
      </c>
      <c r="M972" s="23" t="str">
        <f t="shared" si="123"/>
        <v/>
      </c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</row>
    <row r="973" ht="15.75" customHeight="1">
      <c r="A973" s="29"/>
      <c r="B973" s="29"/>
      <c r="C973" s="29"/>
      <c r="D973" s="21" t="str">
        <f>IFERROR(__xludf.DUMMYFUNCTION("IF(ISBLANK(C973),"""",QUERY(CoordinateDefinitions,""select C,D,E,F,G,H where A=""&amp;B973&amp;"" and B='""&amp;C973&amp;""'""))"),"")</f>
        <v/>
      </c>
      <c r="E973" s="30"/>
      <c r="F973" s="30"/>
      <c r="G973" s="21"/>
      <c r="H973" s="21"/>
      <c r="I973" s="21"/>
      <c r="J973" s="21" t="str">
        <f t="shared" si="120"/>
        <v/>
      </c>
      <c r="K973" s="21" t="str">
        <f t="shared" si="121"/>
        <v/>
      </c>
      <c r="L973" s="22" t="str">
        <f t="shared" si="122"/>
        <v/>
      </c>
      <c r="M973" s="23" t="str">
        <f t="shared" si="123"/>
        <v/>
      </c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</row>
    <row r="974" ht="15.75" customHeight="1">
      <c r="A974" s="29"/>
      <c r="B974" s="29"/>
      <c r="C974" s="29"/>
      <c r="D974" s="21" t="str">
        <f>IFERROR(__xludf.DUMMYFUNCTION("IF(ISBLANK(C974),"""",QUERY(CoordinateDefinitions,""select C,D,E,F,G,H where A=""&amp;B974&amp;"" and B='""&amp;C974&amp;""'""))"),"")</f>
        <v/>
      </c>
      <c r="E974" s="30"/>
      <c r="F974" s="30"/>
      <c r="G974" s="21"/>
      <c r="H974" s="21"/>
      <c r="I974" s="21"/>
      <c r="J974" s="21" t="str">
        <f t="shared" si="120"/>
        <v/>
      </c>
      <c r="K974" s="21" t="str">
        <f t="shared" si="121"/>
        <v/>
      </c>
      <c r="L974" s="22" t="str">
        <f t="shared" si="122"/>
        <v/>
      </c>
      <c r="M974" s="23" t="str">
        <f t="shared" si="123"/>
        <v/>
      </c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</row>
    <row r="975" ht="15.75" customHeight="1">
      <c r="A975" s="29"/>
      <c r="B975" s="29"/>
      <c r="C975" s="29"/>
      <c r="D975" s="21" t="str">
        <f>IFERROR(__xludf.DUMMYFUNCTION("IF(ISBLANK(C975),"""",QUERY(CoordinateDefinitions,""select C,D,E,F,G,H where A=""&amp;B975&amp;"" and B='""&amp;C975&amp;""'""))"),"")</f>
        <v/>
      </c>
      <c r="E975" s="30"/>
      <c r="F975" s="30"/>
      <c r="G975" s="21"/>
      <c r="H975" s="21"/>
      <c r="I975" s="21"/>
      <c r="J975" s="21" t="str">
        <f t="shared" si="120"/>
        <v/>
      </c>
      <c r="K975" s="21" t="str">
        <f t="shared" si="121"/>
        <v/>
      </c>
      <c r="L975" s="22" t="str">
        <f t="shared" si="122"/>
        <v/>
      </c>
      <c r="M975" s="23" t="str">
        <f t="shared" si="123"/>
        <v/>
      </c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</row>
    <row r="976" ht="15.75" customHeight="1">
      <c r="A976" s="29"/>
      <c r="B976" s="29"/>
      <c r="C976" s="29"/>
      <c r="D976" s="21" t="str">
        <f>IFERROR(__xludf.DUMMYFUNCTION("IF(ISBLANK(C976),"""",QUERY(CoordinateDefinitions,""select C,D,E,F,G,H where A=""&amp;B976&amp;"" and B='""&amp;C976&amp;""'""))"),"")</f>
        <v/>
      </c>
      <c r="E976" s="30"/>
      <c r="F976" s="30"/>
      <c r="G976" s="21"/>
      <c r="H976" s="21"/>
      <c r="I976" s="21"/>
      <c r="J976" s="21" t="str">
        <f t="shared" si="120"/>
        <v/>
      </c>
      <c r="K976" s="21" t="str">
        <f t="shared" si="121"/>
        <v/>
      </c>
      <c r="L976" s="22" t="str">
        <f t="shared" si="122"/>
        <v/>
      </c>
      <c r="M976" s="23" t="str">
        <f t="shared" si="123"/>
        <v/>
      </c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</row>
    <row r="977" ht="15.75" customHeight="1">
      <c r="A977" s="29"/>
      <c r="B977" s="29"/>
      <c r="C977" s="29"/>
      <c r="D977" s="21" t="str">
        <f>IFERROR(__xludf.DUMMYFUNCTION("IF(ISBLANK(C977),"""",QUERY(CoordinateDefinitions,""select C,D,E,F,G,H where A=""&amp;B977&amp;"" and B='""&amp;C977&amp;""'""))"),"")</f>
        <v/>
      </c>
      <c r="E977" s="30"/>
      <c r="F977" s="30"/>
      <c r="G977" s="21"/>
      <c r="H977" s="21"/>
      <c r="I977" s="21"/>
      <c r="J977" s="21" t="str">
        <f t="shared" si="120"/>
        <v/>
      </c>
      <c r="K977" s="21" t="str">
        <f t="shared" si="121"/>
        <v/>
      </c>
      <c r="L977" s="22" t="str">
        <f t="shared" si="122"/>
        <v/>
      </c>
      <c r="M977" s="23" t="str">
        <f t="shared" si="123"/>
        <v/>
      </c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</row>
    <row r="978" ht="15.75" customHeight="1">
      <c r="A978" s="29"/>
      <c r="B978" s="29"/>
      <c r="C978" s="29"/>
      <c r="D978" s="21" t="str">
        <f>IFERROR(__xludf.DUMMYFUNCTION("IF(ISBLANK(C978),"""",QUERY(CoordinateDefinitions,""select C,D,E,F,G,H where A=""&amp;B978&amp;"" and B='""&amp;C978&amp;""'""))"),"")</f>
        <v/>
      </c>
      <c r="E978" s="30"/>
      <c r="F978" s="30"/>
      <c r="G978" s="21"/>
      <c r="H978" s="21"/>
      <c r="I978" s="21"/>
      <c r="J978" s="21" t="str">
        <f t="shared" si="120"/>
        <v/>
      </c>
      <c r="K978" s="21" t="str">
        <f t="shared" si="121"/>
        <v/>
      </c>
      <c r="L978" s="22" t="str">
        <f t="shared" si="122"/>
        <v/>
      </c>
      <c r="M978" s="23" t="str">
        <f t="shared" si="123"/>
        <v/>
      </c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</row>
    <row r="979" ht="15.75" customHeight="1">
      <c r="A979" s="29"/>
      <c r="B979" s="29"/>
      <c r="C979" s="29"/>
      <c r="D979" s="21" t="str">
        <f>IFERROR(__xludf.DUMMYFUNCTION("IF(ISBLANK(C979),"""",QUERY(CoordinateDefinitions,""select C,D,E,F,G,H where A=""&amp;B979&amp;"" and B='""&amp;C979&amp;""'""))"),"")</f>
        <v/>
      </c>
      <c r="E979" s="30"/>
      <c r="F979" s="30"/>
      <c r="G979" s="21"/>
      <c r="H979" s="21"/>
      <c r="I979" s="21"/>
      <c r="J979" s="21" t="str">
        <f t="shared" si="120"/>
        <v/>
      </c>
      <c r="K979" s="21" t="str">
        <f t="shared" si="121"/>
        <v/>
      </c>
      <c r="L979" s="22" t="str">
        <f t="shared" si="122"/>
        <v/>
      </c>
      <c r="M979" s="23" t="str">
        <f t="shared" si="123"/>
        <v/>
      </c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</row>
    <row r="980" ht="15.75" customHeight="1">
      <c r="A980" s="29"/>
      <c r="B980" s="29"/>
      <c r="C980" s="29"/>
      <c r="D980" s="21" t="str">
        <f>IFERROR(__xludf.DUMMYFUNCTION("IF(ISBLANK(C980),"""",QUERY(CoordinateDefinitions,""select C,D,E,F,G,H where A=""&amp;B980&amp;"" and B='""&amp;C980&amp;""'""))"),"")</f>
        <v/>
      </c>
      <c r="E980" s="30"/>
      <c r="F980" s="30"/>
      <c r="G980" s="21"/>
      <c r="H980" s="21"/>
      <c r="I980" s="21"/>
      <c r="J980" s="21" t="str">
        <f t="shared" si="120"/>
        <v/>
      </c>
      <c r="K980" s="21" t="str">
        <f t="shared" si="121"/>
        <v/>
      </c>
      <c r="L980" s="22" t="str">
        <f t="shared" si="122"/>
        <v/>
      </c>
      <c r="M980" s="23" t="str">
        <f t="shared" si="123"/>
        <v/>
      </c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</row>
    <row r="981" ht="15.75" customHeight="1">
      <c r="A981" s="29"/>
      <c r="B981" s="29"/>
      <c r="C981" s="29"/>
      <c r="D981" s="21" t="str">
        <f>IFERROR(__xludf.DUMMYFUNCTION("IF(ISBLANK(C981),"""",QUERY(CoordinateDefinitions,""select C,D,E,F,G,H where A=""&amp;B981&amp;"" and B='""&amp;C981&amp;""'""))"),"")</f>
        <v/>
      </c>
      <c r="E981" s="30"/>
      <c r="F981" s="30"/>
      <c r="G981" s="21"/>
      <c r="H981" s="21"/>
      <c r="I981" s="21"/>
      <c r="J981" s="21" t="str">
        <f t="shared" si="120"/>
        <v/>
      </c>
      <c r="K981" s="21" t="str">
        <f t="shared" si="121"/>
        <v/>
      </c>
      <c r="L981" s="22" t="str">
        <f t="shared" si="122"/>
        <v/>
      </c>
      <c r="M981" s="23" t="str">
        <f t="shared" si="123"/>
        <v/>
      </c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</row>
    <row r="982" ht="15.75" customHeight="1">
      <c r="A982" s="29"/>
      <c r="B982" s="29"/>
      <c r="C982" s="29"/>
      <c r="D982" s="21" t="str">
        <f>IFERROR(__xludf.DUMMYFUNCTION("IF(ISBLANK(C982),"""",QUERY(CoordinateDefinitions,""select C,D,E,F,G,H where A=""&amp;B982&amp;"" and B='""&amp;C982&amp;""'""))"),"")</f>
        <v/>
      </c>
      <c r="E982" s="30"/>
      <c r="F982" s="30"/>
      <c r="G982" s="21"/>
      <c r="H982" s="21"/>
      <c r="I982" s="21"/>
      <c r="J982" s="21" t="str">
        <f t="shared" si="120"/>
        <v/>
      </c>
      <c r="K982" s="21" t="str">
        <f t="shared" si="121"/>
        <v/>
      </c>
      <c r="L982" s="22" t="str">
        <f t="shared" si="122"/>
        <v/>
      </c>
      <c r="M982" s="23" t="str">
        <f t="shared" si="123"/>
        <v/>
      </c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</row>
    <row r="983" ht="15.75" customHeight="1">
      <c r="A983" s="29"/>
      <c r="B983" s="29"/>
      <c r="C983" s="29"/>
      <c r="D983" s="21" t="str">
        <f>IFERROR(__xludf.DUMMYFUNCTION("IF(ISBLANK(C983),"""",QUERY(CoordinateDefinitions,""select C,D,E,F,G,H where A=""&amp;B983&amp;"" and B='""&amp;C983&amp;""'""))"),"")</f>
        <v/>
      </c>
      <c r="E983" s="30"/>
      <c r="F983" s="30"/>
      <c r="G983" s="21"/>
      <c r="H983" s="21"/>
      <c r="I983" s="21"/>
      <c r="J983" s="21" t="str">
        <f t="shared" si="120"/>
        <v/>
      </c>
      <c r="K983" s="21" t="str">
        <f t="shared" si="121"/>
        <v/>
      </c>
      <c r="L983" s="22" t="str">
        <f t="shared" si="122"/>
        <v/>
      </c>
      <c r="M983" s="23" t="str">
        <f t="shared" si="123"/>
        <v/>
      </c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</row>
    <row r="984" ht="15.75" customHeight="1">
      <c r="A984" s="29"/>
      <c r="B984" s="29"/>
      <c r="C984" s="29"/>
      <c r="D984" s="21" t="str">
        <f>IFERROR(__xludf.DUMMYFUNCTION("IF(ISBLANK(C984),"""",QUERY(CoordinateDefinitions,""select C,D,E,F,G,H where A=""&amp;B984&amp;"" and B='""&amp;C984&amp;""'""))"),"")</f>
        <v/>
      </c>
      <c r="E984" s="30"/>
      <c r="F984" s="30"/>
      <c r="G984" s="21"/>
      <c r="H984" s="21"/>
      <c r="I984" s="21"/>
      <c r="J984" s="21" t="str">
        <f t="shared" si="120"/>
        <v/>
      </c>
      <c r="K984" s="21" t="str">
        <f t="shared" si="121"/>
        <v/>
      </c>
      <c r="L984" s="22" t="str">
        <f t="shared" si="122"/>
        <v/>
      </c>
      <c r="M984" s="23" t="str">
        <f t="shared" si="123"/>
        <v/>
      </c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</row>
    <row r="985" ht="15.75" customHeight="1">
      <c r="A985" s="29"/>
      <c r="B985" s="29"/>
      <c r="C985" s="29"/>
      <c r="D985" s="21" t="str">
        <f>IFERROR(__xludf.DUMMYFUNCTION("IF(ISBLANK(C985),"""",QUERY(CoordinateDefinitions,""select C,D,E,F,G,H where A=""&amp;B985&amp;"" and B='""&amp;C985&amp;""'""))"),"")</f>
        <v/>
      </c>
      <c r="E985" s="30"/>
      <c r="F985" s="30"/>
      <c r="G985" s="21"/>
      <c r="H985" s="21"/>
      <c r="I985" s="21"/>
      <c r="J985" s="21" t="str">
        <f t="shared" si="120"/>
        <v/>
      </c>
      <c r="K985" s="21" t="str">
        <f t="shared" si="121"/>
        <v/>
      </c>
      <c r="L985" s="22" t="str">
        <f t="shared" si="122"/>
        <v/>
      </c>
      <c r="M985" s="23" t="str">
        <f t="shared" si="123"/>
        <v/>
      </c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</row>
    <row r="986" ht="15.75" customHeight="1">
      <c r="A986" s="29"/>
      <c r="B986" s="29"/>
      <c r="C986" s="29"/>
      <c r="D986" s="21" t="str">
        <f>IFERROR(__xludf.DUMMYFUNCTION("IF(ISBLANK(C986),"""",QUERY(CoordinateDefinitions,""select C,D,E,F,G,H where A=""&amp;B986&amp;"" and B='""&amp;C986&amp;""'""))"),"")</f>
        <v/>
      </c>
      <c r="E986" s="30"/>
      <c r="F986" s="30"/>
      <c r="G986" s="21"/>
      <c r="H986" s="21"/>
      <c r="I986" s="21"/>
      <c r="J986" s="21" t="str">
        <f t="shared" si="120"/>
        <v/>
      </c>
      <c r="K986" s="21" t="str">
        <f t="shared" si="121"/>
        <v/>
      </c>
      <c r="L986" s="22" t="str">
        <f t="shared" si="122"/>
        <v/>
      </c>
      <c r="M986" s="23" t="str">
        <f t="shared" si="123"/>
        <v/>
      </c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</row>
    <row r="987" ht="15.75" customHeight="1">
      <c r="A987" s="29"/>
      <c r="B987" s="29"/>
      <c r="C987" s="29"/>
      <c r="D987" s="21" t="str">
        <f>IFERROR(__xludf.DUMMYFUNCTION("IF(ISBLANK(C987),"""",QUERY(CoordinateDefinitions,""select C,D,E,F,G,H where A=""&amp;B987&amp;"" and B='""&amp;C987&amp;""'""))"),"")</f>
        <v/>
      </c>
      <c r="E987" s="30"/>
      <c r="F987" s="30"/>
      <c r="G987" s="21"/>
      <c r="H987" s="21"/>
      <c r="I987" s="21"/>
      <c r="J987" s="21" t="str">
        <f t="shared" si="120"/>
        <v/>
      </c>
      <c r="K987" s="21" t="str">
        <f t="shared" si="121"/>
        <v/>
      </c>
      <c r="L987" s="22" t="str">
        <f t="shared" si="122"/>
        <v/>
      </c>
      <c r="M987" s="23" t="str">
        <f t="shared" si="123"/>
        <v/>
      </c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</row>
    <row r="988" ht="15.75" customHeight="1">
      <c r="A988" s="29"/>
      <c r="B988" s="29"/>
      <c r="C988" s="29"/>
      <c r="D988" s="21" t="str">
        <f>IFERROR(__xludf.DUMMYFUNCTION("IF(ISBLANK(C988),"""",QUERY(CoordinateDefinitions,""select C,D,E,F,G,H where A=""&amp;B988&amp;"" and B='""&amp;C988&amp;""'""))"),"")</f>
        <v/>
      </c>
      <c r="E988" s="30"/>
      <c r="F988" s="30"/>
      <c r="G988" s="21"/>
      <c r="H988" s="21"/>
      <c r="I988" s="21"/>
      <c r="J988" s="21" t="str">
        <f t="shared" si="120"/>
        <v/>
      </c>
      <c r="K988" s="21" t="str">
        <f t="shared" si="121"/>
        <v/>
      </c>
      <c r="L988" s="22" t="str">
        <f t="shared" si="122"/>
        <v/>
      </c>
      <c r="M988" s="23" t="str">
        <f t="shared" si="123"/>
        <v/>
      </c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</row>
    <row r="989" ht="15.75" customHeight="1">
      <c r="A989" s="29"/>
      <c r="B989" s="29"/>
      <c r="C989" s="29"/>
      <c r="D989" s="21" t="str">
        <f>IFERROR(__xludf.DUMMYFUNCTION("IF(ISBLANK(C989),"""",QUERY(CoordinateDefinitions,""select C,D,E,F,G,H where A=""&amp;B989&amp;"" and B='""&amp;C989&amp;""'""))"),"")</f>
        <v/>
      </c>
      <c r="E989" s="30"/>
      <c r="F989" s="30"/>
      <c r="G989" s="21"/>
      <c r="H989" s="21"/>
      <c r="I989" s="21"/>
      <c r="J989" s="21" t="str">
        <f t="shared" si="120"/>
        <v/>
      </c>
      <c r="K989" s="21" t="str">
        <f t="shared" si="121"/>
        <v/>
      </c>
      <c r="L989" s="22" t="str">
        <f t="shared" si="122"/>
        <v/>
      </c>
      <c r="M989" s="23" t="str">
        <f t="shared" si="123"/>
        <v/>
      </c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</row>
    <row r="990" ht="15.75" customHeight="1">
      <c r="A990" s="29"/>
      <c r="B990" s="29"/>
      <c r="C990" s="29"/>
      <c r="D990" s="21" t="str">
        <f>IFERROR(__xludf.DUMMYFUNCTION("IF(ISBLANK(C990),"""",QUERY(CoordinateDefinitions,""select C,D,E,F,G,H where A=""&amp;B990&amp;"" and B='""&amp;C990&amp;""'""))"),"")</f>
        <v/>
      </c>
      <c r="E990" s="30"/>
      <c r="F990" s="30"/>
      <c r="G990" s="21"/>
      <c r="H990" s="21"/>
      <c r="I990" s="21"/>
      <c r="J990" s="21" t="str">
        <f t="shared" si="120"/>
        <v/>
      </c>
      <c r="K990" s="21" t="str">
        <f t="shared" si="121"/>
        <v/>
      </c>
      <c r="L990" s="22" t="str">
        <f t="shared" si="122"/>
        <v/>
      </c>
      <c r="M990" s="23" t="str">
        <f t="shared" si="123"/>
        <v/>
      </c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</row>
    <row r="991" ht="15.75" customHeight="1">
      <c r="A991" s="29"/>
      <c r="B991" s="29"/>
      <c r="C991" s="29"/>
      <c r="D991" s="21" t="str">
        <f>IFERROR(__xludf.DUMMYFUNCTION("IF(ISBLANK(C991),"""",QUERY(CoordinateDefinitions,""select C,D,E,F,G,H where A=""&amp;B991&amp;"" and B='""&amp;C991&amp;""'""))"),"")</f>
        <v/>
      </c>
      <c r="E991" s="30"/>
      <c r="F991" s="30"/>
      <c r="G991" s="21"/>
      <c r="H991" s="21"/>
      <c r="I991" s="21"/>
      <c r="J991" s="21" t="str">
        <f t="shared" si="120"/>
        <v/>
      </c>
      <c r="K991" s="21" t="str">
        <f t="shared" si="121"/>
        <v/>
      </c>
      <c r="L991" s="22" t="str">
        <f t="shared" si="122"/>
        <v/>
      </c>
      <c r="M991" s="23" t="str">
        <f t="shared" si="123"/>
        <v/>
      </c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</row>
    <row r="992" ht="15.75" customHeight="1">
      <c r="A992" s="29"/>
      <c r="B992" s="29"/>
      <c r="C992" s="29"/>
      <c r="D992" s="21" t="str">
        <f>IFERROR(__xludf.DUMMYFUNCTION("IF(ISBLANK(C992),"""",QUERY(CoordinateDefinitions,""select C,D,E,F,G,H where A=""&amp;B992&amp;"" and B='""&amp;C992&amp;""'""))"),"")</f>
        <v/>
      </c>
      <c r="E992" s="30"/>
      <c r="F992" s="30"/>
      <c r="G992" s="21"/>
      <c r="H992" s="21"/>
      <c r="I992" s="21"/>
      <c r="J992" s="21" t="str">
        <f t="shared" si="120"/>
        <v/>
      </c>
      <c r="K992" s="21" t="str">
        <f t="shared" si="121"/>
        <v/>
      </c>
      <c r="L992" s="22" t="str">
        <f t="shared" si="122"/>
        <v/>
      </c>
      <c r="M992" s="23" t="str">
        <f t="shared" si="123"/>
        <v/>
      </c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</row>
    <row r="993" ht="15.75" customHeight="1">
      <c r="A993" s="29"/>
      <c r="B993" s="29"/>
      <c r="C993" s="29"/>
      <c r="D993" s="21" t="str">
        <f>IFERROR(__xludf.DUMMYFUNCTION("IF(ISBLANK(C993),"""",QUERY(CoordinateDefinitions,""select C,D,E,F,G,H where A=""&amp;B993&amp;"" and B='""&amp;C993&amp;""'""))"),"")</f>
        <v/>
      </c>
      <c r="E993" s="30"/>
      <c r="F993" s="30"/>
      <c r="G993" s="21"/>
      <c r="H993" s="21"/>
      <c r="I993" s="21"/>
      <c r="J993" s="21" t="str">
        <f t="shared" si="120"/>
        <v/>
      </c>
      <c r="K993" s="21" t="str">
        <f t="shared" si="121"/>
        <v/>
      </c>
      <c r="L993" s="22" t="str">
        <f t="shared" si="122"/>
        <v/>
      </c>
      <c r="M993" s="23" t="str">
        <f t="shared" si="123"/>
        <v/>
      </c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</row>
    <row r="994" ht="15.75" customHeight="1">
      <c r="A994" s="29"/>
      <c r="B994" s="29"/>
      <c r="C994" s="29"/>
      <c r="D994" s="21" t="str">
        <f>IFERROR(__xludf.DUMMYFUNCTION("IF(ISBLANK(C994),"""",QUERY(CoordinateDefinitions,""select C,D,E,F,G,H where A=""&amp;B994&amp;"" and B='""&amp;C994&amp;""'""))"),"")</f>
        <v/>
      </c>
      <c r="E994" s="30"/>
      <c r="F994" s="30"/>
      <c r="G994" s="21"/>
      <c r="H994" s="21"/>
      <c r="I994" s="21"/>
      <c r="J994" s="21" t="str">
        <f t="shared" si="120"/>
        <v/>
      </c>
      <c r="K994" s="21" t="str">
        <f t="shared" si="121"/>
        <v/>
      </c>
      <c r="L994" s="22" t="str">
        <f t="shared" si="122"/>
        <v/>
      </c>
      <c r="M994" s="23" t="str">
        <f t="shared" si="123"/>
        <v/>
      </c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</row>
    <row r="995" ht="15.75" customHeight="1">
      <c r="A995" s="29"/>
      <c r="B995" s="29"/>
      <c r="C995" s="29"/>
      <c r="D995" s="21" t="str">
        <f>IFERROR(__xludf.DUMMYFUNCTION("IF(ISBLANK(C995),"""",QUERY(CoordinateDefinitions,""select C,D,E,F,G,H where A=""&amp;B995&amp;"" and B='""&amp;C995&amp;""'""))"),"")</f>
        <v/>
      </c>
      <c r="E995" s="30"/>
      <c r="F995" s="30"/>
      <c r="G995" s="21"/>
      <c r="H995" s="21"/>
      <c r="I995" s="21"/>
      <c r="J995" s="21" t="str">
        <f t="shared" si="120"/>
        <v/>
      </c>
      <c r="K995" s="21" t="str">
        <f t="shared" si="121"/>
        <v/>
      </c>
      <c r="L995" s="22" t="str">
        <f t="shared" si="122"/>
        <v/>
      </c>
      <c r="M995" s="23" t="str">
        <f t="shared" si="123"/>
        <v/>
      </c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</row>
    <row r="996" ht="15.75" customHeight="1">
      <c r="A996" s="29"/>
      <c r="B996" s="29"/>
      <c r="C996" s="29"/>
      <c r="D996" s="21" t="str">
        <f>IFERROR(__xludf.DUMMYFUNCTION("IF(ISBLANK(C996),"""",QUERY(CoordinateDefinitions,""select C,D,E,F,G,H where A=""&amp;B996&amp;"" and B='""&amp;C996&amp;""'""))"),"")</f>
        <v/>
      </c>
      <c r="E996" s="30"/>
      <c r="F996" s="30"/>
      <c r="G996" s="21"/>
      <c r="H996" s="21"/>
      <c r="I996" s="21"/>
      <c r="J996" s="21" t="str">
        <f t="shared" si="120"/>
        <v/>
      </c>
      <c r="K996" s="21" t="str">
        <f t="shared" si="121"/>
        <v/>
      </c>
      <c r="L996" s="22" t="str">
        <f t="shared" si="122"/>
        <v/>
      </c>
      <c r="M996" s="23" t="str">
        <f t="shared" si="123"/>
        <v/>
      </c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</row>
    <row r="997" ht="15.75" customHeight="1">
      <c r="A997" s="29"/>
      <c r="B997" s="29"/>
      <c r="C997" s="29"/>
      <c r="D997" s="21" t="str">
        <f>IFERROR(__xludf.DUMMYFUNCTION("IF(ISBLANK(C997),"""",QUERY(CoordinateDefinitions,""select C,D,E,F,G,H where A=""&amp;B997&amp;"" and B='""&amp;C997&amp;""'""))"),"")</f>
        <v/>
      </c>
      <c r="E997" s="30"/>
      <c r="F997" s="30"/>
      <c r="G997" s="21"/>
      <c r="H997" s="21"/>
      <c r="I997" s="21"/>
      <c r="J997" s="21" t="str">
        <f t="shared" si="120"/>
        <v/>
      </c>
      <c r="K997" s="21" t="str">
        <f t="shared" si="121"/>
        <v/>
      </c>
      <c r="L997" s="22" t="str">
        <f t="shared" si="122"/>
        <v/>
      </c>
      <c r="M997" s="23" t="str">
        <f t="shared" si="123"/>
        <v/>
      </c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</row>
    <row r="998" ht="15.75" customHeight="1">
      <c r="A998" s="29"/>
      <c r="B998" s="29"/>
      <c r="C998" s="29"/>
      <c r="D998" s="21" t="str">
        <f>IFERROR(__xludf.DUMMYFUNCTION("IF(ISBLANK(C998),"""",QUERY(CoordinateDefinitions,""select C,D,E,F,G,H where A=""&amp;B998&amp;"" and B='""&amp;C998&amp;""'""))"),"")</f>
        <v/>
      </c>
      <c r="E998" s="30"/>
      <c r="F998" s="30"/>
      <c r="G998" s="21"/>
      <c r="H998" s="21"/>
      <c r="I998" s="21"/>
      <c r="J998" s="21" t="str">
        <f t="shared" si="120"/>
        <v/>
      </c>
      <c r="K998" s="21" t="str">
        <f t="shared" si="121"/>
        <v/>
      </c>
      <c r="L998" s="22" t="str">
        <f t="shared" si="122"/>
        <v/>
      </c>
      <c r="M998" s="23" t="str">
        <f t="shared" si="123"/>
        <v/>
      </c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</row>
    <row r="999" ht="15.75" customHeight="1">
      <c r="A999" s="29"/>
      <c r="B999" s="29"/>
      <c r="C999" s="29"/>
      <c r="D999" s="21" t="str">
        <f>IFERROR(__xludf.DUMMYFUNCTION("IF(ISBLANK(C999),"""",QUERY(CoordinateDefinitions,""select C,D,E,F,G,H where A=""&amp;B999&amp;"" and B='""&amp;C999&amp;""'""))"),"")</f>
        <v/>
      </c>
      <c r="E999" s="30"/>
      <c r="F999" s="30"/>
      <c r="G999" s="21"/>
      <c r="H999" s="21"/>
      <c r="I999" s="21"/>
      <c r="J999" s="21" t="str">
        <f t="shared" si="120"/>
        <v/>
      </c>
      <c r="K999" s="21" t="str">
        <f t="shared" si="121"/>
        <v/>
      </c>
      <c r="L999" s="22" t="str">
        <f t="shared" si="122"/>
        <v/>
      </c>
      <c r="M999" s="23" t="str">
        <f t="shared" si="123"/>
        <v/>
      </c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</row>
    <row r="1000" ht="15.75" customHeight="1">
      <c r="A1000" s="29"/>
      <c r="B1000" s="29"/>
      <c r="C1000" s="29"/>
      <c r="D1000" s="21" t="str">
        <f>IFERROR(__xludf.DUMMYFUNCTION("IF(ISBLANK(C1000),"""",QUERY(CoordinateDefinitions,""select C,D,E,F,G,H where A=""&amp;B1000&amp;"" and B='""&amp;C1000&amp;""'""))"),"")</f>
        <v/>
      </c>
      <c r="E1000" s="30"/>
      <c r="F1000" s="30"/>
      <c r="G1000" s="21"/>
      <c r="H1000" s="21"/>
      <c r="I1000" s="21"/>
      <c r="J1000" s="21" t="str">
        <f t="shared" si="120"/>
        <v/>
      </c>
      <c r="K1000" s="21" t="str">
        <f t="shared" si="121"/>
        <v/>
      </c>
      <c r="L1000" s="22" t="str">
        <f t="shared" si="122"/>
        <v/>
      </c>
      <c r="M1000" s="23" t="str">
        <f t="shared" si="123"/>
        <v/>
      </c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</row>
    <row r="1001" ht="15.75" customHeight="1">
      <c r="A1001" s="29"/>
      <c r="B1001" s="29"/>
      <c r="C1001" s="29"/>
      <c r="D1001" s="21" t="str">
        <f>IFERROR(__xludf.DUMMYFUNCTION("IF(ISBLANK(C1001),"""",QUERY(CoordinateDefinitions,""select C,D,E,F,G,H where A=""&amp;B1001&amp;"" and B='""&amp;C1001&amp;""'""))"),"")</f>
        <v/>
      </c>
      <c r="E1001" s="30"/>
      <c r="F1001" s="30"/>
      <c r="G1001" s="21"/>
      <c r="H1001" s="21"/>
      <c r="I1001" s="21"/>
      <c r="J1001" s="21" t="str">
        <f t="shared" si="120"/>
        <v/>
      </c>
      <c r="K1001" s="21" t="str">
        <f t="shared" si="121"/>
        <v/>
      </c>
      <c r="L1001" s="22" t="str">
        <f t="shared" si="122"/>
        <v/>
      </c>
      <c r="M1001" s="23" t="str">
        <f t="shared" si="123"/>
        <v/>
      </c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</row>
    <row r="1002" ht="15.75" customHeight="1">
      <c r="A1002" s="29"/>
      <c r="B1002" s="29"/>
      <c r="C1002" s="29"/>
      <c r="D1002" s="21" t="str">
        <f>IFERROR(__xludf.DUMMYFUNCTION("IF(ISBLANK(C1002),"""",QUERY(CoordinateDefinitions,""select C,D,E,F,G,H where A=""&amp;B1002&amp;"" and B='""&amp;C1002&amp;""'""))"),"")</f>
        <v/>
      </c>
      <c r="E1002" s="30"/>
      <c r="F1002" s="30"/>
      <c r="G1002" s="21"/>
      <c r="H1002" s="21"/>
      <c r="I1002" s="21"/>
      <c r="J1002" s="21" t="str">
        <f t="shared" si="120"/>
        <v/>
      </c>
      <c r="K1002" s="21" t="str">
        <f t="shared" si="121"/>
        <v/>
      </c>
      <c r="L1002" s="22" t="str">
        <f t="shared" si="122"/>
        <v/>
      </c>
      <c r="M1002" s="23" t="str">
        <f t="shared" si="123"/>
        <v/>
      </c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</row>
    <row r="1003" ht="15.75" customHeight="1">
      <c r="A1003" s="29"/>
      <c r="B1003" s="29"/>
      <c r="C1003" s="29"/>
      <c r="D1003" s="21" t="str">
        <f>IFERROR(__xludf.DUMMYFUNCTION("IF(ISBLANK(C1003),"""",QUERY(CoordinateDefinitions,""select C,D,E,F,G,H where A=""&amp;B1003&amp;"" and B='""&amp;C1003&amp;""'""))"),"")</f>
        <v/>
      </c>
      <c r="E1003" s="30"/>
      <c r="F1003" s="30"/>
      <c r="G1003" s="21"/>
      <c r="H1003" s="21"/>
      <c r="I1003" s="21"/>
      <c r="J1003" s="21" t="str">
        <f t="shared" si="120"/>
        <v/>
      </c>
      <c r="K1003" s="21" t="str">
        <f t="shared" si="121"/>
        <v/>
      </c>
      <c r="L1003" s="22" t="str">
        <f t="shared" si="122"/>
        <v/>
      </c>
      <c r="M1003" s="23" t="str">
        <f t="shared" si="123"/>
        <v/>
      </c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</row>
    <row r="1004" ht="15.75" customHeight="1">
      <c r="A1004" s="29"/>
      <c r="B1004" s="29"/>
      <c r="C1004" s="29"/>
      <c r="D1004" s="21" t="str">
        <f>IFERROR(__xludf.DUMMYFUNCTION("IF(ISBLANK(C1004),"""",QUERY(CoordinateDefinitions,""select C,D,E,F,G,H where A=""&amp;B1004&amp;"" and B='""&amp;C1004&amp;""'""))"),"")</f>
        <v/>
      </c>
      <c r="E1004" s="30"/>
      <c r="F1004" s="30"/>
      <c r="G1004" s="21"/>
      <c r="H1004" s="21"/>
      <c r="I1004" s="21"/>
      <c r="J1004" s="21" t="str">
        <f t="shared" si="120"/>
        <v/>
      </c>
      <c r="K1004" s="21" t="str">
        <f t="shared" si="121"/>
        <v/>
      </c>
      <c r="L1004" s="22" t="str">
        <f t="shared" si="122"/>
        <v/>
      </c>
      <c r="M1004" s="23" t="str">
        <f t="shared" si="123"/>
        <v/>
      </c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</row>
    <row r="1005" ht="15.75" customHeight="1">
      <c r="A1005" s="29"/>
      <c r="B1005" s="29"/>
      <c r="C1005" s="29"/>
      <c r="D1005" s="21" t="str">
        <f>IFERROR(__xludf.DUMMYFUNCTION("IF(ISBLANK(C1005),"""",QUERY(CoordinateDefinitions,""select C,D,E,F,G,H where A=""&amp;B1005&amp;"" and B='""&amp;C1005&amp;""'""))"),"")</f>
        <v/>
      </c>
      <c r="E1005" s="30"/>
      <c r="F1005" s="30"/>
      <c r="G1005" s="21"/>
      <c r="H1005" s="21"/>
      <c r="I1005" s="21"/>
      <c r="J1005" s="21" t="str">
        <f t="shared" si="120"/>
        <v/>
      </c>
      <c r="K1005" s="21" t="str">
        <f t="shared" si="121"/>
        <v/>
      </c>
      <c r="L1005" s="22" t="str">
        <f t="shared" si="122"/>
        <v/>
      </c>
      <c r="M1005" s="23" t="str">
        <f t="shared" si="123"/>
        <v/>
      </c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</row>
    <row r="1006" ht="15.75" customHeight="1">
      <c r="A1006" s="29"/>
      <c r="B1006" s="29"/>
      <c r="C1006" s="29"/>
      <c r="D1006" s="21" t="str">
        <f>IFERROR(__xludf.DUMMYFUNCTION("IF(ISBLANK(C1006),"""",QUERY(CoordinateDefinitions,""select C,D,E,F,G,H where A=""&amp;B1006&amp;"" and B='""&amp;C1006&amp;""'""))"),"")</f>
        <v/>
      </c>
      <c r="E1006" s="30"/>
      <c r="F1006" s="30"/>
      <c r="G1006" s="21"/>
      <c r="H1006" s="21"/>
      <c r="I1006" s="21"/>
      <c r="J1006" s="21" t="str">
        <f t="shared" si="120"/>
        <v/>
      </c>
      <c r="K1006" s="21" t="str">
        <f t="shared" si="121"/>
        <v/>
      </c>
      <c r="L1006" s="22" t="str">
        <f t="shared" si="122"/>
        <v/>
      </c>
      <c r="M1006" s="23" t="str">
        <f t="shared" si="123"/>
        <v/>
      </c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</row>
    <row r="1007" ht="15.75" customHeight="1">
      <c r="A1007" s="29"/>
      <c r="B1007" s="29"/>
      <c r="C1007" s="29"/>
      <c r="D1007" s="21" t="str">
        <f>IFERROR(__xludf.DUMMYFUNCTION("IF(ISBLANK(C1007),"""",QUERY(CoordinateDefinitions,""select C,D,E,F,G,H where A=""&amp;B1007&amp;"" and B='""&amp;C1007&amp;""'""))"),"")</f>
        <v/>
      </c>
      <c r="E1007" s="30"/>
      <c r="F1007" s="30"/>
      <c r="G1007" s="21"/>
      <c r="H1007" s="21"/>
      <c r="I1007" s="21"/>
      <c r="J1007" s="21" t="str">
        <f t="shared" si="120"/>
        <v/>
      </c>
      <c r="K1007" s="21" t="str">
        <f t="shared" si="121"/>
        <v/>
      </c>
      <c r="L1007" s="22" t="str">
        <f t="shared" si="122"/>
        <v/>
      </c>
      <c r="M1007" s="23" t="str">
        <f t="shared" si="123"/>
        <v/>
      </c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</row>
  </sheetData>
  <autoFilter ref="$A$1:$M$1007"/>
  <drawing r:id="rId1"/>
</worksheet>
</file>