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 Turpin\Documents\Turpin\Seaglide\"/>
    </mc:Choice>
  </mc:AlternateContent>
  <bookViews>
    <workbookView xWindow="348" yWindow="0" windowWidth="28452" windowHeight="15216" tabRatio="500"/>
  </bookViews>
  <sheets>
    <sheet name="Core Seaglide 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M2" i="1"/>
  <c r="M14" i="1"/>
  <c r="M13" i="1"/>
  <c r="M12" i="1"/>
  <c r="M11" i="1"/>
  <c r="I11" i="1"/>
  <c r="K11" i="1"/>
  <c r="I12" i="1"/>
  <c r="K12" i="1"/>
  <c r="F13" i="1"/>
  <c r="I13" i="1"/>
  <c r="K13" i="1"/>
  <c r="D14" i="1"/>
  <c r="I14" i="1"/>
  <c r="K14" i="1"/>
  <c r="I15" i="1"/>
  <c r="K15" i="1"/>
  <c r="I17" i="1"/>
  <c r="K17" i="1"/>
  <c r="K18" i="1"/>
  <c r="I19" i="1"/>
  <c r="K19" i="1"/>
  <c r="I23" i="1"/>
  <c r="K23" i="1"/>
  <c r="J22" i="1"/>
  <c r="I22" i="1"/>
  <c r="K22" i="1"/>
  <c r="K25" i="1"/>
  <c r="J27" i="1"/>
  <c r="I27" i="1"/>
  <c r="K27" i="1"/>
  <c r="J28" i="1"/>
  <c r="I28" i="1"/>
  <c r="K28" i="1"/>
  <c r="K29" i="1"/>
  <c r="K31" i="1"/>
  <c r="J32" i="1"/>
  <c r="I32" i="1"/>
  <c r="K32" i="1"/>
  <c r="K33" i="1"/>
  <c r="I34" i="1"/>
  <c r="K34" i="1"/>
  <c r="J35" i="1"/>
  <c r="I35" i="1"/>
  <c r="K35" i="1"/>
  <c r="J37" i="1"/>
  <c r="I37" i="1"/>
  <c r="K37" i="1"/>
  <c r="I38" i="1"/>
  <c r="K38" i="1"/>
  <c r="J39" i="1"/>
  <c r="I39" i="1"/>
  <c r="K39" i="1"/>
  <c r="J40" i="1"/>
  <c r="I40" i="1"/>
  <c r="K40" i="1"/>
  <c r="J42" i="1"/>
  <c r="I42" i="1"/>
  <c r="K42" i="1"/>
  <c r="I43" i="1"/>
  <c r="K43" i="1"/>
  <c r="I44" i="1"/>
  <c r="K44" i="1"/>
  <c r="I46" i="1"/>
  <c r="K46" i="1"/>
  <c r="K49" i="1"/>
  <c r="K51" i="1"/>
  <c r="K53" i="1"/>
  <c r="J30" i="1"/>
  <c r="I30" i="1"/>
  <c r="I6" i="1"/>
  <c r="J6" i="1"/>
  <c r="K6" i="1"/>
  <c r="I8" i="1"/>
  <c r="I7" i="1"/>
  <c r="K8" i="1"/>
  <c r="K7" i="1"/>
  <c r="L8" i="1"/>
  <c r="L7" i="1"/>
  <c r="I5" i="1"/>
  <c r="K5" i="1"/>
  <c r="I4" i="1"/>
  <c r="I9" i="1"/>
  <c r="K9" i="1"/>
  <c r="I10" i="1"/>
  <c r="K10" i="1"/>
  <c r="M39" i="1"/>
  <c r="I2" i="1"/>
  <c r="K2" i="1"/>
  <c r="K4" i="1"/>
  <c r="I3" i="1"/>
  <c r="K3" i="1"/>
  <c r="M40" i="1"/>
  <c r="M37" i="1"/>
  <c r="V53" i="1"/>
</calcChain>
</file>

<file path=xl/sharedStrings.xml><?xml version="1.0" encoding="utf-8"?>
<sst xmlns="http://schemas.openxmlformats.org/spreadsheetml/2006/main" count="134" uniqueCount="131">
  <si>
    <t>Item #</t>
  </si>
  <si>
    <t>Item</t>
  </si>
  <si>
    <t>#/Glider</t>
  </si>
  <si>
    <t>#/pack</t>
  </si>
  <si>
    <t>price</t>
  </si>
  <si>
    <t>link</t>
  </si>
  <si>
    <t>#4-40 washer</t>
  </si>
  <si>
    <t>98019A309</t>
  </si>
  <si>
    <t>1 ft^2</t>
  </si>
  <si>
    <t>40x72</t>
  </si>
  <si>
    <t>8734K22</t>
  </si>
  <si>
    <t>Heat Shrink Tubing 1/8-1/16 ID</t>
  </si>
  <si>
    <t>in</t>
  </si>
  <si>
    <t>7856K133</t>
  </si>
  <si>
    <t>RTV silicone</t>
  </si>
  <si>
    <t>7474A14</t>
  </si>
  <si>
    <t>5186T14</t>
  </si>
  <si>
    <t>92240A932</t>
  </si>
  <si>
    <t>Price/ glider</t>
  </si>
  <si>
    <t>est</t>
  </si>
  <si>
    <t>10k trim pot</t>
  </si>
  <si>
    <t xml:space="preserve">D4AA14-ND </t>
  </si>
  <si>
    <t>http://www.digikey.com/scripts/DkSearch/dksus.dll?WT.z_header=search_go&amp;lang=en&amp;keywords=D4AA14-ND%20&amp;x=0&amp;y=0&amp;cur=USD</t>
  </si>
  <si>
    <t>FTDI Basic Breakout - 5V</t>
  </si>
  <si>
    <t>Arduino pro mini 328 - 5V 16MHz</t>
  </si>
  <si>
    <t>Servo - Medium Full Rotation</t>
  </si>
  <si>
    <t>https://www.sparkfun.com/products/</t>
  </si>
  <si>
    <t>http://www.mcmaster.com/#</t>
  </si>
  <si>
    <t>Nathan Water Bottle</t>
  </si>
  <si>
    <t>700 ml</t>
  </si>
  <si>
    <t>RGB LED</t>
  </si>
  <si>
    <t>http://www.adafruit.com/products/302</t>
  </si>
  <si>
    <t>100CC</t>
  </si>
  <si>
    <t>100 cc syringe</t>
  </si>
  <si>
    <t> http://eastwesthydro.com/garden-supplies/measurement-tools/ecoplus/ecoplus-measure-master-syringe-100cc-740610?utm_source=google&amp;utm_medium=shopping&amp;utm_campaign=product-feed</t>
  </si>
  <si>
    <t>Should be able to reduce by $3+ by buying in bulk</t>
  </si>
  <si>
    <t>Glider Total</t>
  </si>
  <si>
    <t>save by buying from DigiKey</t>
  </si>
  <si>
    <t>http://www.amazon.com/Nathan-700ml-Tritan-Bottle-Straw/dp/B00198U6TW/ref=sr_1_3?s=sporting-goods&amp;ie=UTF8&amp;qid=1385344467&amp;sr=1-3&amp;keywords=Nathan+700+ml+Tritan</t>
  </si>
  <si>
    <t>http://www.mcmaster.com/#8910K383</t>
  </si>
  <si>
    <t>8910K383</t>
  </si>
  <si>
    <t>Steel Bar 1/4"x1"x6"</t>
  </si>
  <si>
    <t>Bulk rate, direct from Nathan</t>
  </si>
  <si>
    <t>SeaGlide Bill of Materials</t>
  </si>
  <si>
    <t>popsicle stick</t>
  </si>
  <si>
    <t>http://www.amazon.com/Wooden-Treat-Sticks-100-Pcs/dp/B000MMKPEC/ref=sr_1_sc_1?ie=UTF8&amp;qid=1406587448&amp;sr=8-1-spell&amp;keywords=popsikle+stick</t>
  </si>
  <si>
    <t>http://www.digikey.com/product-detail/en/40-3979-00/515PB-ND/523397</t>
  </si>
  <si>
    <t>push push power switch</t>
  </si>
  <si>
    <t>http://www.digikey.com/product-detail/en/MBB02070C4708FRP00/BC4.70ZCT-ND/2945833</t>
  </si>
  <si>
    <t>5 ohm 0.6W resistor</t>
  </si>
  <si>
    <t>BC4.70ZCT-ND</t>
  </si>
  <si>
    <t>large zip tie</t>
  </si>
  <si>
    <t>IR reciever</t>
  </si>
  <si>
    <t>http://www.adafruit.com/products/157?&amp;main_page=product_info&amp;cPath=35&amp;products_id=157</t>
  </si>
  <si>
    <t>#2 x3/8 Sheet Metal Stainless</t>
  </si>
  <si>
    <t>90065A079</t>
  </si>
  <si>
    <t>http://www.mcmaster.com/#90065a079/=snxfsx</t>
  </si>
  <si>
    <t>#6 1/2" Thread-Cutting Screws</t>
  </si>
  <si>
    <t>94629A680</t>
  </si>
  <si>
    <t>http://www.mcmaster.com/#94629A680</t>
  </si>
  <si>
    <t>Tactile Switch w/ long stem</t>
  </si>
  <si>
    <t>small zip ties</t>
  </si>
  <si>
    <t>6705K31</t>
  </si>
  <si>
    <t>http://www.mcmaster.com/#6705K31</t>
  </si>
  <si>
    <t>Brass 6/16-18 nuts (jam nuts, thin)</t>
  </si>
  <si>
    <t>92174A030</t>
  </si>
  <si>
    <t>http://www.mcmaster.com/#92174A030</t>
  </si>
  <si>
    <t>3/8" ID 1" OD washer Stainless</t>
  </si>
  <si>
    <t>92141A051</t>
  </si>
  <si>
    <t>http://www.mcmaster.com/#92141A051</t>
  </si>
  <si>
    <t>hook up wire / ribbin cable</t>
  </si>
  <si>
    <t>515PB-ND</t>
  </si>
  <si>
    <t>3D printed plastic parts</t>
  </si>
  <si>
    <t>7130K56</t>
  </si>
  <si>
    <t>http://www.mcmaster.com/#7130K56</t>
  </si>
  <si>
    <t>https://oshpark.com/profiles/SeaGlide</t>
  </si>
  <si>
    <t>SeaGlide</t>
  </si>
  <si>
    <t>SeaGlide PCB</t>
  </si>
  <si>
    <t>jyapchua@gmail.com</t>
  </si>
  <si>
    <t>or from someone on http://www.makexyz.com/</t>
  </si>
  <si>
    <t>http://www.adafruit.com/product/389</t>
  </si>
  <si>
    <t>9V Battery Clip</t>
  </si>
  <si>
    <t>3' Male A USB -&gt; Mini B Male USB</t>
  </si>
  <si>
    <t>http://www.amazon.com/Motion-Pro-08-0455-Black-Weight/dp/B002KQY92W/ref=pd_sim_sbs_263_2?ie=UTF8&amp;dpID=51l1M%2B6hZPL&amp;dpSrc=sims&amp;preST=_AC_UL160_SR160%2C160_&amp;refRID=1NX4405JG92E3AGM87TD</t>
  </si>
  <si>
    <t>76455A22</t>
  </si>
  <si>
    <t>http://www.mcmaster.com/</t>
  </si>
  <si>
    <t>http://www.walmart.com/ip/Daisy-6000ct-BB-Ammo/15729973</t>
  </si>
  <si>
    <t>Utilize Sparkfun's 20% educators discount</t>
  </si>
  <si>
    <t>http://www.digikey.com/product-detail/en/232/36-232-ND/303804</t>
  </si>
  <si>
    <t>36-232-ND</t>
  </si>
  <si>
    <t>T1309-30-ND</t>
  </si>
  <si>
    <t>http://www.digikey.com/product-detail/en/30-00419/T1309-30-ND/5638242</t>
  </si>
  <si>
    <t>5/16"-18 Bolt 2-1/4" Length</t>
  </si>
  <si>
    <t>Polystyrine sheet 1/16"</t>
  </si>
  <si>
    <t xml:space="preserve">Tygon Tubing </t>
  </si>
  <si>
    <t>3M Super33+ Electrical Tape</t>
  </si>
  <si>
    <t>12 Pin Right Angle Female Header</t>
  </si>
  <si>
    <t>S5448-ND</t>
  </si>
  <si>
    <t>http://www.digikey.com/product-detail/en/PPTC121LGBN-RC/S5448-ND/775906</t>
  </si>
  <si>
    <t>http://www.digikey.com/product-detail/en/0022288363/WM50026-36-ND/314241</t>
  </si>
  <si>
    <t>male header rt angle 0.1 pitch 36pin</t>
  </si>
  <si>
    <t>WM50026-36-ND</t>
  </si>
  <si>
    <t>http://www.digikey.com/product-detail/en/310-87-108-41-001101/1212-1097-ND/3757347</t>
  </si>
  <si>
    <t>socket pins 8pin</t>
  </si>
  <si>
    <t>1212-1097-ND</t>
  </si>
  <si>
    <t>oz</t>
  </si>
  <si>
    <t>Ballast Weight strip (3oz)</t>
  </si>
  <si>
    <t>BBs (~200grams)</t>
  </si>
  <si>
    <t>http://www.digikey.com/product-detail/en/TL59FF160Q/EG4566CT-ND/1767496</t>
  </si>
  <si>
    <t>EG4566CT-ND</t>
  </si>
  <si>
    <t>Sparkfun</t>
  </si>
  <si>
    <t>http://www.digikey.com/product-detail/en/3021003-03/Q362-ND/1531289</t>
  </si>
  <si>
    <t>Q362-ND</t>
  </si>
  <si>
    <t>https://www.sparkfun.com/products/9914</t>
  </si>
  <si>
    <t>2 pin JST Pigtail and Right Angle Connector</t>
  </si>
  <si>
    <t>3D Printer Plus 5 Reels of PLA</t>
  </si>
  <si>
    <t>XYZ Printer (700+5*45)</t>
  </si>
  <si>
    <t xml:space="preserve">Oshpark Custom PCB </t>
  </si>
  <si>
    <t>IR Remote</t>
  </si>
  <si>
    <t>Li-Ion 9V 4 Pack +Charger</t>
  </si>
  <si>
    <t>Glider/Pack</t>
  </si>
  <si>
    <t>http://www.amazon.com/EBL-Self-Discharge-Lithium-ion-Rechargeable-Batteries/dp/B00EQ3U2AA/ref=sr_1_1?ie=UTF8&amp;qid=1455833751&amp;sr=8-1-spons&amp;keywords=li+ion+9v+charger&amp;psc=1</t>
  </si>
  <si>
    <t>Amazon</t>
  </si>
  <si>
    <t>Walmart</t>
  </si>
  <si>
    <t>Digikey</t>
  </si>
  <si>
    <t>Nathan</t>
  </si>
  <si>
    <t>EastWest Hydro</t>
  </si>
  <si>
    <t>Adafuit</t>
  </si>
  <si>
    <t>Mechanical Bag</t>
  </si>
  <si>
    <t>Electronics Bag</t>
  </si>
  <si>
    <t>McMaster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</si>
</sst>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\-&quot;$&quot;#,##0.00"/>
    <numFmt numFmtId="165" formatCode="_([$$-409]* #,##0.00_);_([$$-409]* \(#,##0.00\);_([$$-409]* &quot;-&quot;??_);_(@_)"/>
    <numFmt numFmtId="166" formatCode="0.000"/>
    <numFmt numFmtId="167" formatCode="&quot;$&quot;#,##0.00"/>
    <numFmt numFmtId="168" formatCode="0.0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trike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rgb="FF000000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02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2" applyNumberFormat="0" applyAlignment="0" applyProtection="0"/>
  </cellStyleXfs>
  <cellXfs count="7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2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0" xfId="2"/>
    <xf numFmtId="0" fontId="0" fillId="0" borderId="0" xfId="0" applyFill="1"/>
    <xf numFmtId="167" fontId="2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44" fontId="6" fillId="0" borderId="0" xfId="0" applyNumberFormat="1" applyFont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4" fontId="6" fillId="0" borderId="0" xfId="0" applyNumberFormat="1" applyFont="1" applyFill="1" applyBorder="1"/>
    <xf numFmtId="0" fontId="6" fillId="0" borderId="0" xfId="0" applyFont="1"/>
    <xf numFmtId="2" fontId="0" fillId="0" borderId="0" xfId="0" applyNumberFormat="1" applyFill="1" applyAlignment="1">
      <alignment horizontal="center"/>
    </xf>
    <xf numFmtId="165" fontId="0" fillId="0" borderId="0" xfId="0" applyNumberForma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2" fontId="6" fillId="0" borderId="0" xfId="0" applyNumberFormat="1" applyFont="1" applyAlignment="1">
      <alignment horizontal="center"/>
    </xf>
    <xf numFmtId="6" fontId="0" fillId="0" borderId="0" xfId="0" applyNumberFormat="1" applyBorder="1"/>
    <xf numFmtId="165" fontId="2" fillId="2" borderId="1" xfId="0" applyNumberFormat="1" applyFont="1" applyFill="1" applyBorder="1"/>
    <xf numFmtId="0" fontId="0" fillId="2" borderId="1" xfId="0" applyFill="1" applyBorder="1"/>
    <xf numFmtId="165" fontId="0" fillId="0" borderId="0" xfId="0" applyNumberFormat="1" applyAlignment="1">
      <alignment horizontal="right"/>
    </xf>
    <xf numFmtId="44" fontId="2" fillId="0" borderId="0" xfId="1" applyFont="1" applyAlignment="1">
      <alignment horizontal="right"/>
    </xf>
    <xf numFmtId="0" fontId="8" fillId="0" borderId="0" xfId="0" applyFont="1"/>
    <xf numFmtId="0" fontId="0" fillId="0" borderId="0" xfId="0" applyFill="1" applyBorder="1" applyAlignment="1">
      <alignment horizontal="center"/>
    </xf>
    <xf numFmtId="0" fontId="3" fillId="0" borderId="0" xfId="2" applyFill="1"/>
    <xf numFmtId="0" fontId="9" fillId="0" borderId="0" xfId="0" applyFont="1" applyFill="1"/>
    <xf numFmtId="2" fontId="0" fillId="0" borderId="0" xfId="0" applyNumberFormat="1" applyAlignment="1">
      <alignment horizontal="left"/>
    </xf>
    <xf numFmtId="0" fontId="0" fillId="2" borderId="0" xfId="0" applyFill="1" applyBorder="1"/>
    <xf numFmtId="0" fontId="3" fillId="0" borderId="0" xfId="2" applyAlignment="1">
      <alignment horizontal="center"/>
    </xf>
    <xf numFmtId="0" fontId="0" fillId="0" borderId="0" xfId="0" applyFill="1" applyAlignment="1">
      <alignment horizontal="right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7" fontId="2" fillId="0" borderId="0" xfId="0" applyNumberFormat="1" applyFont="1" applyFill="1" applyAlignment="1">
      <alignment horizontal="center"/>
    </xf>
    <xf numFmtId="0" fontId="8" fillId="0" borderId="0" xfId="0" applyFont="1" applyFill="1"/>
    <xf numFmtId="0" fontId="3" fillId="0" borderId="0" xfId="2" applyFill="1" applyAlignment="1">
      <alignment horizontal="center"/>
    </xf>
    <xf numFmtId="0" fontId="2" fillId="0" borderId="0" xfId="0" applyFont="1" applyFill="1" applyAlignment="1">
      <alignment horizontal="center"/>
    </xf>
    <xf numFmtId="44" fontId="0" fillId="0" borderId="0" xfId="1" applyFont="1" applyFill="1" applyBorder="1"/>
    <xf numFmtId="0" fontId="3" fillId="0" borderId="0" xfId="2" applyFill="1" applyBorder="1"/>
    <xf numFmtId="0" fontId="0" fillId="0" borderId="0" xfId="0" applyFont="1" applyFill="1" applyBorder="1"/>
    <xf numFmtId="44" fontId="0" fillId="0" borderId="0" xfId="1" applyFont="1" applyFill="1"/>
    <xf numFmtId="166" fontId="0" fillId="0" borderId="0" xfId="0" applyNumberFormat="1" applyFill="1" applyAlignment="1">
      <alignment horizontal="center"/>
    </xf>
    <xf numFmtId="2" fontId="0" fillId="0" borderId="0" xfId="0" applyNumberFormat="1" applyFill="1"/>
    <xf numFmtId="165" fontId="9" fillId="0" borderId="0" xfId="0" applyNumberFormat="1" applyFont="1" applyFill="1"/>
    <xf numFmtId="2" fontId="0" fillId="0" borderId="0" xfId="0" applyNumberFormat="1" applyFill="1" applyAlignment="1">
      <alignment horizontal="left"/>
    </xf>
    <xf numFmtId="0" fontId="6" fillId="0" borderId="0" xfId="0" applyFont="1" applyFill="1"/>
    <xf numFmtId="0" fontId="2" fillId="0" borderId="0" xfId="0" applyFont="1" applyFill="1"/>
    <xf numFmtId="0" fontId="4" fillId="0" borderId="0" xfId="2" applyFont="1" applyFill="1" applyAlignment="1">
      <alignment horizontal="center"/>
    </xf>
    <xf numFmtId="0" fontId="0" fillId="0" borderId="0" xfId="0" applyFill="1" applyBorder="1" applyAlignment="1">
      <alignment horizontal="right"/>
    </xf>
    <xf numFmtId="2" fontId="6" fillId="0" borderId="0" xfId="0" applyNumberFormat="1" applyFont="1" applyFill="1" applyAlignment="1">
      <alignment horizontal="center"/>
    </xf>
    <xf numFmtId="164" fontId="0" fillId="0" borderId="0" xfId="0" applyNumberFormat="1" applyFill="1" applyBorder="1"/>
    <xf numFmtId="0" fontId="0" fillId="3" borderId="0" xfId="0" applyFill="1"/>
    <xf numFmtId="8" fontId="0" fillId="0" borderId="0" xfId="0" applyNumberFormat="1"/>
    <xf numFmtId="0" fontId="10" fillId="4" borderId="0" xfId="199"/>
    <xf numFmtId="0" fontId="11" fillId="5" borderId="0" xfId="200"/>
    <xf numFmtId="1" fontId="0" fillId="0" borderId="0" xfId="0" applyNumberFormat="1" applyFill="1"/>
    <xf numFmtId="167" fontId="2" fillId="0" borderId="0" xfId="1" applyNumberFormat="1" applyFont="1" applyFill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44" fontId="0" fillId="0" borderId="0" xfId="0" applyNumberFormat="1" applyFill="1" applyBorder="1"/>
    <xf numFmtId="44" fontId="0" fillId="0" borderId="0" xfId="0" applyNumberFormat="1"/>
    <xf numFmtId="8" fontId="2" fillId="0" borderId="0" xfId="0" applyNumberFormat="1" applyFont="1" applyAlignment="1">
      <alignment horizontal="center"/>
    </xf>
    <xf numFmtId="0" fontId="12" fillId="6" borderId="2" xfId="201"/>
    <xf numFmtId="0" fontId="10" fillId="4" borderId="0" xfId="199" applyBorder="1"/>
    <xf numFmtId="0" fontId="12" fillId="6" borderId="3" xfId="201" applyBorder="1"/>
    <xf numFmtId="0" fontId="11" fillId="5" borderId="0" xfId="200" applyBorder="1"/>
    <xf numFmtId="0" fontId="13" fillId="0" borderId="0" xfId="0" applyFont="1" applyBorder="1" applyAlignment="1">
      <alignment horizontal="center" vertical="center"/>
    </xf>
    <xf numFmtId="8" fontId="6" fillId="0" borderId="0" xfId="0" applyNumberFormat="1" applyFont="1" applyFill="1" applyBorder="1"/>
    <xf numFmtId="0" fontId="14" fillId="0" borderId="0" xfId="2" applyFont="1" applyFill="1" applyAlignment="1">
      <alignment horizontal="center"/>
    </xf>
    <xf numFmtId="0" fontId="14" fillId="0" borderId="0" xfId="2" applyFont="1" applyFill="1"/>
  </cellXfs>
  <cellStyles count="202">
    <cellStyle name="Bad" xfId="200" builtinId="27"/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Good" xfId="199" builtinId="26"/>
    <cellStyle name="Hyperlink" xfId="2" builtinId="8"/>
    <cellStyle name="Input" xfId="20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astwesthydro.com/garden-supplies/measurement-tools/ecoplus/ecoplus-measure-master-syringe-100cc-740610?utm_source=google&amp;utm_medium=shopping&amp;utm_campaign=product-feed" TargetMode="External"/><Relationship Id="rId13" Type="http://schemas.openxmlformats.org/officeDocument/2006/relationships/hyperlink" Target="http://www.amazon.com/Nathan-700ml-Tritan-Bottle-Straw/dp/B00198U6TW/ref=sr_1_3?s=sporting-goods&amp;ie=UTF8&amp;qid=1385344467&amp;sr=1-3&amp;keywords=Nathan+700+ml+Tritan" TargetMode="External"/><Relationship Id="rId18" Type="http://schemas.openxmlformats.org/officeDocument/2006/relationships/hyperlink" Target="http://www.digikey.com/product-detail/en/40-3979-00/515PB-ND/523397" TargetMode="External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adafruit.com/products/302" TargetMode="External"/><Relationship Id="rId12" Type="http://schemas.openxmlformats.org/officeDocument/2006/relationships/hyperlink" Target="http://www.makexyz.com/" TargetMode="External"/><Relationship Id="rId17" Type="http://schemas.openxmlformats.org/officeDocument/2006/relationships/hyperlink" Target="http://www.mcmaster.com/" TargetMode="External"/><Relationship Id="rId2" Type="http://schemas.openxmlformats.org/officeDocument/2006/relationships/hyperlink" Target="http://www.mcmaster.com/" TargetMode="External"/><Relationship Id="rId16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digikey.com/scripts/DkSearch/dksus.dll?WT.z_header=search_go&amp;lang=en&amp;keywords=D4AA14-ND%20&amp;x=0&amp;y=0&amp;cur=USD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5" Type="http://schemas.openxmlformats.org/officeDocument/2006/relationships/hyperlink" Target="http://www.adafruit.com/product/389" TargetMode="External"/><Relationship Id="rId10" Type="http://schemas.openxmlformats.org/officeDocument/2006/relationships/hyperlink" Target="http://www.mcmaster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Relationship Id="rId14" Type="http://schemas.openxmlformats.org/officeDocument/2006/relationships/hyperlink" Target="http://www.adafruit.com/products/157?&amp;main_page=product_info&amp;cPath=35&amp;products_id=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6"/>
  <sheetViews>
    <sheetView tabSelected="1" workbookViewId="0">
      <pane ySplit="672" topLeftCell="A15" activePane="bottomLeft"/>
      <selection activeCell="M1" sqref="M1"/>
      <selection pane="bottomLeft" activeCell="M30" sqref="M30"/>
    </sheetView>
  </sheetViews>
  <sheetFormatPr defaultColWidth="11" defaultRowHeight="15.6" x14ac:dyDescent="0.3"/>
  <cols>
    <col min="1" max="1" width="24.09765625" customWidth="1"/>
    <col min="2" max="2" width="2.3984375" customWidth="1"/>
    <col min="3" max="3" width="33.59765625" customWidth="1"/>
    <col min="4" max="4" width="11.5" customWidth="1"/>
    <col min="5" max="5" width="4.09765625" customWidth="1"/>
    <col min="7" max="7" width="13.09765625" customWidth="1"/>
    <col min="8" max="8" width="2" customWidth="1"/>
    <col min="12" max="12" width="2.59765625" customWidth="1"/>
    <col min="13" max="14" width="11.3984375" customWidth="1"/>
    <col min="15" max="15" width="5.5" bestFit="1" customWidth="1"/>
  </cols>
  <sheetData>
    <row r="1" spans="1:14" x14ac:dyDescent="0.3">
      <c r="A1" t="s">
        <v>43</v>
      </c>
      <c r="C1" s="1" t="s">
        <v>1</v>
      </c>
      <c r="D1" s="2" t="s">
        <v>2</v>
      </c>
      <c r="E1" s="2"/>
      <c r="F1" s="2" t="s">
        <v>3</v>
      </c>
      <c r="G1" s="2" t="s">
        <v>0</v>
      </c>
      <c r="H1" s="2"/>
      <c r="I1" s="2" t="s">
        <v>120</v>
      </c>
      <c r="J1" s="2" t="s">
        <v>4</v>
      </c>
      <c r="K1" s="3" t="s">
        <v>18</v>
      </c>
      <c r="L1" s="2"/>
      <c r="M1" s="2" t="s">
        <v>5</v>
      </c>
      <c r="N1" s="6" t="s">
        <v>27</v>
      </c>
    </row>
    <row r="2" spans="1:14" x14ac:dyDescent="0.3">
      <c r="A2" s="67" t="s">
        <v>130</v>
      </c>
      <c r="B2" s="66"/>
      <c r="C2" s="9" t="s">
        <v>92</v>
      </c>
      <c r="D2">
        <v>1</v>
      </c>
      <c r="F2">
        <v>10</v>
      </c>
      <c r="G2" s="33" t="s">
        <v>17</v>
      </c>
      <c r="I2" s="4">
        <f>D2/F2</f>
        <v>0.1</v>
      </c>
      <c r="J2" s="5">
        <v>4.7300000000000004</v>
      </c>
      <c r="K2" s="8">
        <f t="shared" ref="K2:K14" si="0">J2*I2</f>
        <v>0.47300000000000009</v>
      </c>
      <c r="L2" s="5"/>
      <c r="M2" t="str">
        <f>CONCATENATE(N1,G2)</f>
        <v>http://www.mcmaster.com/#92240A932</v>
      </c>
    </row>
    <row r="3" spans="1:14" x14ac:dyDescent="0.3">
      <c r="A3" s="7"/>
      <c r="B3" s="57"/>
      <c r="C3" s="7" t="s">
        <v>94</v>
      </c>
      <c r="D3" s="7">
        <v>1.5</v>
      </c>
      <c r="E3" s="7" t="s">
        <v>12</v>
      </c>
      <c r="F3" s="7">
        <v>12</v>
      </c>
      <c r="G3" s="39" t="s">
        <v>16</v>
      </c>
      <c r="H3" s="7"/>
      <c r="I3" s="16">
        <f t="shared" ref="I3:I11" si="1">D3/F3</f>
        <v>0.125</v>
      </c>
      <c r="J3" s="17">
        <v>1.77</v>
      </c>
      <c r="K3" s="37">
        <f t="shared" si="0"/>
        <v>0.22125</v>
      </c>
      <c r="L3" s="17"/>
      <c r="M3" s="7" t="str">
        <f>CONCATENATE(N1,G3)</f>
        <v>http://www.mcmaster.com/#5186T14</v>
      </c>
    </row>
    <row r="4" spans="1:14" x14ac:dyDescent="0.3">
      <c r="A4" s="7"/>
      <c r="B4" s="57"/>
      <c r="C4" s="7" t="s">
        <v>41</v>
      </c>
      <c r="D4" s="34">
        <v>2</v>
      </c>
      <c r="E4" s="7"/>
      <c r="F4" s="7">
        <v>1</v>
      </c>
      <c r="G4" s="39" t="s">
        <v>40</v>
      </c>
      <c r="H4" s="7"/>
      <c r="I4" s="16">
        <f t="shared" si="1"/>
        <v>2</v>
      </c>
      <c r="J4" s="17">
        <v>2.75</v>
      </c>
      <c r="K4" s="37">
        <f t="shared" si="0"/>
        <v>5.5</v>
      </c>
      <c r="L4" s="7"/>
      <c r="M4" s="7" t="s">
        <v>39</v>
      </c>
    </row>
    <row r="5" spans="1:14" x14ac:dyDescent="0.3">
      <c r="B5" s="57"/>
      <c r="C5" s="7" t="s">
        <v>61</v>
      </c>
      <c r="D5" s="7">
        <v>3</v>
      </c>
      <c r="E5" s="7"/>
      <c r="F5" s="38">
        <v>100</v>
      </c>
      <c r="G5" s="39" t="s">
        <v>62</v>
      </c>
      <c r="H5" s="7"/>
      <c r="I5" s="16">
        <f t="shared" si="1"/>
        <v>0.03</v>
      </c>
      <c r="J5" s="41">
        <v>7.12</v>
      </c>
      <c r="K5" s="37">
        <f t="shared" si="0"/>
        <v>0.21359999999999998</v>
      </c>
      <c r="L5" s="37"/>
      <c r="M5" s="42" t="s">
        <v>63</v>
      </c>
    </row>
    <row r="6" spans="1:14" s="7" customFormat="1" x14ac:dyDescent="0.3">
      <c r="A6" s="40"/>
      <c r="B6"/>
      <c r="C6" s="7" t="s">
        <v>51</v>
      </c>
      <c r="D6" s="7">
        <v>2</v>
      </c>
      <c r="F6" s="7">
        <v>100</v>
      </c>
      <c r="G6" s="29" t="s">
        <v>73</v>
      </c>
      <c r="H6" s="7">
        <v>10</v>
      </c>
      <c r="I6" s="16">
        <f t="shared" si="1"/>
        <v>0.02</v>
      </c>
      <c r="J6" s="41">
        <f>4.75+H6</f>
        <v>14.75</v>
      </c>
      <c r="K6" s="37">
        <f t="shared" si="0"/>
        <v>0.29499999999999998</v>
      </c>
      <c r="M6" s="7" t="s">
        <v>74</v>
      </c>
      <c r="N6" s="30"/>
    </row>
    <row r="7" spans="1:14" s="7" customFormat="1" x14ac:dyDescent="0.3">
      <c r="A7" s="30"/>
      <c r="B7" s="57"/>
      <c r="C7" s="7" t="s">
        <v>64</v>
      </c>
      <c r="D7" s="7">
        <v>1</v>
      </c>
      <c r="F7" s="43">
        <v>25</v>
      </c>
      <c r="G7" s="39" t="s">
        <v>65</v>
      </c>
      <c r="I7" s="16">
        <f t="shared" si="1"/>
        <v>0.04</v>
      </c>
      <c r="J7" s="41">
        <v>6.44</v>
      </c>
      <c r="K7" s="37">
        <f t="shared" si="0"/>
        <v>0.2576</v>
      </c>
      <c r="L7" s="44">
        <f t="shared" ref="L7:L8" si="2">K7*J7</f>
        <v>1.658944</v>
      </c>
      <c r="M7" s="18" t="s">
        <v>66</v>
      </c>
      <c r="N7" s="30"/>
    </row>
    <row r="8" spans="1:14" s="7" customFormat="1" x14ac:dyDescent="0.3">
      <c r="A8" s="30"/>
      <c r="B8" s="57"/>
      <c r="C8" s="7" t="s">
        <v>67</v>
      </c>
      <c r="D8" s="7">
        <v>1</v>
      </c>
      <c r="F8" s="43">
        <v>100</v>
      </c>
      <c r="G8" s="36" t="s">
        <v>68</v>
      </c>
      <c r="I8" s="16">
        <f t="shared" si="1"/>
        <v>0.01</v>
      </c>
      <c r="J8" s="44">
        <v>7.66</v>
      </c>
      <c r="K8" s="37">
        <f t="shared" si="0"/>
        <v>7.6600000000000001E-2</v>
      </c>
      <c r="L8" s="44">
        <f t="shared" si="2"/>
        <v>0.58675600000000006</v>
      </c>
      <c r="M8" s="7" t="s">
        <v>69</v>
      </c>
      <c r="N8" s="30"/>
    </row>
    <row r="9" spans="1:14" s="7" customFormat="1" x14ac:dyDescent="0.3">
      <c r="A9" s="30"/>
      <c r="B9" s="57"/>
      <c r="C9" s="18" t="s">
        <v>57</v>
      </c>
      <c r="D9" s="7">
        <v>15</v>
      </c>
      <c r="F9" s="18">
        <v>100</v>
      </c>
      <c r="G9" s="36" t="s">
        <v>58</v>
      </c>
      <c r="I9" s="16">
        <f t="shared" si="1"/>
        <v>0.15</v>
      </c>
      <c r="J9" s="44">
        <v>5.59</v>
      </c>
      <c r="K9" s="37">
        <f t="shared" si="0"/>
        <v>0.83849999999999991</v>
      </c>
      <c r="M9" s="7" t="s">
        <v>59</v>
      </c>
      <c r="N9" s="30"/>
    </row>
    <row r="10" spans="1:14" s="7" customFormat="1" x14ac:dyDescent="0.3">
      <c r="A10" s="30"/>
      <c r="B10" s="57"/>
      <c r="C10" s="7" t="s">
        <v>54</v>
      </c>
      <c r="D10" s="7">
        <v>12</v>
      </c>
      <c r="F10" s="7">
        <v>100</v>
      </c>
      <c r="G10" s="36" t="s">
        <v>55</v>
      </c>
      <c r="I10" s="16">
        <f t="shared" si="1"/>
        <v>0.12</v>
      </c>
      <c r="J10" s="44">
        <v>3.1</v>
      </c>
      <c r="K10" s="37">
        <f t="shared" si="0"/>
        <v>0.372</v>
      </c>
      <c r="M10" s="7" t="s">
        <v>56</v>
      </c>
      <c r="N10" s="30"/>
    </row>
    <row r="11" spans="1:14" x14ac:dyDescent="0.3">
      <c r="A11" s="7"/>
      <c r="B11" s="57"/>
      <c r="C11" s="7" t="s">
        <v>6</v>
      </c>
      <c r="D11" s="7">
        <v>11</v>
      </c>
      <c r="E11" s="7"/>
      <c r="F11" s="7">
        <v>500</v>
      </c>
      <c r="G11" s="39" t="s">
        <v>7</v>
      </c>
      <c r="H11" s="7"/>
      <c r="I11" s="45">
        <f t="shared" si="1"/>
        <v>2.1999999999999999E-2</v>
      </c>
      <c r="J11" s="17">
        <v>9.6300000000000008</v>
      </c>
      <c r="K11" s="37">
        <f t="shared" si="0"/>
        <v>0.21185999999999999</v>
      </c>
      <c r="L11" s="17"/>
      <c r="M11" s="7" t="str">
        <f>CONCATENATE(N1,G11)</f>
        <v>http://www.mcmaster.com/#98019A309</v>
      </c>
    </row>
    <row r="12" spans="1:14" x14ac:dyDescent="0.3">
      <c r="A12" s="7"/>
      <c r="C12" s="7" t="s">
        <v>93</v>
      </c>
      <c r="D12" s="34" t="s">
        <v>8</v>
      </c>
      <c r="E12" s="34"/>
      <c r="F12" s="34" t="s">
        <v>9</v>
      </c>
      <c r="G12" s="39" t="s">
        <v>10</v>
      </c>
      <c r="H12" s="7"/>
      <c r="I12" s="16">
        <f>1/18</f>
        <v>5.5555555555555552E-2</v>
      </c>
      <c r="J12" s="17">
        <v>29.03</v>
      </c>
      <c r="K12" s="37">
        <f>J12*I12</f>
        <v>1.6127777777777776</v>
      </c>
      <c r="L12" s="17"/>
      <c r="M12" s="7" t="str">
        <f>CONCATENATE(N1,G12)</f>
        <v>http://www.mcmaster.com/#8734K22</v>
      </c>
    </row>
    <row r="13" spans="1:14" x14ac:dyDescent="0.3">
      <c r="A13" s="7"/>
      <c r="C13" s="7" t="s">
        <v>11</v>
      </c>
      <c r="D13" s="7">
        <v>4</v>
      </c>
      <c r="E13" s="7" t="s">
        <v>12</v>
      </c>
      <c r="F13" s="7">
        <f>4*12</f>
        <v>48</v>
      </c>
      <c r="G13" s="39" t="s">
        <v>13</v>
      </c>
      <c r="H13" s="7"/>
      <c r="I13" s="16">
        <f t="shared" ref="I13" si="3">D13/F13</f>
        <v>8.3333333333333329E-2</v>
      </c>
      <c r="J13" s="17">
        <v>1.82</v>
      </c>
      <c r="K13" s="37">
        <f t="shared" si="0"/>
        <v>0.15166666666666667</v>
      </c>
      <c r="L13" s="17"/>
      <c r="M13" s="7" t="str">
        <f>CONCATENATE(N1,G13)</f>
        <v>http://www.mcmaster.com/#7856K133</v>
      </c>
    </row>
    <row r="14" spans="1:14" x14ac:dyDescent="0.3">
      <c r="A14" s="7"/>
      <c r="C14" s="7" t="s">
        <v>14</v>
      </c>
      <c r="D14" s="46">
        <f>1/30</f>
        <v>3.3333333333333333E-2</v>
      </c>
      <c r="E14" s="7" t="s">
        <v>105</v>
      </c>
      <c r="F14" s="7">
        <v>1</v>
      </c>
      <c r="G14" s="36" t="s">
        <v>15</v>
      </c>
      <c r="H14" s="7"/>
      <c r="I14" s="16">
        <f>D14/F14</f>
        <v>3.3333333333333333E-2</v>
      </c>
      <c r="J14" s="17">
        <v>6.04</v>
      </c>
      <c r="K14" s="37">
        <f t="shared" si="0"/>
        <v>0.20133333333333334</v>
      </c>
      <c r="L14" s="17"/>
      <c r="M14" s="7" t="str">
        <f>CONCATENATE(N1,G14)</f>
        <v>http://www.mcmaster.com/#7474A14</v>
      </c>
    </row>
    <row r="15" spans="1:14" x14ac:dyDescent="0.3">
      <c r="A15" s="18"/>
      <c r="C15" s="18" t="s">
        <v>95</v>
      </c>
      <c r="D15" s="18">
        <v>1</v>
      </c>
      <c r="E15" s="18" t="s">
        <v>12</v>
      </c>
      <c r="F15" s="18">
        <v>66</v>
      </c>
      <c r="G15" s="18" t="s">
        <v>84</v>
      </c>
      <c r="H15" s="18"/>
      <c r="I15" s="61">
        <f>D15/F15</f>
        <v>1.5151515151515152E-2</v>
      </c>
      <c r="J15" s="62">
        <v>5.65</v>
      </c>
      <c r="K15" s="37">
        <f>J15*I15</f>
        <v>8.5606060606060616E-2</v>
      </c>
      <c r="L15" s="17"/>
      <c r="M15" s="29" t="s">
        <v>85</v>
      </c>
      <c r="N15" s="31"/>
    </row>
    <row r="16" spans="1:14" ht="3.75" customHeight="1" x14ac:dyDescent="0.3">
      <c r="A16" s="18"/>
      <c r="C16" s="18"/>
      <c r="D16" s="18"/>
      <c r="E16" s="18"/>
      <c r="F16" s="18"/>
      <c r="G16" s="18"/>
      <c r="H16" s="18"/>
      <c r="I16" s="61"/>
      <c r="J16" s="62"/>
      <c r="K16" s="37"/>
      <c r="L16" s="17"/>
      <c r="M16" s="29"/>
      <c r="N16" s="31"/>
    </row>
    <row r="17" spans="1:22" x14ac:dyDescent="0.3">
      <c r="A17" s="65" t="s">
        <v>122</v>
      </c>
      <c r="C17" s="7" t="s">
        <v>106</v>
      </c>
      <c r="D17" s="59">
        <v>1</v>
      </c>
      <c r="E17" s="7"/>
      <c r="F17" s="7">
        <v>6</v>
      </c>
      <c r="G17" s="29"/>
      <c r="H17" s="7"/>
      <c r="I17" s="45">
        <f>1/6</f>
        <v>0.16666666666666666</v>
      </c>
      <c r="J17" s="17">
        <v>9.25</v>
      </c>
      <c r="K17" s="60">
        <f>J17*I17</f>
        <v>1.5416666666666665</v>
      </c>
      <c r="L17" s="17"/>
      <c r="M17" s="7" t="s">
        <v>83</v>
      </c>
    </row>
    <row r="18" spans="1:22" x14ac:dyDescent="0.3">
      <c r="A18" s="7"/>
      <c r="C18" s="7" t="s">
        <v>119</v>
      </c>
      <c r="D18" s="59">
        <v>1</v>
      </c>
      <c r="E18" s="7"/>
      <c r="F18" s="7">
        <v>4</v>
      </c>
      <c r="G18" s="29"/>
      <c r="H18" s="7"/>
      <c r="I18" s="45">
        <v>0.25</v>
      </c>
      <c r="J18" s="17">
        <v>22.99</v>
      </c>
      <c r="K18" s="60">
        <f>J18*I18</f>
        <v>5.7474999999999996</v>
      </c>
      <c r="L18" s="17"/>
      <c r="M18" s="7" t="s">
        <v>121</v>
      </c>
    </row>
    <row r="19" spans="1:22" x14ac:dyDescent="0.3">
      <c r="A19" s="18"/>
      <c r="B19" s="57"/>
      <c r="C19" s="18" t="s">
        <v>44</v>
      </c>
      <c r="D19" s="18">
        <v>1</v>
      </c>
      <c r="E19" s="18"/>
      <c r="F19" s="18">
        <v>100</v>
      </c>
      <c r="G19" s="18"/>
      <c r="H19" s="18"/>
      <c r="I19" s="16">
        <f>D19/F19</f>
        <v>0.01</v>
      </c>
      <c r="J19" s="62">
        <v>5.67</v>
      </c>
      <c r="K19" s="37">
        <f>J19*I19</f>
        <v>5.67E-2</v>
      </c>
      <c r="L19" s="47"/>
      <c r="M19" s="48" t="s">
        <v>45</v>
      </c>
      <c r="N19" s="31"/>
    </row>
    <row r="20" spans="1:22" ht="3.75" customHeight="1" x14ac:dyDescent="0.3">
      <c r="A20" s="7"/>
      <c r="C20" s="18"/>
      <c r="D20" s="34"/>
      <c r="E20" s="7"/>
      <c r="F20" s="7"/>
      <c r="G20" s="29"/>
      <c r="H20" s="7"/>
      <c r="I20" s="16"/>
      <c r="J20" s="17"/>
      <c r="K20" s="37"/>
      <c r="L20" s="7"/>
      <c r="N20" s="10"/>
      <c r="P20" s="6"/>
    </row>
    <row r="21" spans="1:22" x14ac:dyDescent="0.3">
      <c r="A21" s="7"/>
      <c r="B21" s="57"/>
      <c r="C21" s="18" t="s">
        <v>72</v>
      </c>
      <c r="D21" s="34">
        <v>6</v>
      </c>
      <c r="E21" s="7"/>
      <c r="F21" s="7"/>
      <c r="G21" s="29"/>
      <c r="H21" s="7"/>
      <c r="I21" s="16"/>
      <c r="J21" s="17"/>
      <c r="K21" s="37"/>
      <c r="L21" s="7" t="s">
        <v>19</v>
      </c>
      <c r="M21" s="56">
        <v>15</v>
      </c>
      <c r="N21" s="10" t="s">
        <v>78</v>
      </c>
      <c r="P21" s="6" t="s">
        <v>79</v>
      </c>
    </row>
    <row r="22" spans="1:22" x14ac:dyDescent="0.3">
      <c r="A22" s="7"/>
      <c r="C22" s="18" t="s">
        <v>115</v>
      </c>
      <c r="D22" s="34">
        <v>1</v>
      </c>
      <c r="E22" s="7"/>
      <c r="F22" s="7">
        <v>100</v>
      </c>
      <c r="G22" s="29"/>
      <c r="H22" s="7"/>
      <c r="I22" s="16">
        <f>D22/F22</f>
        <v>0.01</v>
      </c>
      <c r="J22" s="17">
        <f>699.99+(5*45)</f>
        <v>924.99</v>
      </c>
      <c r="K22" s="37">
        <f>J22*I22</f>
        <v>9.2499000000000002</v>
      </c>
      <c r="L22" s="7"/>
      <c r="M22" t="s">
        <v>116</v>
      </c>
      <c r="N22" s="10"/>
      <c r="P22" s="6"/>
    </row>
    <row r="23" spans="1:22" x14ac:dyDescent="0.3">
      <c r="A23" s="65" t="s">
        <v>123</v>
      </c>
      <c r="B23" s="18"/>
      <c r="C23" s="18" t="s">
        <v>107</v>
      </c>
      <c r="D23" s="34">
        <v>1</v>
      </c>
      <c r="E23" s="7"/>
      <c r="F23" s="7">
        <v>7</v>
      </c>
      <c r="G23" s="29"/>
      <c r="H23" s="7"/>
      <c r="I23" s="16">
        <f>1/7</f>
        <v>0.14285714285714285</v>
      </c>
      <c r="J23" s="17">
        <v>6.97</v>
      </c>
      <c r="K23" s="37">
        <f>J23*I23</f>
        <v>0.99571428571428566</v>
      </c>
      <c r="L23" s="17"/>
      <c r="M23" s="7" t="s">
        <v>86</v>
      </c>
    </row>
    <row r="24" spans="1:22" ht="3.75" customHeight="1" x14ac:dyDescent="0.3">
      <c r="A24" s="7"/>
      <c r="C24" s="18"/>
      <c r="D24" s="34"/>
      <c r="E24" s="7"/>
      <c r="F24" s="7"/>
      <c r="G24" s="29"/>
      <c r="H24" s="7"/>
      <c r="I24" s="16"/>
      <c r="J24" s="17"/>
      <c r="K24" s="37"/>
      <c r="L24" s="7"/>
      <c r="N24" s="10"/>
      <c r="P24" s="6"/>
    </row>
    <row r="25" spans="1:22" ht="17.25" customHeight="1" x14ac:dyDescent="0.3">
      <c r="A25" s="65" t="s">
        <v>124</v>
      </c>
      <c r="B25" s="58"/>
      <c r="C25" s="18" t="s">
        <v>82</v>
      </c>
      <c r="D25" s="34">
        <v>1</v>
      </c>
      <c r="E25" s="7"/>
      <c r="F25" s="7">
        <v>100</v>
      </c>
      <c r="G25" s="72" t="s">
        <v>112</v>
      </c>
      <c r="H25" s="7"/>
      <c r="I25" s="16">
        <v>0.01</v>
      </c>
      <c r="J25" s="17">
        <v>176.04</v>
      </c>
      <c r="K25" s="37">
        <f>J25*I25</f>
        <v>1.7604</v>
      </c>
      <c r="L25" s="17"/>
      <c r="M25" s="7" t="s">
        <v>111</v>
      </c>
    </row>
    <row r="26" spans="1:22" ht="3.9" customHeight="1" x14ac:dyDescent="0.3">
      <c r="A26" s="7"/>
      <c r="B26" s="5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22" x14ac:dyDescent="0.3">
      <c r="A27" s="7"/>
      <c r="B27" s="58"/>
      <c r="C27" s="7" t="s">
        <v>20</v>
      </c>
      <c r="D27" s="34">
        <v>1</v>
      </c>
      <c r="E27" s="7"/>
      <c r="F27" s="35">
        <v>100</v>
      </c>
      <c r="G27" s="36" t="s">
        <v>21</v>
      </c>
      <c r="H27" s="14">
        <v>0.20019999999999999</v>
      </c>
      <c r="I27" s="16">
        <f>D27/F27</f>
        <v>0.01</v>
      </c>
      <c r="J27" s="14">
        <f>F27*H27</f>
        <v>20.02</v>
      </c>
      <c r="K27" s="37">
        <f>J27*I27</f>
        <v>0.20019999999999999</v>
      </c>
      <c r="L27" s="7"/>
      <c r="M27" s="29" t="s">
        <v>22</v>
      </c>
      <c r="N27" s="6"/>
    </row>
    <row r="28" spans="1:22" x14ac:dyDescent="0.3">
      <c r="B28" s="58"/>
      <c r="C28" t="s">
        <v>49</v>
      </c>
      <c r="D28">
        <v>1</v>
      </c>
      <c r="F28">
        <v>100</v>
      </c>
      <c r="G28" s="27" t="s">
        <v>50</v>
      </c>
      <c r="I28" s="4">
        <f t="shared" ref="I28" si="4">D28/F28</f>
        <v>0.01</v>
      </c>
      <c r="J28" s="11">
        <f t="shared" ref="J28" si="5">F28*H28</f>
        <v>0</v>
      </c>
      <c r="K28" s="8">
        <f t="shared" ref="K28" si="6">J28*I28</f>
        <v>0</v>
      </c>
      <c r="M28" t="s">
        <v>48</v>
      </c>
      <c r="N28" s="6"/>
    </row>
    <row r="29" spans="1:22" x14ac:dyDescent="0.3">
      <c r="B29" s="58"/>
      <c r="C29" t="s">
        <v>81</v>
      </c>
      <c r="D29">
        <v>1</v>
      </c>
      <c r="F29">
        <v>100</v>
      </c>
      <c r="G29" s="5" t="s">
        <v>89</v>
      </c>
      <c r="H29" s="5"/>
      <c r="I29">
        <v>0.01</v>
      </c>
      <c r="J29" s="63">
        <v>34.76</v>
      </c>
      <c r="K29" s="64">
        <f>J29*I29</f>
        <v>0.34759999999999996</v>
      </c>
      <c r="L29" s="6"/>
      <c r="M29" t="s">
        <v>88</v>
      </c>
    </row>
    <row r="30" spans="1:22" x14ac:dyDescent="0.3">
      <c r="A30" s="7"/>
      <c r="B30" s="58"/>
      <c r="C30" s="7" t="s">
        <v>47</v>
      </c>
      <c r="D30" s="7">
        <v>1</v>
      </c>
      <c r="E30" s="7"/>
      <c r="F30" s="36">
        <v>100</v>
      </c>
      <c r="G30" s="38" t="s">
        <v>71</v>
      </c>
      <c r="H30" s="7"/>
      <c r="I30" s="16">
        <f t="shared" ref="I30" si="7">D30/F30</f>
        <v>0.01</v>
      </c>
      <c r="J30" s="14">
        <f>F30*K30</f>
        <v>134.24</v>
      </c>
      <c r="K30" s="37">
        <v>1.3424</v>
      </c>
      <c r="L30" s="7"/>
      <c r="M30" s="29" t="s">
        <v>46</v>
      </c>
      <c r="N30" s="6"/>
    </row>
    <row r="31" spans="1:22" x14ac:dyDescent="0.3">
      <c r="A31" s="7"/>
      <c r="B31" s="58"/>
      <c r="C31" s="18" t="s">
        <v>96</v>
      </c>
      <c r="D31" s="7">
        <v>1</v>
      </c>
      <c r="E31" s="50"/>
      <c r="F31" s="35">
        <v>100</v>
      </c>
      <c r="G31" s="69" t="s">
        <v>97</v>
      </c>
      <c r="H31" s="7"/>
      <c r="I31" s="16">
        <v>0.01</v>
      </c>
      <c r="J31" s="70">
        <v>61</v>
      </c>
      <c r="K31" s="37">
        <f>J31*I31</f>
        <v>0.61</v>
      </c>
      <c r="L31" s="17"/>
      <c r="M31" s="29" t="s">
        <v>98</v>
      </c>
      <c r="R31" t="s">
        <v>37</v>
      </c>
      <c r="V31">
        <v>0.5</v>
      </c>
    </row>
    <row r="32" spans="1:22" x14ac:dyDescent="0.3">
      <c r="A32" s="7"/>
      <c r="B32" s="58"/>
      <c r="C32" s="7" t="s">
        <v>100</v>
      </c>
      <c r="D32" s="7">
        <v>0.5</v>
      </c>
      <c r="E32" s="50"/>
      <c r="F32" s="35">
        <v>50</v>
      </c>
      <c r="G32" s="71" t="s">
        <v>101</v>
      </c>
      <c r="H32" s="7"/>
      <c r="I32" s="16">
        <f>D32/F32</f>
        <v>0.01</v>
      </c>
      <c r="J32" s="14">
        <f>1.5084*F32</f>
        <v>75.42</v>
      </c>
      <c r="K32" s="37">
        <f>J32*I32</f>
        <v>0.75419999999999998</v>
      </c>
      <c r="L32" s="17"/>
      <c r="M32" s="7" t="s">
        <v>99</v>
      </c>
      <c r="V32">
        <v>0.5</v>
      </c>
    </row>
    <row r="33" spans="1:22" x14ac:dyDescent="0.3">
      <c r="A33" s="7"/>
      <c r="B33" s="68"/>
      <c r="C33" s="18" t="s">
        <v>70</v>
      </c>
      <c r="D33" s="34">
        <v>12</v>
      </c>
      <c r="E33" s="7" t="s">
        <v>12</v>
      </c>
      <c r="F33" s="7">
        <v>100</v>
      </c>
      <c r="G33" s="29" t="s">
        <v>90</v>
      </c>
      <c r="H33" s="7"/>
      <c r="I33" s="16">
        <v>0.01</v>
      </c>
      <c r="J33" s="17">
        <v>36.01</v>
      </c>
      <c r="K33" s="37">
        <f>J33*I33</f>
        <v>0.36009999999999998</v>
      </c>
      <c r="L33" s="17"/>
      <c r="M33" s="7" t="s">
        <v>91</v>
      </c>
    </row>
    <row r="34" spans="1:22" ht="15" customHeight="1" x14ac:dyDescent="0.3">
      <c r="A34" s="7"/>
      <c r="B34" s="58"/>
      <c r="C34" s="7" t="s">
        <v>60</v>
      </c>
      <c r="D34" s="7">
        <v>1</v>
      </c>
      <c r="E34" s="7"/>
      <c r="F34" s="36">
        <v>100</v>
      </c>
      <c r="G34" s="34" t="s">
        <v>109</v>
      </c>
      <c r="H34" s="44">
        <v>0.26</v>
      </c>
      <c r="I34" s="53">
        <f>D34/F34</f>
        <v>0.01</v>
      </c>
      <c r="J34" s="44">
        <v>0.26650000000000001</v>
      </c>
      <c r="K34" s="37">
        <f>J34*I34</f>
        <v>2.6650000000000003E-3</v>
      </c>
      <c r="L34" s="7"/>
      <c r="M34" s="29" t="s">
        <v>108</v>
      </c>
      <c r="N34" s="6"/>
    </row>
    <row r="35" spans="1:22" x14ac:dyDescent="0.3">
      <c r="A35" s="7"/>
      <c r="B35" s="58"/>
      <c r="C35" s="7" t="s">
        <v>103</v>
      </c>
      <c r="D35" s="7">
        <v>1</v>
      </c>
      <c r="E35" s="7"/>
      <c r="F35" s="36">
        <v>100</v>
      </c>
      <c r="G35" s="36" t="s">
        <v>104</v>
      </c>
      <c r="H35" s="7"/>
      <c r="I35" s="16">
        <f>D35/F35</f>
        <v>0.01</v>
      </c>
      <c r="J35" s="44">
        <f>0.3696*F35</f>
        <v>36.96</v>
      </c>
      <c r="K35" s="37">
        <f>J35*I35</f>
        <v>0.36960000000000004</v>
      </c>
      <c r="L35" s="7"/>
      <c r="M35" s="29" t="s">
        <v>102</v>
      </c>
    </row>
    <row r="36" spans="1:22" ht="3.75" customHeight="1" x14ac:dyDescent="0.3">
      <c r="A36" s="7"/>
      <c r="B36" s="7"/>
      <c r="C36" s="7"/>
      <c r="D36" s="34"/>
      <c r="E36" s="7"/>
      <c r="F36" s="7"/>
      <c r="G36" s="29"/>
      <c r="H36" s="7"/>
      <c r="I36" s="16"/>
      <c r="J36" s="17"/>
      <c r="K36" s="37"/>
      <c r="L36" s="17"/>
    </row>
    <row r="37" spans="1:22" x14ac:dyDescent="0.3">
      <c r="A37" s="65" t="s">
        <v>110</v>
      </c>
      <c r="B37" s="58"/>
      <c r="C37" s="7" t="s">
        <v>23</v>
      </c>
      <c r="D37" s="34">
        <v>1</v>
      </c>
      <c r="E37" s="50"/>
      <c r="F37" s="35">
        <v>100</v>
      </c>
      <c r="G37" s="36">
        <v>9716</v>
      </c>
      <c r="H37" s="7"/>
      <c r="I37" s="16">
        <f t="shared" ref="I37:I40" si="8">D37/F37</f>
        <v>0.01</v>
      </c>
      <c r="J37" s="14">
        <f>11.96*F37</f>
        <v>1196</v>
      </c>
      <c r="K37" s="37">
        <f t="shared" ref="K37:K51" si="9">J37*I37</f>
        <v>11.96</v>
      </c>
      <c r="L37" s="17"/>
      <c r="M37" s="7" t="str">
        <f>CONCATENATE($Q$37,G37)</f>
        <v>https://www.sparkfun.com/products/9716</v>
      </c>
      <c r="Q37" s="49" t="s">
        <v>26</v>
      </c>
      <c r="S37" s="15"/>
      <c r="T37" t="s">
        <v>87</v>
      </c>
    </row>
    <row r="38" spans="1:22" x14ac:dyDescent="0.3">
      <c r="A38" s="7"/>
      <c r="B38" s="58"/>
      <c r="C38" s="7" t="s">
        <v>114</v>
      </c>
      <c r="D38" s="34">
        <v>1</v>
      </c>
      <c r="E38" s="7"/>
      <c r="F38" s="35">
        <v>100</v>
      </c>
      <c r="G38" s="36">
        <v>9914</v>
      </c>
      <c r="H38" s="14"/>
      <c r="I38" s="16">
        <f>D38/F38</f>
        <v>0.01</v>
      </c>
      <c r="J38" s="14">
        <v>76</v>
      </c>
      <c r="K38" s="37">
        <f>J38*I38</f>
        <v>0.76</v>
      </c>
      <c r="L38" s="7"/>
      <c r="M38" s="29" t="s">
        <v>113</v>
      </c>
      <c r="N38" s="29"/>
    </row>
    <row r="39" spans="1:22" x14ac:dyDescent="0.3">
      <c r="A39" s="7"/>
      <c r="B39" s="58"/>
      <c r="C39" s="7" t="s">
        <v>24</v>
      </c>
      <c r="D39" s="34">
        <v>1</v>
      </c>
      <c r="E39" s="50"/>
      <c r="F39" s="35">
        <v>100</v>
      </c>
      <c r="G39" s="51">
        <v>11113</v>
      </c>
      <c r="H39" s="7"/>
      <c r="I39" s="16">
        <f t="shared" si="8"/>
        <v>0.01</v>
      </c>
      <c r="J39" s="17">
        <f>7.96*F39</f>
        <v>796</v>
      </c>
      <c r="K39" s="37">
        <f t="shared" si="9"/>
        <v>7.96</v>
      </c>
      <c r="L39" s="17"/>
      <c r="M39" s="7" t="str">
        <f>CONCATENATE($Q$37,G39)</f>
        <v>https://www.sparkfun.com/products/11113</v>
      </c>
    </row>
    <row r="40" spans="1:22" x14ac:dyDescent="0.3">
      <c r="A40" s="7"/>
      <c r="B40" s="58"/>
      <c r="C40" s="7" t="s">
        <v>25</v>
      </c>
      <c r="D40" s="34">
        <v>1</v>
      </c>
      <c r="E40" s="50"/>
      <c r="F40" s="35">
        <v>100</v>
      </c>
      <c r="G40" s="51">
        <v>10189</v>
      </c>
      <c r="H40" s="7"/>
      <c r="I40" s="16">
        <f t="shared" si="8"/>
        <v>0.01</v>
      </c>
      <c r="J40" s="14">
        <f>9.56*F40</f>
        <v>956</v>
      </c>
      <c r="K40" s="37">
        <f t="shared" si="9"/>
        <v>9.56</v>
      </c>
      <c r="L40" s="17"/>
      <c r="M40" s="7" t="str">
        <f>CONCATENATE($Q$37,G40)</f>
        <v>https://www.sparkfun.com/products/10189</v>
      </c>
    </row>
    <row r="41" spans="1:22" ht="5.0999999999999996" customHeight="1" x14ac:dyDescent="0.3">
      <c r="A41" s="7"/>
      <c r="B41" s="7"/>
      <c r="C41" s="7"/>
      <c r="D41" s="7"/>
      <c r="E41" s="50"/>
      <c r="F41" s="16"/>
      <c r="G41" s="16"/>
      <c r="H41" s="51"/>
      <c r="I41" s="36"/>
      <c r="J41" s="16"/>
      <c r="K41" s="37"/>
      <c r="L41" s="17"/>
      <c r="M41" s="7"/>
    </row>
    <row r="42" spans="1:22" x14ac:dyDescent="0.3">
      <c r="A42" s="65" t="s">
        <v>127</v>
      </c>
      <c r="B42" s="58"/>
      <c r="C42" s="7" t="s">
        <v>52</v>
      </c>
      <c r="D42" s="7">
        <v>1</v>
      </c>
      <c r="E42" s="7"/>
      <c r="F42" s="36">
        <v>50</v>
      </c>
      <c r="G42" s="36">
        <v>157</v>
      </c>
      <c r="H42" s="7"/>
      <c r="I42" s="16">
        <f>D42/F42</f>
        <v>0.02</v>
      </c>
      <c r="J42" s="44">
        <f>1.46*50</f>
        <v>73</v>
      </c>
      <c r="K42" s="37">
        <f>J42*I42</f>
        <v>1.46</v>
      </c>
      <c r="L42" s="7"/>
      <c r="M42" s="29" t="s">
        <v>53</v>
      </c>
    </row>
    <row r="43" spans="1:22" x14ac:dyDescent="0.3">
      <c r="A43" s="7"/>
      <c r="B43" s="58"/>
      <c r="C43" s="18" t="s">
        <v>30</v>
      </c>
      <c r="D43" s="34">
        <v>1</v>
      </c>
      <c r="E43" s="28"/>
      <c r="F43" s="28">
        <v>100</v>
      </c>
      <c r="G43" s="28">
        <v>302</v>
      </c>
      <c r="H43" s="7"/>
      <c r="I43" s="53">
        <f>D43/F43</f>
        <v>0.01</v>
      </c>
      <c r="J43" s="44">
        <v>80</v>
      </c>
      <c r="K43" s="37">
        <f>J43*I43</f>
        <v>0.8</v>
      </c>
      <c r="L43" s="17"/>
      <c r="M43" s="29" t="s">
        <v>31</v>
      </c>
    </row>
    <row r="44" spans="1:22" x14ac:dyDescent="0.3">
      <c r="A44" s="7"/>
      <c r="B44" s="7"/>
      <c r="C44" s="7" t="s">
        <v>118</v>
      </c>
      <c r="D44" s="7">
        <v>1</v>
      </c>
      <c r="E44" s="7"/>
      <c r="F44" s="36">
        <v>1</v>
      </c>
      <c r="G44" s="36">
        <v>389</v>
      </c>
      <c r="H44" s="7"/>
      <c r="I44" s="16">
        <f>D44/F44</f>
        <v>1</v>
      </c>
      <c r="J44" s="44">
        <v>4.95</v>
      </c>
      <c r="K44" s="37">
        <f>J44*I44</f>
        <v>4.95</v>
      </c>
      <c r="L44" s="7"/>
      <c r="M44" s="29" t="s">
        <v>80</v>
      </c>
    </row>
    <row r="45" spans="1:22" ht="5.0999999999999996" customHeight="1" x14ac:dyDescent="0.3">
      <c r="A45" s="7"/>
      <c r="B45" s="7"/>
      <c r="N45" s="6"/>
    </row>
    <row r="46" spans="1:22" x14ac:dyDescent="0.3">
      <c r="A46" s="55" t="s">
        <v>117</v>
      </c>
      <c r="B46" s="58"/>
      <c r="C46" s="18" t="s">
        <v>77</v>
      </c>
      <c r="D46" s="52">
        <v>1</v>
      </c>
      <c r="E46" s="7"/>
      <c r="F46" s="28">
        <v>3</v>
      </c>
      <c r="G46" s="28" t="s">
        <v>76</v>
      </c>
      <c r="H46" s="7"/>
      <c r="I46" s="53">
        <f>D46/F46</f>
        <v>0.33333333333333331</v>
      </c>
      <c r="J46" s="54">
        <v>7.95</v>
      </c>
      <c r="K46" s="37">
        <f>J46*I46</f>
        <v>2.65</v>
      </c>
      <c r="L46" s="17"/>
      <c r="M46" s="29" t="s">
        <v>75</v>
      </c>
      <c r="N46" s="6"/>
    </row>
    <row r="47" spans="1:22" x14ac:dyDescent="0.3">
      <c r="A47" s="7"/>
      <c r="N47" s="6"/>
      <c r="V47">
        <v>0.3</v>
      </c>
    </row>
    <row r="48" spans="1:22" ht="3.9" customHeight="1" x14ac:dyDescent="0.3">
      <c r="C48" s="20"/>
      <c r="D48" s="13"/>
      <c r="E48" s="19"/>
      <c r="F48" s="19"/>
      <c r="G48" s="19"/>
      <c r="I48" s="21"/>
      <c r="J48" s="22"/>
      <c r="K48" s="8"/>
      <c r="L48" s="5"/>
      <c r="M48" s="6"/>
      <c r="N48" s="6"/>
    </row>
    <row r="49" spans="1:22" x14ac:dyDescent="0.3">
      <c r="A49" s="65" t="s">
        <v>125</v>
      </c>
      <c r="C49" t="s">
        <v>28</v>
      </c>
      <c r="D49" s="13">
        <v>1</v>
      </c>
      <c r="F49" s="12">
        <v>1</v>
      </c>
      <c r="G49" s="33" t="s">
        <v>29</v>
      </c>
      <c r="I49" s="12">
        <v>1</v>
      </c>
      <c r="J49" s="5">
        <v>6.5</v>
      </c>
      <c r="K49" s="8">
        <f t="shared" si="9"/>
        <v>6.5</v>
      </c>
      <c r="M49" s="5" t="s">
        <v>42</v>
      </c>
      <c r="P49" s="6" t="s">
        <v>38</v>
      </c>
    </row>
    <row r="50" spans="1:22" ht="3.9" customHeight="1" x14ac:dyDescent="0.3">
      <c r="D50" s="13"/>
      <c r="G50" s="33"/>
      <c r="I50" s="4"/>
      <c r="J50" s="5"/>
      <c r="K50" s="8"/>
      <c r="L50" s="5"/>
    </row>
    <row r="51" spans="1:22" x14ac:dyDescent="0.3">
      <c r="A51" s="65" t="s">
        <v>126</v>
      </c>
      <c r="C51" t="s">
        <v>33</v>
      </c>
      <c r="D51" s="13">
        <v>1</v>
      </c>
      <c r="F51" s="12">
        <v>1</v>
      </c>
      <c r="G51" s="10" t="s">
        <v>32</v>
      </c>
      <c r="I51" s="10">
        <v>1</v>
      </c>
      <c r="J51" s="5">
        <v>4.29</v>
      </c>
      <c r="K51" s="8">
        <f t="shared" si="9"/>
        <v>4.29</v>
      </c>
      <c r="M51" s="6" t="s">
        <v>34</v>
      </c>
      <c r="N51" s="6"/>
      <c r="R51" t="s">
        <v>35</v>
      </c>
      <c r="V51">
        <v>3</v>
      </c>
    </row>
    <row r="52" spans="1:22" ht="6" customHeight="1" x14ac:dyDescent="0.3"/>
    <row r="53" spans="1:22" x14ac:dyDescent="0.3">
      <c r="C53" s="18"/>
      <c r="D53" s="13"/>
      <c r="G53" s="6"/>
      <c r="I53" s="4"/>
      <c r="J53" s="5"/>
      <c r="K53" s="23">
        <f>SUM(K11:K52)</f>
        <v>76.491889790764802</v>
      </c>
      <c r="L53" s="24" t="s">
        <v>36</v>
      </c>
      <c r="M53" s="24"/>
      <c r="N53" s="32"/>
      <c r="V53" s="5">
        <f>K53-SUM(V2:V52)</f>
        <v>72.191889790764805</v>
      </c>
    </row>
    <row r="54" spans="1:22" x14ac:dyDescent="0.3">
      <c r="C54" s="18"/>
      <c r="D54" s="13"/>
      <c r="G54" s="6"/>
      <c r="I54" s="4"/>
      <c r="J54" s="25"/>
      <c r="K54" s="26"/>
      <c r="L54" s="5"/>
    </row>
    <row r="55" spans="1:22" x14ac:dyDescent="0.3">
      <c r="A55" s="57" t="s">
        <v>128</v>
      </c>
    </row>
    <row r="56" spans="1:22" x14ac:dyDescent="0.3">
      <c r="A56" s="58" t="s">
        <v>129</v>
      </c>
    </row>
  </sheetData>
  <phoneticPr fontId="7" type="noConversion"/>
  <hyperlinks>
    <hyperlink ref="G11" r:id="rId1" location="98019A309"/>
    <hyperlink ref="G12" r:id="rId2" location="8734K22"/>
    <hyperlink ref="G3" r:id="rId3" location="5186T14" tooltip="Add this product to your current order"/>
    <hyperlink ref="G13" r:id="rId4" location="7856K133"/>
    <hyperlink ref="G2" r:id="rId5" location="92240A932"/>
    <hyperlink ref="M27" r:id="rId6"/>
    <hyperlink ref="M43" r:id="rId7"/>
    <hyperlink ref="M51" r:id="rId8"/>
    <hyperlink ref="G5" r:id="rId9" location="6705K31"/>
    <hyperlink ref="G7" r:id="rId10" location="92174A030"/>
    <hyperlink ref="G6" r:id="rId11" location="7130K56"/>
    <hyperlink ref="P21" r:id="rId12"/>
    <hyperlink ref="P49" r:id="rId13"/>
    <hyperlink ref="M42" r:id="rId14"/>
    <hyperlink ref="M44" r:id="rId15"/>
    <hyperlink ref="M15" r:id="rId16"/>
    <hyperlink ref="N1" r:id="rId17"/>
    <hyperlink ref="M30" r:id="rId18"/>
  </hyperlinks>
  <pageMargins left="0.4" right="0.4" top="0.4" bottom="0.4" header="0" footer="0"/>
  <pageSetup scale="52" fitToWidth="2" orientation="landscape" horizontalDpi="4294967292" verticalDpi="4294967292" r:id="rId19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Seaglide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BC</dc:creator>
  <cp:lastModifiedBy>Alex Turpin</cp:lastModifiedBy>
  <cp:lastPrinted>2013-06-28T11:46:44Z</cp:lastPrinted>
  <dcterms:created xsi:type="dcterms:W3CDTF">2013-06-28T05:18:12Z</dcterms:created>
  <dcterms:modified xsi:type="dcterms:W3CDTF">2017-03-07T18:02:08Z</dcterms:modified>
</cp:coreProperties>
</file>