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F1546A62-A29D-463E-974E-E48C9D41B77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-&gt;" sheetId="29" r:id="rId1"/>
    <sheet name="SprintＸ" sheetId="28" r:id="rId2"/>
    <sheet name="Input ​example-&gt;" sheetId="27" r:id="rId3"/>
    <sheet name="Sprint1" sheetId="25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25" l="1"/>
  <c r="C30" i="25"/>
  <c r="C28" i="25"/>
  <c r="C26" i="25"/>
  <c r="C24" i="25"/>
  <c r="C22" i="25"/>
  <c r="C20" i="25"/>
  <c r="C18" i="25"/>
  <c r="C16" i="25"/>
  <c r="C14" i="25"/>
  <c r="C12" i="25"/>
  <c r="C10" i="25"/>
  <c r="C8" i="25"/>
  <c r="C6" i="25"/>
  <c r="F44" i="25"/>
  <c r="F45" i="25"/>
  <c r="F46" i="25"/>
  <c r="F47" i="25"/>
  <c r="F48" i="25"/>
  <c r="F49" i="25"/>
  <c r="F50" i="25"/>
  <c r="F38" i="25"/>
  <c r="F39" i="25"/>
  <c r="F40" i="25"/>
  <c r="F41" i="25"/>
  <c r="F42" i="25"/>
  <c r="F43" i="25"/>
  <c r="F44" i="28"/>
  <c r="F45" i="28"/>
  <c r="F46" i="28"/>
  <c r="F47" i="28"/>
  <c r="F48" i="28"/>
  <c r="F49" i="28"/>
  <c r="F50" i="28"/>
  <c r="F38" i="28"/>
  <c r="F39" i="28"/>
  <c r="F40" i="28"/>
  <c r="F41" i="28"/>
  <c r="F42" i="28"/>
  <c r="F43" i="28"/>
  <c r="C32" i="28"/>
  <c r="C30" i="28"/>
  <c r="C28" i="28"/>
  <c r="C26" i="28"/>
  <c r="C24" i="28"/>
  <c r="C22" i="28"/>
  <c r="C20" i="28"/>
  <c r="C18" i="28"/>
  <c r="C16" i="28"/>
  <c r="C14" i="28"/>
  <c r="C12" i="28"/>
  <c r="C10" i="28"/>
  <c r="C8" i="28"/>
  <c r="C6" i="28"/>
  <c r="B6" i="28" l="1"/>
  <c r="M33" i="28" l="1"/>
  <c r="L33" i="28"/>
  <c r="L50" i="28" s="1"/>
  <c r="K33" i="28"/>
  <c r="K50" i="28" s="1"/>
  <c r="J33" i="28"/>
  <c r="J50" i="28" s="1"/>
  <c r="I33" i="28"/>
  <c r="H33" i="28"/>
  <c r="G33" i="28"/>
  <c r="G50" i="28" s="1"/>
  <c r="F33" i="28"/>
  <c r="M31" i="28"/>
  <c r="L31" i="28"/>
  <c r="L49" i="28" s="1"/>
  <c r="K31" i="28"/>
  <c r="J31" i="28"/>
  <c r="J49" i="28" s="1"/>
  <c r="I31" i="28"/>
  <c r="H31" i="28"/>
  <c r="G31" i="28"/>
  <c r="G49" i="28" s="1"/>
  <c r="F31" i="28"/>
  <c r="M19" i="28"/>
  <c r="L19" i="28"/>
  <c r="K19" i="28"/>
  <c r="J19" i="28"/>
  <c r="I19" i="28"/>
  <c r="H19" i="28"/>
  <c r="G19" i="28"/>
  <c r="F19" i="28"/>
  <c r="M17" i="28"/>
  <c r="L17" i="28"/>
  <c r="K17" i="28"/>
  <c r="J17" i="28"/>
  <c r="I17" i="28"/>
  <c r="H17" i="28"/>
  <c r="G17" i="28"/>
  <c r="F17" i="28"/>
  <c r="M21" i="28"/>
  <c r="L21" i="28"/>
  <c r="K21" i="28"/>
  <c r="J21" i="28"/>
  <c r="I21" i="28"/>
  <c r="H21" i="28"/>
  <c r="G21" i="28"/>
  <c r="F21" i="28"/>
  <c r="J25" i="28"/>
  <c r="H13" i="28"/>
  <c r="M55" i="28"/>
  <c r="L55" i="28"/>
  <c r="K55" i="28"/>
  <c r="J55" i="28"/>
  <c r="I55" i="28"/>
  <c r="H55" i="28"/>
  <c r="G55" i="28"/>
  <c r="F55" i="28"/>
  <c r="M50" i="28"/>
  <c r="I50" i="28"/>
  <c r="H50" i="28"/>
  <c r="M49" i="28"/>
  <c r="H49" i="28"/>
  <c r="B32" i="28"/>
  <c r="B30" i="28"/>
  <c r="M29" i="28"/>
  <c r="M48" i="28" s="1"/>
  <c r="L29" i="28"/>
  <c r="K29" i="28"/>
  <c r="J29" i="28"/>
  <c r="I29" i="28"/>
  <c r="H29" i="28"/>
  <c r="G29" i="28"/>
  <c r="F29" i="28"/>
  <c r="B28" i="28"/>
  <c r="M27" i="28"/>
  <c r="L27" i="28"/>
  <c r="K27" i="28"/>
  <c r="J27" i="28"/>
  <c r="I27" i="28"/>
  <c r="H27" i="28"/>
  <c r="G27" i="28"/>
  <c r="F27" i="28"/>
  <c r="B26" i="28"/>
  <c r="M25" i="28"/>
  <c r="L25" i="28"/>
  <c r="K25" i="28"/>
  <c r="I25" i="28"/>
  <c r="H25" i="28"/>
  <c r="G25" i="28"/>
  <c r="F25" i="28"/>
  <c r="B24" i="28"/>
  <c r="M23" i="28"/>
  <c r="L23" i="28"/>
  <c r="K23" i="28"/>
  <c r="J23" i="28"/>
  <c r="I23" i="28"/>
  <c r="H23" i="28"/>
  <c r="G23" i="28"/>
  <c r="F23" i="28"/>
  <c r="B22" i="28"/>
  <c r="B20" i="28"/>
  <c r="B18" i="28"/>
  <c r="B16" i="28"/>
  <c r="M15" i="28"/>
  <c r="L15" i="28"/>
  <c r="K15" i="28"/>
  <c r="J15" i="28"/>
  <c r="I15" i="28"/>
  <c r="H15" i="28"/>
  <c r="G15" i="28"/>
  <c r="F15" i="28"/>
  <c r="B14" i="28"/>
  <c r="M13" i="28"/>
  <c r="L13" i="28"/>
  <c r="K13" i="28"/>
  <c r="J13" i="28"/>
  <c r="I13" i="28"/>
  <c r="G13" i="28"/>
  <c r="F13" i="28"/>
  <c r="B12" i="28"/>
  <c r="M11" i="28"/>
  <c r="L11" i="28"/>
  <c r="K11" i="28"/>
  <c r="J11" i="28"/>
  <c r="I11" i="28"/>
  <c r="H11" i="28"/>
  <c r="G11" i="28"/>
  <c r="F11" i="28"/>
  <c r="B10" i="28"/>
  <c r="M9" i="28"/>
  <c r="L9" i="28"/>
  <c r="K9" i="28"/>
  <c r="J9" i="28"/>
  <c r="I9" i="28"/>
  <c r="H9" i="28"/>
  <c r="G9" i="28"/>
  <c r="F9" i="28"/>
  <c r="B8" i="28"/>
  <c r="M7" i="28"/>
  <c r="L7" i="28"/>
  <c r="K7" i="28"/>
  <c r="J7" i="28"/>
  <c r="I7" i="28"/>
  <c r="H7" i="28"/>
  <c r="G7" i="28"/>
  <c r="F7" i="28"/>
  <c r="F37" i="28"/>
  <c r="B1" i="28"/>
  <c r="J50" i="25"/>
  <c r="J49" i="25"/>
  <c r="J27" i="25"/>
  <c r="K27" i="25"/>
  <c r="I15" i="25"/>
  <c r="B1" i="25"/>
  <c r="N33" i="25"/>
  <c r="N31" i="25"/>
  <c r="N21" i="25"/>
  <c r="N19" i="25"/>
  <c r="N17" i="25"/>
  <c r="L34" i="28" l="1"/>
  <c r="K45" i="28"/>
  <c r="K46" i="28"/>
  <c r="N21" i="28"/>
  <c r="K34" i="28"/>
  <c r="L46" i="28"/>
  <c r="J48" i="28"/>
  <c r="K38" i="28"/>
  <c r="M34" i="28"/>
  <c r="J34" i="28"/>
  <c r="I34" i="28"/>
  <c r="H34" i="28"/>
  <c r="N17" i="28"/>
  <c r="N19" i="28"/>
  <c r="K48" i="28"/>
  <c r="G34" i="28"/>
  <c r="L37" i="28"/>
  <c r="M47" i="28"/>
  <c r="H48" i="28"/>
  <c r="N33" i="28"/>
  <c r="K49" i="28"/>
  <c r="H46" i="28"/>
  <c r="H47" i="28"/>
  <c r="G48" i="28"/>
  <c r="N31" i="28"/>
  <c r="N50" i="28"/>
  <c r="M46" i="28"/>
  <c r="H45" i="28"/>
  <c r="G46" i="28"/>
  <c r="G47" i="28"/>
  <c r="L48" i="28"/>
  <c r="I49" i="28"/>
  <c r="I45" i="28"/>
  <c r="J45" i="28"/>
  <c r="I47" i="28"/>
  <c r="J46" i="28"/>
  <c r="I48" i="28"/>
  <c r="K41" i="28"/>
  <c r="I40" i="28"/>
  <c r="J41" i="28"/>
  <c r="J38" i="28"/>
  <c r="I39" i="28"/>
  <c r="H40" i="28"/>
  <c r="N23" i="28"/>
  <c r="N25" i="28"/>
  <c r="L47" i="28"/>
  <c r="L45" i="28"/>
  <c r="M37" i="28"/>
  <c r="H41" i="28"/>
  <c r="G42" i="28"/>
  <c r="N7" i="28"/>
  <c r="M39" i="28"/>
  <c r="L41" i="28"/>
  <c r="H42" i="28"/>
  <c r="I37" i="28"/>
  <c r="L44" i="28"/>
  <c r="M45" i="28"/>
  <c r="N29" i="28"/>
  <c r="G38" i="28"/>
  <c r="M40" i="28"/>
  <c r="J37" i="28"/>
  <c r="I38" i="28"/>
  <c r="G39" i="28"/>
  <c r="M43" i="28"/>
  <c r="K37" i="28"/>
  <c r="N11" i="28"/>
  <c r="G40" i="28"/>
  <c r="G41" i="28"/>
  <c r="M42" i="28"/>
  <c r="K39" i="28"/>
  <c r="M44" i="28"/>
  <c r="J39" i="28"/>
  <c r="N13" i="28"/>
  <c r="L38" i="28"/>
  <c r="J40" i="28"/>
  <c r="I41" i="28"/>
  <c r="G43" i="28"/>
  <c r="K47" i="28"/>
  <c r="N9" i="28"/>
  <c r="M38" i="28"/>
  <c r="L39" i="28"/>
  <c r="K40" i="28"/>
  <c r="I42" i="28"/>
  <c r="H43" i="28"/>
  <c r="G44" i="28"/>
  <c r="G37" i="28"/>
  <c r="L40" i="28"/>
  <c r="J42" i="28"/>
  <c r="I43" i="28"/>
  <c r="H44" i="28"/>
  <c r="G45" i="28"/>
  <c r="N27" i="28"/>
  <c r="H37" i="28"/>
  <c r="K42" i="28"/>
  <c r="J43" i="28"/>
  <c r="I44" i="28"/>
  <c r="J47" i="28"/>
  <c r="N15" i="28"/>
  <c r="H38" i="28"/>
  <c r="M41" i="28"/>
  <c r="L42" i="28"/>
  <c r="K43" i="28"/>
  <c r="J44" i="28"/>
  <c r="H39" i="28"/>
  <c r="L43" i="28"/>
  <c r="K44" i="28"/>
  <c r="I46" i="28"/>
  <c r="M9" i="25"/>
  <c r="M7" i="25"/>
  <c r="M29" i="25"/>
  <c r="L29" i="25"/>
  <c r="K29" i="25"/>
  <c r="J29" i="25"/>
  <c r="J48" i="25" s="1"/>
  <c r="I29" i="25"/>
  <c r="I48" i="25" s="1"/>
  <c r="J7" i="25"/>
  <c r="I7" i="25"/>
  <c r="H9" i="25"/>
  <c r="H7" i="25"/>
  <c r="G15" i="25"/>
  <c r="G13" i="25"/>
  <c r="G11" i="25"/>
  <c r="G9" i="25"/>
  <c r="G7" i="25"/>
  <c r="G29" i="25"/>
  <c r="F29" i="25"/>
  <c r="F27" i="25"/>
  <c r="F25" i="25"/>
  <c r="F23" i="25"/>
  <c r="F15" i="25"/>
  <c r="F13" i="25"/>
  <c r="F11" i="25"/>
  <c r="F9" i="25"/>
  <c r="F7" i="25"/>
  <c r="J13" i="25"/>
  <c r="I13" i="25"/>
  <c r="K15" i="25"/>
  <c r="M27" i="25"/>
  <c r="M50" i="25"/>
  <c r="M49" i="25"/>
  <c r="I55" i="25"/>
  <c r="I50" i="25"/>
  <c r="I49" i="25"/>
  <c r="I27" i="25"/>
  <c r="I25" i="25"/>
  <c r="I23" i="25"/>
  <c r="I11" i="25"/>
  <c r="I9" i="25"/>
  <c r="H55" i="25"/>
  <c r="H50" i="25"/>
  <c r="H49" i="25"/>
  <c r="H29" i="25"/>
  <c r="H48" i="25" s="1"/>
  <c r="H27" i="25"/>
  <c r="H25" i="25"/>
  <c r="H23" i="25"/>
  <c r="H15" i="25"/>
  <c r="H11" i="25"/>
  <c r="L50" i="25"/>
  <c r="L49" i="25"/>
  <c r="K50" i="25"/>
  <c r="K49" i="25"/>
  <c r="G50" i="25"/>
  <c r="G49" i="25"/>
  <c r="B32" i="25"/>
  <c r="B30" i="25"/>
  <c r="B28" i="25"/>
  <c r="B26" i="25"/>
  <c r="B24" i="25"/>
  <c r="B22" i="25"/>
  <c r="B20" i="25"/>
  <c r="B18" i="25"/>
  <c r="B16" i="25"/>
  <c r="B6" i="25"/>
  <c r="F37" i="25" s="1"/>
  <c r="N46" i="28" l="1"/>
  <c r="N34" i="28"/>
  <c r="O7" i="28" s="1"/>
  <c r="O9" i="28" s="1"/>
  <c r="O11" i="28" s="1"/>
  <c r="O13" i="28" s="1"/>
  <c r="O15" i="28" s="1"/>
  <c r="O17" i="28" s="1"/>
  <c r="O19" i="28" s="1"/>
  <c r="O21" i="28" s="1"/>
  <c r="O23" i="28" s="1"/>
  <c r="O25" i="28" s="1"/>
  <c r="O27" i="28" s="1"/>
  <c r="O29" i="28" s="1"/>
  <c r="O31" i="28" s="1"/>
  <c r="O33" i="28" s="1"/>
  <c r="N49" i="25"/>
  <c r="H34" i="25"/>
  <c r="N50" i="25"/>
  <c r="N29" i="25"/>
  <c r="I34" i="25"/>
  <c r="N49" i="28"/>
  <c r="J46" i="25"/>
  <c r="J47" i="25"/>
  <c r="N48" i="28"/>
  <c r="N45" i="28"/>
  <c r="N39" i="28"/>
  <c r="N41" i="28"/>
  <c r="N40" i="28"/>
  <c r="N47" i="28"/>
  <c r="N42" i="28"/>
  <c r="N38" i="28"/>
  <c r="N37" i="28"/>
  <c r="N43" i="28"/>
  <c r="N44" i="28"/>
  <c r="H46" i="25"/>
  <c r="I43" i="25"/>
  <c r="I47" i="25"/>
  <c r="H47" i="25"/>
  <c r="H43" i="25"/>
  <c r="I37" i="25"/>
  <c r="I44" i="25"/>
  <c r="I40" i="25"/>
  <c r="H41" i="25"/>
  <c r="H37" i="25"/>
  <c r="H38" i="25"/>
  <c r="H45" i="25"/>
  <c r="I38" i="25"/>
  <c r="I45" i="25"/>
  <c r="H39" i="25"/>
  <c r="I39" i="25"/>
  <c r="I42" i="25"/>
  <c r="I46" i="25"/>
  <c r="I41" i="25"/>
  <c r="H40" i="25"/>
  <c r="H44" i="25"/>
  <c r="H42" i="25"/>
  <c r="K23" i="25"/>
  <c r="M48" i="25" l="1"/>
  <c r="M47" i="25"/>
  <c r="L48" i="25"/>
  <c r="K48" i="25"/>
  <c r="K7" i="25"/>
  <c r="M13" i="25"/>
  <c r="M11" i="25"/>
  <c r="G48" i="25" l="1"/>
  <c r="N48" i="25" s="1"/>
  <c r="K13" i="25"/>
  <c r="M15" i="25" l="1"/>
  <c r="K11" i="25"/>
  <c r="L27" i="25"/>
  <c r="L47" i="25" s="1"/>
  <c r="K47" i="25"/>
  <c r="G27" i="25"/>
  <c r="M25" i="25"/>
  <c r="M46" i="25" s="1"/>
  <c r="L25" i="25"/>
  <c r="L46" i="25" s="1"/>
  <c r="K25" i="25"/>
  <c r="G25" i="25"/>
  <c r="M23" i="25"/>
  <c r="L23" i="25"/>
  <c r="J23" i="25"/>
  <c r="G23" i="25"/>
  <c r="L15" i="25"/>
  <c r="J15" i="25"/>
  <c r="L13" i="25"/>
  <c r="N13" i="25" s="1"/>
  <c r="L11" i="25"/>
  <c r="J11" i="25"/>
  <c r="L9" i="25"/>
  <c r="K9" i="25"/>
  <c r="J9" i="25"/>
  <c r="L7" i="25"/>
  <c r="M55" i="25"/>
  <c r="L55" i="25"/>
  <c r="K55" i="25"/>
  <c r="J55" i="25"/>
  <c r="G55" i="25"/>
  <c r="F55" i="25"/>
  <c r="B14" i="25"/>
  <c r="B12" i="25"/>
  <c r="B10" i="25"/>
  <c r="B8" i="25"/>
  <c r="G34" i="25" l="1"/>
  <c r="K34" i="25"/>
  <c r="J41" i="25"/>
  <c r="N15" i="25"/>
  <c r="J40" i="25"/>
  <c r="L34" i="25"/>
  <c r="N7" i="25"/>
  <c r="J39" i="25"/>
  <c r="J38" i="25"/>
  <c r="J34" i="25"/>
  <c r="J37" i="25"/>
  <c r="N9" i="25"/>
  <c r="N25" i="25"/>
  <c r="G47" i="25"/>
  <c r="N27" i="25"/>
  <c r="M34" i="25"/>
  <c r="N23" i="25"/>
  <c r="J45" i="25"/>
  <c r="J44" i="25"/>
  <c r="J43" i="25"/>
  <c r="J42" i="25"/>
  <c r="N47" i="25"/>
  <c r="N11" i="25"/>
  <c r="K37" i="25"/>
  <c r="G46" i="25"/>
  <c r="K39" i="25"/>
  <c r="K40" i="25"/>
  <c r="K46" i="25"/>
  <c r="K44" i="25"/>
  <c r="K42" i="25"/>
  <c r="K45" i="25"/>
  <c r="K43" i="25"/>
  <c r="K41" i="25"/>
  <c r="K38" i="25"/>
  <c r="M39" i="25"/>
  <c r="M38" i="25"/>
  <c r="M41" i="25"/>
  <c r="M45" i="25"/>
  <c r="M37" i="25"/>
  <c r="M44" i="25"/>
  <c r="M43" i="25"/>
  <c r="M42" i="25"/>
  <c r="M40" i="25"/>
  <c r="G45" i="25"/>
  <c r="G37" i="25"/>
  <c r="G41" i="25"/>
  <c r="G38" i="25"/>
  <c r="G44" i="25"/>
  <c r="G43" i="25"/>
  <c r="G42" i="25"/>
  <c r="G40" i="25"/>
  <c r="G39" i="25"/>
  <c r="L43" i="25"/>
  <c r="L42" i="25"/>
  <c r="L37" i="25"/>
  <c r="L41" i="25"/>
  <c r="L38" i="25"/>
  <c r="L40" i="25"/>
  <c r="L39" i="25"/>
  <c r="L45" i="25"/>
  <c r="L44" i="25"/>
  <c r="N45" i="25" l="1"/>
  <c r="N34" i="25"/>
  <c r="O7" i="25" s="1"/>
  <c r="O9" i="25" s="1"/>
  <c r="O11" i="25" s="1"/>
  <c r="O13" i="25" s="1"/>
  <c r="O15" i="25" s="1"/>
  <c r="O17" i="25" s="1"/>
  <c r="O19" i="25" s="1"/>
  <c r="O21" i="25" s="1"/>
  <c r="O23" i="25" s="1"/>
  <c r="O25" i="25" s="1"/>
  <c r="O27" i="25" s="1"/>
  <c r="O29" i="25" s="1"/>
  <c r="O31" i="25" s="1"/>
  <c r="O33" i="25" s="1"/>
  <c r="N46" i="25"/>
  <c r="N44" i="25"/>
  <c r="N41" i="25"/>
  <c r="N40" i="25"/>
  <c r="N39" i="25"/>
  <c r="N43" i="25"/>
  <c r="N42" i="25"/>
  <c r="N38" i="25"/>
  <c r="N37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2" authorId="0" shapeId="0" xr:uid="{00000000-0006-0000-0100-000003000000}">
      <text>
        <r>
          <rPr>
            <sz val="9"/>
            <color indexed="81"/>
            <rFont val="Meiryo UI"/>
            <family val="3"/>
            <charset val="128"/>
          </rPr>
          <t>Enter start date of sprint</t>
        </r>
      </text>
    </comment>
    <comment ref="E5" authorId="0" shapeId="0" xr:uid="{00000000-0006-0000-0100-000005000000}">
      <text>
        <r>
          <rPr>
            <sz val="9"/>
            <color indexed="81"/>
            <rFont val="Meiryo UI"/>
            <family val="3"/>
            <charset val="128"/>
          </rPr>
          <t>Enter with a minus sign (include travel time)</t>
        </r>
      </text>
    </comment>
    <comment ref="G5" authorId="0" shapeId="0" xr:uid="{00000000-0006-0000-0100-000007000000}">
      <text>
        <r>
          <rPr>
            <sz val="9"/>
            <color indexed="81"/>
            <rFont val="Meiryo UI"/>
            <family val="3"/>
            <charset val="128"/>
          </rPr>
          <t>Overwrite with names of personnel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2" authorId="0" shapeId="0" xr:uid="{00000000-0006-0000-0300-000002000000}">
      <text>
        <r>
          <rPr>
            <sz val="9"/>
            <color indexed="81"/>
            <rFont val="Meiryo UI"/>
            <family val="3"/>
            <charset val="128"/>
          </rPr>
          <t>Enter start date of sprint</t>
        </r>
      </text>
    </comment>
    <comment ref="E5" authorId="0" shapeId="0" xr:uid="{00000000-0006-0000-0300-000003000000}">
      <text>
        <r>
          <rPr>
            <sz val="9"/>
            <color indexed="81"/>
            <rFont val="Meiryo UI"/>
            <family val="3"/>
            <charset val="128"/>
          </rPr>
          <t>Enter with a minus sign (include travel time)</t>
        </r>
      </text>
    </comment>
    <comment ref="G5" authorId="0" shapeId="0" xr:uid="{00000000-0006-0000-0300-000005000000}">
      <text>
        <r>
          <rPr>
            <sz val="9"/>
            <color indexed="81"/>
            <rFont val="Meiryo UI"/>
            <family val="3"/>
            <charset val="128"/>
          </rPr>
          <t>Overwrite with names of personnel</t>
        </r>
      </text>
    </comment>
    <comment ref="G10" authorId="0" shapeId="0" xr:uid="{00000000-0006-0000-0300-000008000000}">
      <text>
        <r>
          <rPr>
            <sz val="9"/>
            <color indexed="81"/>
            <rFont val="Meiryo UI"/>
            <family val="3"/>
            <charset val="128"/>
          </rPr>
          <t>Enter with a minus sign</t>
        </r>
      </text>
    </comment>
    <comment ref="H13" authorId="0" shapeId="0" xr:uid="{00000000-0006-0000-0300-000009000000}">
      <text>
        <r>
          <rPr>
            <sz val="9"/>
            <color indexed="81"/>
            <rFont val="Meiryo UI"/>
            <family val="3"/>
            <charset val="128"/>
          </rPr>
          <t>Use a minus sign for days when a member is not working.</t>
        </r>
      </text>
    </comment>
    <comment ref="I22" authorId="0" shapeId="0" xr:uid="{00000000-0006-0000-0300-00000A000000}">
      <text>
        <r>
          <rPr>
            <sz val="9"/>
            <color indexed="81"/>
            <rFont val="Meiryo UI"/>
            <family val="3"/>
            <charset val="128"/>
          </rPr>
          <t>Enter with a minus sign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25" authorId="0" shapeId="0" xr:uid="{00000000-0006-0000-0300-00000B000000}">
      <text>
        <r>
          <rPr>
            <sz val="9"/>
            <color indexed="81"/>
            <rFont val="Meiryo UI"/>
            <family val="3"/>
            <charset val="128"/>
          </rPr>
          <t>Use a minus sign for days when a member is not working.</t>
        </r>
      </text>
    </comment>
  </commentList>
</comments>
</file>

<file path=xl/sharedStrings.xml><?xml version="1.0" encoding="utf-8"?>
<sst xmlns="http://schemas.openxmlformats.org/spreadsheetml/2006/main" count="107" uniqueCount="38">
  <si>
    <t>SM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</si>
  <si>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</si>
  <si>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</si>
  <si>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</si>
  <si>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</si>
  <si>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</si>
  <si>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</si>
  <si>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</si>
  <si>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r>
      <t xml:space="preserve">Top: </t>
    </r>
    <r>
      <rPr>
        <b/>
        <sz val="11"/>
        <color rgb="FFFF0000"/>
        <rFont val="Meiryo UI"/>
        <family val="3"/>
        <charset val="128"/>
      </rPr>
      <t xml:space="preserve">Losses of working time </t>
    </r>
    <r>
      <rPr>
        <b/>
        <sz val="11"/>
        <rFont val="Meiryo UI"/>
        <family val="3"/>
        <charset val="128"/>
      </rPr>
      <t>(half days, time off, training, departmental measures, work outside the project, etc.)</t>
    </r>
    <phoneticPr fontId="1"/>
  </si>
  <si>
    <t>Bottom: Development hours (enter a "-" for days when each team member is not working)</t>
    <phoneticPr fontId="1"/>
  </si>
  <si>
    <t>Start:</t>
    <phoneticPr fontId="1"/>
  </si>
  <si>
    <t>Regular events/meetings</t>
    <phoneticPr fontId="1"/>
  </si>
  <si>
    <t>Hours</t>
    <phoneticPr fontId="1"/>
  </si>
  <si>
    <t>Development team</t>
    <phoneticPr fontId="1"/>
  </si>
  <si>
    <t>Member 1</t>
    <phoneticPr fontId="1"/>
  </si>
  <si>
    <t>Member 2</t>
    <phoneticPr fontId="1"/>
  </si>
  <si>
    <t>Member 3</t>
    <phoneticPr fontId="1"/>
  </si>
  <si>
    <t>Member 4</t>
    <phoneticPr fontId="1"/>
  </si>
  <si>
    <t>Member 5</t>
    <phoneticPr fontId="1"/>
  </si>
  <si>
    <t>Member 6</t>
    <phoneticPr fontId="1"/>
  </si>
  <si>
    <t>Member 7</t>
    <phoneticPr fontId="1"/>
  </si>
  <si>
    <t>Total</t>
    <phoneticPr fontId="1"/>
  </si>
  <si>
    <t>Remaining</t>
    <phoneticPr fontId="1"/>
  </si>
  <si>
    <t>Notes</t>
    <phoneticPr fontId="1"/>
  </si>
  <si>
    <t>Remaining hours per day</t>
    <phoneticPr fontId="1"/>
  </si>
  <si>
    <t>Work by systems manager or leader</t>
    <phoneticPr fontId="1"/>
  </si>
  <si>
    <t>Other work (emails, general tasks, meetings)</t>
    <phoneticPr fontId="1"/>
  </si>
  <si>
    <t>EXAMPLE</t>
    <phoneticPr fontId="1"/>
  </si>
  <si>
    <t>Sprint planning/prep.</t>
    <phoneticPr fontId="1"/>
  </si>
  <si>
    <t>Retrospective</t>
    <phoneticPr fontId="1"/>
  </si>
  <si>
    <t>Public holiday (Coming-of-Age Day)</t>
    <phoneticPr fontId="1"/>
  </si>
  <si>
    <t>Refinement</t>
    <phoneticPr fontId="1"/>
  </si>
  <si>
    <t>Sprint review/prep.</t>
    <phoneticPr fontId="1"/>
  </si>
  <si>
    <t>Member 1 1/2 day -4.0</t>
    <phoneticPr fontId="1"/>
  </si>
  <si>
    <t>Member 2 time off</t>
    <phoneticPr fontId="1"/>
  </si>
  <si>
    <t>Member 3 training -4.0</t>
    <phoneticPr fontId="1"/>
  </si>
  <si>
    <t>Member 4 back at office</t>
    <phoneticPr fontId="1"/>
  </si>
  <si>
    <t>Planning and Decomposing Task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</si>
</sst>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月&quot;d&quot;日&quot;;@"/>
    <numFmt numFmtId="177" formatCode="0.0_ ;[Red]\-0.0\ "/>
    <numFmt numFmtId="178" formatCode="m/d;@"/>
    <numFmt numFmtId="179" formatCode="[$-409]d\-mmm;@"/>
    <numFmt numFmtId="180" formatCode="[$-409]d\-mmm\(ddd\);@"/>
  </numFmts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24"/>
      <color rgb="FFFF0000"/>
      <name val="Meiryo UI"/>
      <family val="3"/>
      <charset val="128"/>
    </font>
    <font>
      <sz val="9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 style="mediumDashed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Dashed">
        <color rgb="FFFF0000"/>
      </right>
      <top style="medium">
        <color indexed="64"/>
      </top>
      <bottom/>
      <diagonal/>
    </border>
    <border>
      <left style="mediumDashed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/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/>
      <diagonal/>
    </border>
    <border>
      <left style="mediumDashed">
        <color rgb="FFFF0000"/>
      </left>
      <right style="thin">
        <color indexed="64"/>
      </right>
      <top/>
      <bottom style="medium">
        <color indexed="64"/>
      </bottom>
      <diagonal/>
    </border>
    <border>
      <left style="mediumDashed">
        <color rgb="FFFF0000"/>
      </left>
      <right style="thin">
        <color indexed="64"/>
      </right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/>
      <bottom style="mediumDashed">
        <color rgb="FFFF0000"/>
      </bottom>
      <diagonal/>
    </border>
    <border>
      <left style="thin">
        <color indexed="64"/>
      </left>
      <right style="mediumDashed">
        <color rgb="FFFF0000"/>
      </right>
      <top/>
      <bottom style="mediumDashed">
        <color rgb="FFFF0000"/>
      </bottom>
      <diagonal/>
    </border>
    <border>
      <left style="thin">
        <color indexed="64"/>
      </left>
      <right style="mediumDashed">
        <color rgb="FFFF0000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Dashed">
        <color rgb="FFFF000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Dashed">
        <color rgb="FFFF0000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 style="mediumDashed">
        <color rgb="FFFF0000"/>
      </left>
      <right/>
      <top/>
      <bottom style="thin">
        <color indexed="64"/>
      </bottom>
      <diagonal/>
    </border>
    <border>
      <left style="mediumDashed">
        <color rgb="FFFF0000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NumberFormat="1" applyFont="1" applyFill="1" applyAlignment="1">
      <alignment vertical="top"/>
    </xf>
    <xf numFmtId="176" fontId="3" fillId="0" borderId="0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177" fontId="3" fillId="0" borderId="4" xfId="0" applyNumberFormat="1" applyFont="1" applyFill="1" applyBorder="1" applyAlignment="1">
      <alignment horizontal="left" vertical="top"/>
    </xf>
    <xf numFmtId="0" fontId="3" fillId="0" borderId="5" xfId="0" applyNumberFormat="1" applyFont="1" applyFill="1" applyBorder="1" applyAlignment="1">
      <alignment vertical="top" wrapText="1"/>
    </xf>
    <xf numFmtId="177" fontId="3" fillId="0" borderId="6" xfId="0" applyNumberFormat="1" applyFont="1" applyFill="1" applyBorder="1" applyAlignment="1">
      <alignment horizontal="left" vertical="top"/>
    </xf>
    <xf numFmtId="0" fontId="3" fillId="2" borderId="4" xfId="0" applyNumberFormat="1" applyFont="1" applyFill="1" applyBorder="1" applyAlignment="1">
      <alignment vertical="top"/>
    </xf>
    <xf numFmtId="0" fontId="3" fillId="2" borderId="6" xfId="0" applyNumberFormat="1" applyFont="1" applyFill="1" applyBorder="1" applyAlignment="1">
      <alignment vertical="top"/>
    </xf>
    <xf numFmtId="0" fontId="3" fillId="2" borderId="8" xfId="0" applyNumberFormat="1" applyFont="1" applyFill="1" applyBorder="1" applyAlignment="1">
      <alignment vertical="top"/>
    </xf>
    <xf numFmtId="0" fontId="3" fillId="0" borderId="9" xfId="0" applyNumberFormat="1" applyFont="1" applyFill="1" applyBorder="1" applyAlignment="1">
      <alignment vertical="top" wrapText="1"/>
    </xf>
    <xf numFmtId="177" fontId="3" fillId="0" borderId="8" xfId="0" applyNumberFormat="1" applyFont="1" applyFill="1" applyBorder="1" applyAlignment="1">
      <alignment horizontal="left" vertical="top"/>
    </xf>
    <xf numFmtId="176" fontId="3" fillId="0" borderId="0" xfId="0" applyNumberFormat="1" applyFont="1" applyFill="1" applyAlignment="1">
      <alignment vertical="top"/>
    </xf>
    <xf numFmtId="0" fontId="3" fillId="0" borderId="0" xfId="0" applyNumberFormat="1" applyFont="1" applyBorder="1" applyAlignment="1">
      <alignment horizontal="center" vertical="top"/>
    </xf>
    <xf numFmtId="0" fontId="3" fillId="0" borderId="18" xfId="0" applyNumberFormat="1" applyFont="1" applyBorder="1" applyAlignment="1">
      <alignment horizontal="center" vertical="top"/>
    </xf>
    <xf numFmtId="0" fontId="3" fillId="0" borderId="19" xfId="0" applyNumberFormat="1" applyFont="1" applyBorder="1" applyAlignment="1">
      <alignment horizontal="center" vertical="top"/>
    </xf>
    <xf numFmtId="177" fontId="3" fillId="0" borderId="9" xfId="0" applyNumberFormat="1" applyFont="1" applyFill="1" applyBorder="1" applyAlignment="1">
      <alignment horizontal="right" vertical="top"/>
    </xf>
    <xf numFmtId="177" fontId="3" fillId="0" borderId="21" xfId="0" applyNumberFormat="1" applyFont="1" applyFill="1" applyBorder="1" applyAlignment="1">
      <alignment horizontal="right" vertical="top"/>
    </xf>
    <xf numFmtId="177" fontId="3" fillId="0" borderId="10" xfId="0" applyNumberFormat="1" applyFont="1" applyFill="1" applyBorder="1" applyAlignment="1">
      <alignment horizontal="right" vertical="top"/>
    </xf>
    <xf numFmtId="177" fontId="3" fillId="0" borderId="22" xfId="0" applyNumberFormat="1" applyFont="1" applyFill="1" applyBorder="1" applyAlignment="1">
      <alignment horizontal="right" vertical="top"/>
    </xf>
    <xf numFmtId="177" fontId="3" fillId="2" borderId="5" xfId="0" applyNumberFormat="1" applyFont="1" applyFill="1" applyBorder="1" applyAlignment="1">
      <alignment horizontal="right" vertical="top"/>
    </xf>
    <xf numFmtId="177" fontId="3" fillId="2" borderId="23" xfId="0" applyNumberFormat="1" applyFont="1" applyFill="1" applyBorder="1" applyAlignment="1">
      <alignment horizontal="right" vertical="top"/>
    </xf>
    <xf numFmtId="177" fontId="3" fillId="2" borderId="1" xfId="0" applyNumberFormat="1" applyFont="1" applyFill="1" applyBorder="1" applyAlignment="1">
      <alignment horizontal="right" vertical="top"/>
    </xf>
    <xf numFmtId="177" fontId="3" fillId="2" borderId="24" xfId="0" applyNumberFormat="1" applyFont="1" applyFill="1" applyBorder="1" applyAlignment="1">
      <alignment horizontal="right" vertical="top"/>
    </xf>
    <xf numFmtId="177" fontId="3" fillId="0" borderId="3" xfId="0" applyNumberFormat="1" applyFont="1" applyFill="1" applyBorder="1" applyAlignment="1">
      <alignment horizontal="right" vertical="top"/>
    </xf>
    <xf numFmtId="177" fontId="3" fillId="0" borderId="25" xfId="0" applyNumberFormat="1" applyFont="1" applyFill="1" applyBorder="1" applyAlignment="1">
      <alignment horizontal="right" vertical="top"/>
    </xf>
    <xf numFmtId="177" fontId="3" fillId="0" borderId="2" xfId="0" applyNumberFormat="1" applyFont="1" applyFill="1" applyBorder="1" applyAlignment="1">
      <alignment horizontal="right" vertical="top"/>
    </xf>
    <xf numFmtId="177" fontId="3" fillId="0" borderId="26" xfId="0" applyNumberFormat="1" applyFont="1" applyFill="1" applyBorder="1" applyAlignment="1">
      <alignment horizontal="right" vertical="top"/>
    </xf>
    <xf numFmtId="177" fontId="3" fillId="2" borderId="15" xfId="0" applyNumberFormat="1" applyFont="1" applyFill="1" applyBorder="1" applyAlignment="1">
      <alignment horizontal="right" vertical="top"/>
    </xf>
    <xf numFmtId="177" fontId="3" fillId="2" borderId="27" xfId="0" applyNumberFormat="1" applyFont="1" applyFill="1" applyBorder="1" applyAlignment="1">
      <alignment horizontal="right" vertical="top"/>
    </xf>
    <xf numFmtId="177" fontId="3" fillId="2" borderId="16" xfId="0" applyNumberFormat="1" applyFont="1" applyFill="1" applyBorder="1" applyAlignment="1">
      <alignment horizontal="right" vertical="top"/>
    </xf>
    <xf numFmtId="177" fontId="3" fillId="2" borderId="31" xfId="0" applyNumberFormat="1" applyFont="1" applyFill="1" applyBorder="1" applyAlignment="1">
      <alignment horizontal="right" vertical="top"/>
    </xf>
    <xf numFmtId="177" fontId="3" fillId="2" borderId="28" xfId="0" applyNumberFormat="1" applyFont="1" applyFill="1" applyBorder="1" applyAlignment="1">
      <alignment horizontal="right" vertical="top"/>
    </xf>
    <xf numFmtId="177" fontId="3" fillId="2" borderId="29" xfId="0" applyNumberFormat="1" applyFont="1" applyFill="1" applyBorder="1" applyAlignment="1">
      <alignment horizontal="right" vertical="top"/>
    </xf>
    <xf numFmtId="177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0" fontId="3" fillId="2" borderId="34" xfId="0" applyNumberFormat="1" applyFont="1" applyFill="1" applyBorder="1" applyAlignment="1">
      <alignment vertical="top"/>
    </xf>
    <xf numFmtId="0" fontId="3" fillId="0" borderId="35" xfId="0" applyNumberFormat="1" applyFont="1" applyFill="1" applyBorder="1" applyAlignment="1">
      <alignment vertical="top" wrapText="1"/>
    </xf>
    <xf numFmtId="177" fontId="3" fillId="0" borderId="34" xfId="0" applyNumberFormat="1" applyFont="1" applyFill="1" applyBorder="1" applyAlignment="1">
      <alignment horizontal="left" vertical="top"/>
    </xf>
    <xf numFmtId="177" fontId="3" fillId="0" borderId="35" xfId="0" applyNumberFormat="1" applyFont="1" applyFill="1" applyBorder="1" applyAlignment="1">
      <alignment horizontal="right" vertical="top"/>
    </xf>
    <xf numFmtId="177" fontId="3" fillId="0" borderId="36" xfId="0" applyNumberFormat="1" applyFont="1" applyFill="1" applyBorder="1" applyAlignment="1">
      <alignment horizontal="right" vertical="top"/>
    </xf>
    <xf numFmtId="177" fontId="3" fillId="0" borderId="37" xfId="0" applyNumberFormat="1" applyFont="1" applyFill="1" applyBorder="1" applyAlignment="1">
      <alignment horizontal="right" vertical="top"/>
    </xf>
    <xf numFmtId="177" fontId="3" fillId="0" borderId="38" xfId="0" applyNumberFormat="1" applyFont="1" applyFill="1" applyBorder="1" applyAlignment="1">
      <alignment horizontal="right" vertical="top"/>
    </xf>
    <xf numFmtId="177" fontId="4" fillId="4" borderId="0" xfId="0" applyNumberFormat="1" applyFont="1" applyFill="1" applyAlignment="1">
      <alignment vertical="top"/>
    </xf>
    <xf numFmtId="177" fontId="4" fillId="0" borderId="0" xfId="0" applyNumberFormat="1" applyFont="1" applyFill="1" applyAlignment="1">
      <alignment vertical="top"/>
    </xf>
    <xf numFmtId="177" fontId="3" fillId="2" borderId="40" xfId="0" applyNumberFormat="1" applyFont="1" applyFill="1" applyBorder="1" applyAlignment="1">
      <alignment horizontal="right" vertical="top"/>
    </xf>
    <xf numFmtId="177" fontId="3" fillId="0" borderId="0" xfId="0" applyNumberFormat="1" applyFont="1" applyBorder="1" applyAlignment="1">
      <alignment vertical="top"/>
    </xf>
    <xf numFmtId="177" fontId="3" fillId="0" borderId="41" xfId="0" applyNumberFormat="1" applyFont="1" applyBorder="1" applyAlignment="1">
      <alignment vertical="top"/>
    </xf>
    <xf numFmtId="177" fontId="3" fillId="0" borderId="0" xfId="0" applyNumberFormat="1" applyFont="1" applyAlignment="1">
      <alignment vertical="top"/>
    </xf>
    <xf numFmtId="0" fontId="3" fillId="0" borderId="42" xfId="0" applyNumberFormat="1" applyFont="1" applyFill="1" applyBorder="1" applyAlignment="1">
      <alignment vertical="top"/>
    </xf>
    <xf numFmtId="0" fontId="3" fillId="0" borderId="43" xfId="0" applyNumberFormat="1" applyFont="1" applyFill="1" applyBorder="1" applyAlignment="1">
      <alignment vertical="top"/>
    </xf>
    <xf numFmtId="0" fontId="3" fillId="0" borderId="44" xfId="0" applyNumberFormat="1" applyFont="1" applyFill="1" applyBorder="1" applyAlignment="1">
      <alignment vertical="top"/>
    </xf>
    <xf numFmtId="0" fontId="3" fillId="0" borderId="45" xfId="0" applyNumberFormat="1" applyFont="1" applyFill="1" applyBorder="1" applyAlignment="1">
      <alignment vertical="top"/>
    </xf>
    <xf numFmtId="0" fontId="3" fillId="0" borderId="46" xfId="0" applyNumberFormat="1" applyFont="1" applyFill="1" applyBorder="1" applyAlignment="1">
      <alignment vertical="top"/>
    </xf>
    <xf numFmtId="177" fontId="3" fillId="0" borderId="47" xfId="0" applyNumberFormat="1" applyFont="1" applyBorder="1" applyAlignment="1">
      <alignment vertical="top"/>
    </xf>
    <xf numFmtId="0" fontId="3" fillId="0" borderId="0" xfId="0" applyNumberFormat="1" applyFont="1" applyAlignment="1">
      <alignment vertical="top" wrapText="1"/>
    </xf>
    <xf numFmtId="0" fontId="3" fillId="0" borderId="18" xfId="0" applyNumberFormat="1" applyFont="1" applyFill="1" applyBorder="1" applyAlignment="1">
      <alignment horizontal="center" vertical="top"/>
    </xf>
    <xf numFmtId="177" fontId="3" fillId="0" borderId="8" xfId="0" applyNumberFormat="1" applyFont="1" applyFill="1" applyBorder="1" applyAlignment="1">
      <alignment horizontal="right" vertical="top"/>
    </xf>
    <xf numFmtId="177" fontId="3" fillId="2" borderId="6" xfId="0" applyNumberFormat="1" applyFont="1" applyFill="1" applyBorder="1" applyAlignment="1">
      <alignment horizontal="right" vertical="top"/>
    </xf>
    <xf numFmtId="177" fontId="3" fillId="0" borderId="4" xfId="0" applyNumberFormat="1" applyFont="1" applyFill="1" applyBorder="1" applyAlignment="1">
      <alignment horizontal="right" vertical="top"/>
    </xf>
    <xf numFmtId="177" fontId="3" fillId="0" borderId="34" xfId="0" applyNumberFormat="1" applyFont="1" applyFill="1" applyBorder="1" applyAlignment="1">
      <alignment horizontal="right" vertical="top"/>
    </xf>
    <xf numFmtId="177" fontId="3" fillId="2" borderId="14" xfId="0" applyNumberFormat="1" applyFont="1" applyFill="1" applyBorder="1" applyAlignment="1">
      <alignment horizontal="right" vertical="top"/>
    </xf>
    <xf numFmtId="177" fontId="3" fillId="2" borderId="30" xfId="0" applyNumberFormat="1" applyFont="1" applyFill="1" applyBorder="1" applyAlignment="1">
      <alignment horizontal="right" vertical="top"/>
    </xf>
    <xf numFmtId="177" fontId="3" fillId="2" borderId="48" xfId="0" applyNumberFormat="1" applyFont="1" applyFill="1" applyBorder="1" applyAlignment="1">
      <alignment horizontal="right" vertical="top"/>
    </xf>
    <xf numFmtId="177" fontId="3" fillId="2" borderId="35" xfId="0" applyNumberFormat="1" applyFont="1" applyFill="1" applyBorder="1" applyAlignment="1">
      <alignment horizontal="right" vertical="top"/>
    </xf>
    <xf numFmtId="177" fontId="3" fillId="2" borderId="37" xfId="0" applyNumberFormat="1" applyFont="1" applyFill="1" applyBorder="1" applyAlignment="1">
      <alignment horizontal="right" vertical="top"/>
    </xf>
    <xf numFmtId="177" fontId="3" fillId="2" borderId="38" xfId="0" applyNumberFormat="1" applyFont="1" applyFill="1" applyBorder="1" applyAlignment="1">
      <alignment horizontal="right" vertical="top"/>
    </xf>
    <xf numFmtId="177" fontId="3" fillId="2" borderId="34" xfId="0" applyNumberFormat="1" applyFont="1" applyFill="1" applyBorder="1" applyAlignment="1">
      <alignment horizontal="right" vertical="top"/>
    </xf>
    <xf numFmtId="0" fontId="3" fillId="0" borderId="0" xfId="0" applyNumberFormat="1" applyFont="1" applyFill="1" applyBorder="1" applyAlignment="1">
      <alignment horizontal="right" vertical="top"/>
    </xf>
    <xf numFmtId="177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Alignment="1">
      <alignment horizontal="right" vertical="top"/>
    </xf>
    <xf numFmtId="177" fontId="3" fillId="0" borderId="32" xfId="0" applyNumberFormat="1" applyFont="1" applyFill="1" applyBorder="1" applyAlignment="1">
      <alignment vertical="top"/>
    </xf>
    <xf numFmtId="177" fontId="3" fillId="2" borderId="20" xfId="0" applyNumberFormat="1" applyFont="1" applyFill="1" applyBorder="1" applyAlignment="1">
      <alignment horizontal="right" vertical="top"/>
    </xf>
    <xf numFmtId="177" fontId="3" fillId="0" borderId="49" xfId="0" applyNumberFormat="1" applyFont="1" applyFill="1" applyBorder="1" applyAlignment="1">
      <alignment horizontal="right" vertical="top"/>
    </xf>
    <xf numFmtId="0" fontId="3" fillId="2" borderId="14" xfId="0" applyNumberFormat="1" applyFont="1" applyFill="1" applyBorder="1" applyAlignment="1">
      <alignment vertical="top"/>
    </xf>
    <xf numFmtId="0" fontId="3" fillId="0" borderId="15" xfId="0" applyNumberFormat="1" applyFont="1" applyFill="1" applyBorder="1" applyAlignment="1">
      <alignment vertical="top" wrapText="1"/>
    </xf>
    <xf numFmtId="177" fontId="3" fillId="0" borderId="14" xfId="0" applyNumberFormat="1" applyFont="1" applyFill="1" applyBorder="1" applyAlignment="1">
      <alignment horizontal="left" vertical="top"/>
    </xf>
    <xf numFmtId="178" fontId="3" fillId="2" borderId="13" xfId="0" applyNumberFormat="1" applyFont="1" applyFill="1" applyBorder="1" applyAlignment="1">
      <alignment vertical="top"/>
    </xf>
    <xf numFmtId="0" fontId="3" fillId="0" borderId="17" xfId="0" applyNumberFormat="1" applyFont="1" applyBorder="1" applyAlignment="1">
      <alignment horizontal="left" vertical="top"/>
    </xf>
    <xf numFmtId="0" fontId="7" fillId="0" borderId="20" xfId="0" applyNumberFormat="1" applyFont="1" applyFill="1" applyBorder="1" applyAlignment="1">
      <alignment horizontal="center" vertical="top"/>
    </xf>
    <xf numFmtId="0" fontId="7" fillId="0" borderId="39" xfId="0" applyNumberFormat="1" applyFont="1" applyBorder="1" applyAlignment="1">
      <alignment horizontal="center" vertical="top"/>
    </xf>
    <xf numFmtId="0" fontId="7" fillId="0" borderId="0" xfId="0" applyNumberFormat="1" applyFont="1" applyBorder="1" applyAlignment="1">
      <alignment horizontal="center" vertical="top"/>
    </xf>
    <xf numFmtId="177" fontId="7" fillId="0" borderId="0" xfId="0" applyNumberFormat="1" applyFont="1" applyFill="1" applyBorder="1" applyAlignment="1">
      <alignment horizontal="center" vertical="top"/>
    </xf>
    <xf numFmtId="0" fontId="7" fillId="0" borderId="0" xfId="0" applyNumberFormat="1" applyFont="1" applyAlignment="1">
      <alignment vertical="top"/>
    </xf>
    <xf numFmtId="179" fontId="4" fillId="3" borderId="0" xfId="0" applyNumberFormat="1" applyFont="1" applyFill="1" applyAlignment="1">
      <alignment vertical="top"/>
    </xf>
    <xf numFmtId="179" fontId="3" fillId="2" borderId="7" xfId="0" applyNumberFormat="1" applyFont="1" applyFill="1" applyBorder="1" applyAlignment="1">
      <alignment vertical="top"/>
    </xf>
    <xf numFmtId="179" fontId="3" fillId="2" borderId="11" xfId="0" applyNumberFormat="1" applyFont="1" applyFill="1" applyBorder="1" applyAlignment="1">
      <alignment vertical="top"/>
    </xf>
    <xf numFmtId="179" fontId="3" fillId="2" borderId="12" xfId="0" applyNumberFormat="1" applyFont="1" applyFill="1" applyBorder="1" applyAlignment="1">
      <alignment vertical="top"/>
    </xf>
    <xf numFmtId="179" fontId="3" fillId="2" borderId="33" xfId="0" applyNumberFormat="1" applyFont="1" applyFill="1" applyBorder="1" applyAlignment="1">
      <alignment vertical="top"/>
    </xf>
    <xf numFmtId="179" fontId="3" fillId="2" borderId="13" xfId="0" applyNumberFormat="1" applyFont="1" applyFill="1" applyBorder="1" applyAlignment="1">
      <alignment vertical="top"/>
    </xf>
    <xf numFmtId="0" fontId="8" fillId="0" borderId="0" xfId="0" applyNumberFormat="1" applyFont="1" applyAlignment="1">
      <alignment vertical="top"/>
    </xf>
    <xf numFmtId="180" fontId="3" fillId="0" borderId="0" xfId="0" applyNumberFormat="1" applyFont="1" applyBorder="1" applyAlignment="1">
      <alignment horizontal="right" vertical="top" shrinkToFit="1"/>
    </xf>
    <xf numFmtId="180" fontId="3" fillId="0" borderId="41" xfId="0" applyNumberFormat="1" applyFont="1" applyBorder="1" applyAlignment="1">
      <alignment horizontal="right" vertical="top" shrinkToFit="1"/>
    </xf>
    <xf numFmtId="0" fontId="7" fillId="0" borderId="0" xfId="0" applyNumberFormat="1" applyFont="1" applyFill="1" applyBorder="1" applyAlignment="1">
      <alignment horizontal="center" vertical="top"/>
    </xf>
    <xf numFmtId="0" fontId="3" fillId="0" borderId="0" xfId="0" applyNumberFormat="1" applyFont="1" applyBorder="1" applyAlignment="1">
      <alignment vertical="top"/>
    </xf>
    <xf numFmtId="0" fontId="2" fillId="0" borderId="5" xfId="0" applyNumberFormat="1" applyFont="1" applyFill="1" applyBorder="1" applyAlignment="1">
      <alignment vertical="top" wrapText="1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1196340</xdr:colOff>
      <xdr:row>1</xdr:row>
      <xdr:rowOff>95249</xdr:rowOff>
    </xdr:from>
    <xdr:to>
      <xdr:col>15</xdr:col>
      <xdr:colOff>3377566</xdr:colOff>
      <xdr:row>4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727180" y="285749"/>
          <a:ext cx="2181226" cy="63627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3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The green areas are calculated automatically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2</xdr:row>
      <xdr:rowOff>57150</xdr:rowOff>
    </xdr:from>
    <xdr:to>
      <xdr:col>15</xdr:col>
      <xdr:colOff>9525</xdr:colOff>
      <xdr:row>3</xdr:row>
      <xdr:rowOff>114301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906000" y="457200"/>
          <a:ext cx="1638300" cy="48577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3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green areas are calculated automatically</a:t>
          </a:r>
          <a:endParaRPr lang="ja-JP" altLang="ja-JP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</sheetPr>
  <dimension ref="A1"/>
  <sheetViews>
    <sheetView showGridLines="0" workbookViewId="0"/>
  </sheetViews>
  <sheetFormatPr defaultRowHeight="13.2" x14ac:dyDescent="0.2"/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8"/>
  <sheetViews>
    <sheetView showGridLines="0" tabSelected="1" zoomScaleNormal="100" zoomScaleSheetLayoutView="100" workbookViewId="0"/>
  </sheetViews>
  <sheetFormatPr defaultColWidth="8.88671875" defaultRowHeight="15" x14ac:dyDescent="0.2"/>
  <cols>
    <col min="1" max="1" width="8.109375" style="1" customWidth="1"/>
    <col min="2" max="2" width="15.77734375" style="1" bestFit="1" customWidth="1"/>
    <col min="3" max="3" width="6.44140625" style="1" customWidth="1"/>
    <col min="4" max="4" width="27.88671875" style="1" customWidth="1"/>
    <col min="5" max="5" width="6.109375" style="1" customWidth="1"/>
    <col min="6" max="6" width="8.6640625" style="1" customWidth="1"/>
    <col min="7" max="14" width="10.77734375" style="1" customWidth="1"/>
    <col min="15" max="15" width="11.21875" style="1" bestFit="1" customWidth="1"/>
    <col min="16" max="16" width="59.77734375" style="1" bestFit="1" customWidth="1"/>
    <col min="17" max="16384" width="8.88671875" style="1"/>
  </cols>
  <sheetData>
    <row r="1" spans="1:16" x14ac:dyDescent="0.2">
      <c r="B1" s="37" t="str">
        <f ca="1">RIGHT(CELL("filename",A2),LEN(CELL("filename",A2))-FIND("]",CELL("filename",A2)))</f>
        <v>SprintＸ</v>
      </c>
      <c r="G1" s="37" t="s">
        <v>8</v>
      </c>
    </row>
    <row r="2" spans="1:16" x14ac:dyDescent="0.2">
      <c r="A2" s="37" t="s">
        <v>10</v>
      </c>
      <c r="B2" s="86">
        <v>43472</v>
      </c>
      <c r="C2" s="37"/>
      <c r="G2" s="37" t="s">
        <v>9</v>
      </c>
    </row>
    <row r="3" spans="1:16" ht="15.6" thickBot="1" x14ac:dyDescent="0.25">
      <c r="B3" s="14"/>
      <c r="O3" s="2"/>
    </row>
    <row r="4" spans="1:16" x14ac:dyDescent="0.2">
      <c r="B4" s="4"/>
      <c r="F4" s="2" t="s">
        <v>0</v>
      </c>
      <c r="G4" s="80" t="s">
        <v>13</v>
      </c>
      <c r="H4" s="16"/>
      <c r="I4" s="16"/>
      <c r="J4" s="16"/>
      <c r="K4" s="16"/>
      <c r="L4" s="58"/>
      <c r="M4" s="17"/>
      <c r="N4" s="15"/>
      <c r="O4" s="15"/>
    </row>
    <row r="5" spans="1:16" ht="15.6" thickBot="1" x14ac:dyDescent="0.25">
      <c r="D5" s="1" t="s">
        <v>11</v>
      </c>
      <c r="E5" s="1" t="s">
        <v>12</v>
      </c>
      <c r="F5" s="2"/>
      <c r="G5" s="81" t="s">
        <v>14</v>
      </c>
      <c r="H5" s="82" t="s">
        <v>15</v>
      </c>
      <c r="I5" s="82" t="s">
        <v>16</v>
      </c>
      <c r="J5" s="82" t="s">
        <v>17</v>
      </c>
      <c r="K5" s="82" t="s">
        <v>18</v>
      </c>
      <c r="L5" s="82" t="s">
        <v>19</v>
      </c>
      <c r="M5" s="82" t="s">
        <v>20</v>
      </c>
      <c r="N5" s="83" t="s">
        <v>21</v>
      </c>
      <c r="O5" s="84" t="s">
        <v>22</v>
      </c>
      <c r="P5" s="85" t="s">
        <v>23</v>
      </c>
    </row>
    <row r="6" spans="1:16" x14ac:dyDescent="0.2">
      <c r="B6" s="87">
        <f>$B$2</f>
        <v>43472</v>
      </c>
      <c r="C6" s="11" t="str">
        <f>TEXT(B6,"ddd")</f>
        <v>Mon</v>
      </c>
      <c r="D6" s="12"/>
      <c r="E6" s="13"/>
      <c r="F6" s="18"/>
      <c r="G6" s="19"/>
      <c r="H6" s="18"/>
      <c r="I6" s="18"/>
      <c r="J6" s="18"/>
      <c r="K6" s="20"/>
      <c r="L6" s="20"/>
      <c r="M6" s="21"/>
      <c r="N6" s="59"/>
      <c r="O6" s="18"/>
      <c r="P6" s="51"/>
    </row>
    <row r="7" spans="1:16" x14ac:dyDescent="0.2">
      <c r="B7" s="88"/>
      <c r="C7" s="10"/>
      <c r="D7" s="7"/>
      <c r="E7" s="8"/>
      <c r="F7" s="22">
        <f>IF(F$53+$E6+F6&lt;0,0,F$53+$E6+F6)</f>
        <v>5</v>
      </c>
      <c r="G7" s="65">
        <f t="shared" ref="G7:M7" si="0">IF(G$52+$E6+G6&lt;0,0,G$52+$E6+G6)</f>
        <v>5</v>
      </c>
      <c r="H7" s="22">
        <f t="shared" si="0"/>
        <v>5</v>
      </c>
      <c r="I7" s="22">
        <f t="shared" si="0"/>
        <v>5</v>
      </c>
      <c r="J7" s="22">
        <f t="shared" si="0"/>
        <v>5</v>
      </c>
      <c r="K7" s="24">
        <f t="shared" si="0"/>
        <v>5</v>
      </c>
      <c r="L7" s="24">
        <f t="shared" si="0"/>
        <v>5</v>
      </c>
      <c r="M7" s="25">
        <f t="shared" si="0"/>
        <v>5</v>
      </c>
      <c r="N7" s="60">
        <f>SUM(G7:M7)</f>
        <v>35</v>
      </c>
      <c r="O7" s="22">
        <f>N34</f>
        <v>490</v>
      </c>
      <c r="P7" s="52"/>
    </row>
    <row r="8" spans="1:16" x14ac:dyDescent="0.2">
      <c r="B8" s="89">
        <f>$B$2+1</f>
        <v>43473</v>
      </c>
      <c r="C8" s="9" t="str">
        <f>TEXT(B8,"ddd")</f>
        <v>Tue</v>
      </c>
      <c r="D8" s="5"/>
      <c r="E8" s="6"/>
      <c r="F8" s="26"/>
      <c r="G8" s="27"/>
      <c r="H8" s="26"/>
      <c r="I8" s="26"/>
      <c r="J8" s="26"/>
      <c r="K8" s="28"/>
      <c r="L8" s="28"/>
      <c r="M8" s="29"/>
      <c r="N8" s="61"/>
      <c r="O8" s="26"/>
      <c r="P8" s="53"/>
    </row>
    <row r="9" spans="1:16" x14ac:dyDescent="0.2">
      <c r="B9" s="88"/>
      <c r="C9" s="10"/>
      <c r="D9" s="7"/>
      <c r="E9" s="8"/>
      <c r="F9" s="66">
        <f>IF(F$53+$E8+F8&lt;0,0,F$53+$E8+F8)</f>
        <v>5</v>
      </c>
      <c r="G9" s="74">
        <f t="shared" ref="G9:M9" si="1">IF(G$52+$E8+G8&lt;0,0,G$52+$E8+G8)</f>
        <v>5</v>
      </c>
      <c r="H9" s="66">
        <f t="shared" si="1"/>
        <v>5</v>
      </c>
      <c r="I9" s="66">
        <f t="shared" si="1"/>
        <v>5</v>
      </c>
      <c r="J9" s="66">
        <f t="shared" si="1"/>
        <v>5</v>
      </c>
      <c r="K9" s="67">
        <f t="shared" si="1"/>
        <v>5</v>
      </c>
      <c r="L9" s="67">
        <f t="shared" si="1"/>
        <v>5</v>
      </c>
      <c r="M9" s="68">
        <f t="shared" si="1"/>
        <v>5</v>
      </c>
      <c r="N9" s="69">
        <f>SUM(G9:M9)</f>
        <v>35</v>
      </c>
      <c r="O9" s="66">
        <f>O7-N7</f>
        <v>455</v>
      </c>
      <c r="P9" s="54"/>
    </row>
    <row r="10" spans="1:16" x14ac:dyDescent="0.2">
      <c r="B10" s="89">
        <f>$B$2+2</f>
        <v>43474</v>
      </c>
      <c r="C10" s="9" t="str">
        <f>TEXT(B10,"ddd")</f>
        <v>Wed</v>
      </c>
      <c r="D10" s="5"/>
      <c r="E10" s="6"/>
      <c r="F10" s="26"/>
      <c r="G10" s="27"/>
      <c r="H10" s="26"/>
      <c r="I10" s="26"/>
      <c r="J10" s="26"/>
      <c r="K10" s="26"/>
      <c r="L10" s="28"/>
      <c r="M10" s="29"/>
      <c r="N10" s="61"/>
      <c r="O10" s="26"/>
      <c r="P10" s="53"/>
    </row>
    <row r="11" spans="1:16" x14ac:dyDescent="0.2">
      <c r="B11" s="88"/>
      <c r="C11" s="10"/>
      <c r="D11" s="7"/>
      <c r="E11" s="8"/>
      <c r="F11" s="22">
        <f>IF(F$53+$E10+F10&lt;0,0,F$53+$E10+F10)</f>
        <v>5</v>
      </c>
      <c r="G11" s="23">
        <f t="shared" ref="G11:M11" si="2">IF(G$52+$E10+G10&lt;0,0,G$52+$E10+G10)</f>
        <v>5</v>
      </c>
      <c r="H11" s="22">
        <f t="shared" si="2"/>
        <v>5</v>
      </c>
      <c r="I11" s="22">
        <f t="shared" si="2"/>
        <v>5</v>
      </c>
      <c r="J11" s="22">
        <f t="shared" si="2"/>
        <v>5</v>
      </c>
      <c r="K11" s="24">
        <f t="shared" si="2"/>
        <v>5</v>
      </c>
      <c r="L11" s="24">
        <f t="shared" si="2"/>
        <v>5</v>
      </c>
      <c r="M11" s="25">
        <f t="shared" si="2"/>
        <v>5</v>
      </c>
      <c r="N11" s="60">
        <f>SUM(G11:M11)</f>
        <v>35</v>
      </c>
      <c r="O11" s="22">
        <f>O9-N9</f>
        <v>420</v>
      </c>
      <c r="P11" s="52"/>
    </row>
    <row r="12" spans="1:16" x14ac:dyDescent="0.2">
      <c r="B12" s="89">
        <f>$B$2+3</f>
        <v>43475</v>
      </c>
      <c r="C12" s="9" t="str">
        <f>TEXT(B12,"ddd")</f>
        <v>Thu</v>
      </c>
      <c r="D12" s="5"/>
      <c r="E12" s="6"/>
      <c r="F12" s="26"/>
      <c r="G12" s="75"/>
      <c r="H12" s="28"/>
      <c r="I12" s="26"/>
      <c r="J12" s="26"/>
      <c r="K12" s="26"/>
      <c r="L12" s="28"/>
      <c r="M12" s="29"/>
      <c r="N12" s="61"/>
      <c r="O12" s="26"/>
      <c r="P12" s="53"/>
    </row>
    <row r="13" spans="1:16" x14ac:dyDescent="0.2">
      <c r="B13" s="88"/>
      <c r="C13" s="10"/>
      <c r="D13" s="7"/>
      <c r="E13" s="8"/>
      <c r="F13" s="22">
        <f>IF(F$53+$E12+F12&lt;0,0,F$53+$E12+F12)</f>
        <v>5</v>
      </c>
      <c r="G13" s="65">
        <f t="shared" ref="G13:M13" si="3">IF(G$52+$E12+G12&lt;0,0,G$52+$E12+G12)</f>
        <v>5</v>
      </c>
      <c r="H13" s="24">
        <f t="shared" si="3"/>
        <v>5</v>
      </c>
      <c r="I13" s="22">
        <f t="shared" si="3"/>
        <v>5</v>
      </c>
      <c r="J13" s="22">
        <f t="shared" si="3"/>
        <v>5</v>
      </c>
      <c r="K13" s="22">
        <f t="shared" si="3"/>
        <v>5</v>
      </c>
      <c r="L13" s="24">
        <f t="shared" si="3"/>
        <v>5</v>
      </c>
      <c r="M13" s="25">
        <f t="shared" si="3"/>
        <v>5</v>
      </c>
      <c r="N13" s="60">
        <f>SUM(G13:M13)</f>
        <v>35</v>
      </c>
      <c r="O13" s="22">
        <f>O11-N11</f>
        <v>385</v>
      </c>
      <c r="P13" s="52"/>
    </row>
    <row r="14" spans="1:16" x14ac:dyDescent="0.2">
      <c r="B14" s="90">
        <f>$B$2+4</f>
        <v>43476</v>
      </c>
      <c r="C14" s="38" t="str">
        <f>TEXT(B14,"ddd")</f>
        <v>Fri</v>
      </c>
      <c r="D14" s="5"/>
      <c r="E14" s="40"/>
      <c r="F14" s="41"/>
      <c r="G14" s="42"/>
      <c r="H14" s="41"/>
      <c r="I14" s="41"/>
      <c r="J14" s="41"/>
      <c r="K14" s="41"/>
      <c r="L14" s="43"/>
      <c r="M14" s="44"/>
      <c r="N14" s="62"/>
      <c r="O14" s="41"/>
      <c r="P14" s="54"/>
    </row>
    <row r="15" spans="1:16" x14ac:dyDescent="0.2">
      <c r="B15" s="88"/>
      <c r="C15" s="10"/>
      <c r="D15" s="7"/>
      <c r="E15" s="8"/>
      <c r="F15" s="22">
        <f>IF(F$53+$E14+F14&lt;0,0,F$53+$E14+F14)</f>
        <v>5</v>
      </c>
      <c r="G15" s="23">
        <f t="shared" ref="G15:M15" si="4">IF(G$52+$E14+G14&lt;0,0,G$52+$E14+G14)</f>
        <v>5</v>
      </c>
      <c r="H15" s="22">
        <f t="shared" si="4"/>
        <v>5</v>
      </c>
      <c r="I15" s="22">
        <f t="shared" si="4"/>
        <v>5</v>
      </c>
      <c r="J15" s="22">
        <f t="shared" si="4"/>
        <v>5</v>
      </c>
      <c r="K15" s="22">
        <f t="shared" si="4"/>
        <v>5</v>
      </c>
      <c r="L15" s="24">
        <f t="shared" si="4"/>
        <v>5</v>
      </c>
      <c r="M15" s="25">
        <f t="shared" si="4"/>
        <v>5</v>
      </c>
      <c r="N15" s="60">
        <f>SUM(G15:M15)</f>
        <v>35</v>
      </c>
      <c r="O15" s="22">
        <f>O13-N13</f>
        <v>350</v>
      </c>
      <c r="P15" s="52"/>
    </row>
    <row r="16" spans="1:16" x14ac:dyDescent="0.2">
      <c r="B16" s="90">
        <f>$B$2+5</f>
        <v>43477</v>
      </c>
      <c r="C16" s="38" t="str">
        <f>TEXT(B16,"ddd")</f>
        <v>Sat</v>
      </c>
      <c r="D16" s="39"/>
      <c r="E16" s="40"/>
      <c r="F16" s="41"/>
      <c r="G16" s="42"/>
      <c r="H16" s="41"/>
      <c r="I16" s="41"/>
      <c r="J16" s="41"/>
      <c r="K16" s="41"/>
      <c r="L16" s="43"/>
      <c r="M16" s="44"/>
      <c r="N16" s="62"/>
      <c r="O16" s="41"/>
      <c r="P16" s="54"/>
    </row>
    <row r="17" spans="2:16" x14ac:dyDescent="0.2">
      <c r="B17" s="88"/>
      <c r="C17" s="10"/>
      <c r="D17" s="7"/>
      <c r="E17" s="8"/>
      <c r="F17" s="22">
        <f>IF(F$53+$E16+F16&lt;0,0,F$53+$E16+F16)</f>
        <v>5</v>
      </c>
      <c r="G17" s="23">
        <f t="shared" ref="G17:M17" si="5">IF(G$52+$E16+G16&lt;0,0,G$52+$E16+G16)</f>
        <v>5</v>
      </c>
      <c r="H17" s="22">
        <f t="shared" si="5"/>
        <v>5</v>
      </c>
      <c r="I17" s="22">
        <f t="shared" si="5"/>
        <v>5</v>
      </c>
      <c r="J17" s="22">
        <f t="shared" si="5"/>
        <v>5</v>
      </c>
      <c r="K17" s="22">
        <f t="shared" si="5"/>
        <v>5</v>
      </c>
      <c r="L17" s="24">
        <f t="shared" si="5"/>
        <v>5</v>
      </c>
      <c r="M17" s="25">
        <f t="shared" si="5"/>
        <v>5</v>
      </c>
      <c r="N17" s="60">
        <f>SUM(G17:M17)</f>
        <v>35</v>
      </c>
      <c r="O17" s="22">
        <f>O15-N15</f>
        <v>315</v>
      </c>
      <c r="P17" s="52"/>
    </row>
    <row r="18" spans="2:16" x14ac:dyDescent="0.2">
      <c r="B18" s="90">
        <f>$B$2+6</f>
        <v>43478</v>
      </c>
      <c r="C18" s="38" t="str">
        <f>TEXT(B18,"ddd")</f>
        <v>Sun</v>
      </c>
      <c r="D18" s="5"/>
      <c r="E18" s="40"/>
      <c r="F18" s="41"/>
      <c r="G18" s="42"/>
      <c r="H18" s="41"/>
      <c r="I18" s="41"/>
      <c r="J18" s="41"/>
      <c r="K18" s="41"/>
      <c r="L18" s="43"/>
      <c r="M18" s="44"/>
      <c r="N18" s="62"/>
      <c r="O18" s="41"/>
      <c r="P18" s="54"/>
    </row>
    <row r="19" spans="2:16" ht="15.6" thickBot="1" x14ac:dyDescent="0.25">
      <c r="B19" s="91"/>
      <c r="C19" s="76"/>
      <c r="D19" s="77"/>
      <c r="E19" s="78"/>
      <c r="F19" s="30">
        <f>IF(F$53+$E18+F18&lt;0,0,F$53+$E18+F18)</f>
        <v>5</v>
      </c>
      <c r="G19" s="31">
        <f t="shared" ref="G19:M19" si="6">IF(G$52+$E18+G18&lt;0,0,G$52+$E18+G18)</f>
        <v>5</v>
      </c>
      <c r="H19" s="30">
        <f t="shared" si="6"/>
        <v>5</v>
      </c>
      <c r="I19" s="30">
        <f t="shared" si="6"/>
        <v>5</v>
      </c>
      <c r="J19" s="30">
        <f t="shared" si="6"/>
        <v>5</v>
      </c>
      <c r="K19" s="30">
        <f t="shared" si="6"/>
        <v>5</v>
      </c>
      <c r="L19" s="32">
        <f t="shared" si="6"/>
        <v>5</v>
      </c>
      <c r="M19" s="33">
        <f t="shared" si="6"/>
        <v>5</v>
      </c>
      <c r="N19" s="63">
        <f>SUM(G19:M19)</f>
        <v>35</v>
      </c>
      <c r="O19" s="30">
        <f>O17-N17</f>
        <v>280</v>
      </c>
      <c r="P19" s="55"/>
    </row>
    <row r="20" spans="2:16" x14ac:dyDescent="0.2">
      <c r="B20" s="90">
        <f>$B$2+7</f>
        <v>43479</v>
      </c>
      <c r="C20" s="38" t="str">
        <f>TEXT(B20,"ddd")</f>
        <v>Mon</v>
      </c>
      <c r="D20" s="39"/>
      <c r="E20" s="40"/>
      <c r="F20" s="41"/>
      <c r="G20" s="42"/>
      <c r="H20" s="41"/>
      <c r="I20" s="41"/>
      <c r="J20" s="41"/>
      <c r="K20" s="41"/>
      <c r="L20" s="43"/>
      <c r="M20" s="44"/>
      <c r="N20" s="62"/>
      <c r="O20" s="41"/>
      <c r="P20" s="54"/>
    </row>
    <row r="21" spans="2:16" x14ac:dyDescent="0.2">
      <c r="B21" s="88"/>
      <c r="C21" s="10"/>
      <c r="D21" s="7"/>
      <c r="E21" s="8"/>
      <c r="F21" s="22">
        <f>IF(F$53+$E20+F20&lt;0,0,F$53+$E20+F20)</f>
        <v>5</v>
      </c>
      <c r="G21" s="23">
        <f t="shared" ref="G21:M21" si="7">IF(G$52+$E20+G20&lt;0,0,G$52+$E20+G20)</f>
        <v>5</v>
      </c>
      <c r="H21" s="22">
        <f t="shared" si="7"/>
        <v>5</v>
      </c>
      <c r="I21" s="22">
        <f t="shared" si="7"/>
        <v>5</v>
      </c>
      <c r="J21" s="22">
        <f t="shared" si="7"/>
        <v>5</v>
      </c>
      <c r="K21" s="22">
        <f t="shared" si="7"/>
        <v>5</v>
      </c>
      <c r="L21" s="24">
        <f t="shared" si="7"/>
        <v>5</v>
      </c>
      <c r="M21" s="25">
        <f t="shared" si="7"/>
        <v>5</v>
      </c>
      <c r="N21" s="60">
        <f>SUM(G21:M21)</f>
        <v>35</v>
      </c>
      <c r="O21" s="22">
        <f>O19-N19</f>
        <v>245</v>
      </c>
      <c r="P21" s="52"/>
    </row>
    <row r="22" spans="2:16" x14ac:dyDescent="0.2">
      <c r="B22" s="89">
        <f>$B$2+8</f>
        <v>43480</v>
      </c>
      <c r="C22" s="9" t="str">
        <f>TEXT(B22,"ddd")</f>
        <v>Tue</v>
      </c>
      <c r="D22" s="5"/>
      <c r="E22" s="6"/>
      <c r="F22" s="26"/>
      <c r="G22" s="27"/>
      <c r="H22" s="26"/>
      <c r="I22" s="26"/>
      <c r="J22" s="26"/>
      <c r="K22" s="28"/>
      <c r="L22" s="28"/>
      <c r="M22" s="29"/>
      <c r="N22" s="61"/>
      <c r="O22" s="26"/>
      <c r="P22" s="53"/>
    </row>
    <row r="23" spans="2:16" x14ac:dyDescent="0.2">
      <c r="B23" s="88"/>
      <c r="C23" s="10"/>
      <c r="D23" s="7"/>
      <c r="E23" s="8"/>
      <c r="F23" s="22">
        <f>IF(F$53+$E22+F22&lt;0,0,F$53+$E22+F22)</f>
        <v>5</v>
      </c>
      <c r="G23" s="23">
        <f t="shared" ref="G23:M23" si="8">IF(G$52+$E22+G22&lt;0,0,G$52+$E22+G22)</f>
        <v>5</v>
      </c>
      <c r="H23" s="22">
        <f t="shared" si="8"/>
        <v>5</v>
      </c>
      <c r="I23" s="22">
        <f t="shared" si="8"/>
        <v>5</v>
      </c>
      <c r="J23" s="22">
        <f t="shared" si="8"/>
        <v>5</v>
      </c>
      <c r="K23" s="22">
        <f t="shared" si="8"/>
        <v>5</v>
      </c>
      <c r="L23" s="24">
        <f t="shared" si="8"/>
        <v>5</v>
      </c>
      <c r="M23" s="25">
        <f t="shared" si="8"/>
        <v>5</v>
      </c>
      <c r="N23" s="60">
        <f>SUM(G23:M23)</f>
        <v>35</v>
      </c>
      <c r="O23" s="22">
        <f>O21-N21</f>
        <v>210</v>
      </c>
      <c r="P23" s="52"/>
    </row>
    <row r="24" spans="2:16" x14ac:dyDescent="0.2">
      <c r="B24" s="89">
        <f>$B$2+9</f>
        <v>43481</v>
      </c>
      <c r="C24" s="9" t="str">
        <f>TEXT(B24,"ddd")</f>
        <v>Wed</v>
      </c>
      <c r="D24" s="5"/>
      <c r="E24" s="6"/>
      <c r="F24" s="26"/>
      <c r="G24" s="27"/>
      <c r="H24" s="26"/>
      <c r="I24" s="26"/>
      <c r="J24" s="26"/>
      <c r="K24" s="41"/>
      <c r="L24" s="28"/>
      <c r="M24" s="29"/>
      <c r="N24" s="61"/>
      <c r="O24" s="26"/>
      <c r="P24" s="53"/>
    </row>
    <row r="25" spans="2:16" x14ac:dyDescent="0.2">
      <c r="B25" s="88"/>
      <c r="C25" s="10"/>
      <c r="D25" s="7"/>
      <c r="E25" s="8"/>
      <c r="F25" s="22">
        <f>IF(F$53+$E24+F24&lt;0,0,F$53+$E24+F24)</f>
        <v>5</v>
      </c>
      <c r="G25" s="23">
        <f t="shared" ref="G25:M25" si="9">IF(G$52+$E24+G24&lt;0,0,G$52+$E24+G24)</f>
        <v>5</v>
      </c>
      <c r="H25" s="22">
        <f t="shared" si="9"/>
        <v>5</v>
      </c>
      <c r="I25" s="22">
        <f t="shared" si="9"/>
        <v>5</v>
      </c>
      <c r="J25" s="22">
        <f t="shared" si="9"/>
        <v>5</v>
      </c>
      <c r="K25" s="24">
        <f t="shared" si="9"/>
        <v>5</v>
      </c>
      <c r="L25" s="24">
        <f t="shared" si="9"/>
        <v>5</v>
      </c>
      <c r="M25" s="25">
        <f t="shared" si="9"/>
        <v>5</v>
      </c>
      <c r="N25" s="60">
        <f>SUM(G25:M25)</f>
        <v>35</v>
      </c>
      <c r="O25" s="22">
        <f>O23-N23</f>
        <v>175</v>
      </c>
      <c r="P25" s="52"/>
    </row>
    <row r="26" spans="2:16" x14ac:dyDescent="0.2">
      <c r="B26" s="89">
        <f>$B$2+10</f>
        <v>43482</v>
      </c>
      <c r="C26" s="9" t="str">
        <f>TEXT(B26,"ddd")</f>
        <v>Thu</v>
      </c>
      <c r="D26" s="5"/>
      <c r="E26" s="6"/>
      <c r="F26" s="26"/>
      <c r="G26" s="27"/>
      <c r="H26" s="26"/>
      <c r="I26" s="26"/>
      <c r="J26" s="26"/>
      <c r="K26" s="26"/>
      <c r="L26" s="28"/>
      <c r="M26" s="29"/>
      <c r="N26" s="61"/>
      <c r="O26" s="26"/>
      <c r="P26" s="53"/>
    </row>
    <row r="27" spans="2:16" x14ac:dyDescent="0.2">
      <c r="B27" s="88"/>
      <c r="C27" s="10"/>
      <c r="D27" s="7"/>
      <c r="E27" s="8"/>
      <c r="F27" s="22">
        <f>IF(F$53+$E26+F26&lt;0,0,F$53+$E26+F26)</f>
        <v>5</v>
      </c>
      <c r="G27" s="23">
        <f t="shared" ref="G27:M27" si="10">IF(G$52+$E26+G26&lt;0,0,G$52+$E26+G26)</f>
        <v>5</v>
      </c>
      <c r="H27" s="22">
        <f t="shared" si="10"/>
        <v>5</v>
      </c>
      <c r="I27" s="22">
        <f t="shared" si="10"/>
        <v>5</v>
      </c>
      <c r="J27" s="22">
        <f t="shared" si="10"/>
        <v>5</v>
      </c>
      <c r="K27" s="22">
        <f t="shared" si="10"/>
        <v>5</v>
      </c>
      <c r="L27" s="24">
        <f t="shared" si="10"/>
        <v>5</v>
      </c>
      <c r="M27" s="25">
        <f t="shared" si="10"/>
        <v>5</v>
      </c>
      <c r="N27" s="60">
        <f>SUM(G27:M27)</f>
        <v>35</v>
      </c>
      <c r="O27" s="22">
        <f>O25-N25</f>
        <v>140</v>
      </c>
      <c r="P27" s="52"/>
    </row>
    <row r="28" spans="2:16" x14ac:dyDescent="0.2">
      <c r="B28" s="89">
        <f>$B$2+11</f>
        <v>43483</v>
      </c>
      <c r="C28" s="9" t="str">
        <f>TEXT(B28,"ddd")</f>
        <v>Fri</v>
      </c>
      <c r="D28" s="39"/>
      <c r="E28" s="40"/>
      <c r="F28" s="41"/>
      <c r="G28" s="42"/>
      <c r="H28" s="41"/>
      <c r="I28" s="41"/>
      <c r="J28" s="41"/>
      <c r="K28" s="43"/>
      <c r="L28" s="43"/>
      <c r="M28" s="44"/>
      <c r="N28" s="61"/>
      <c r="O28" s="28"/>
      <c r="P28" s="54"/>
    </row>
    <row r="29" spans="2:16" x14ac:dyDescent="0.2">
      <c r="B29" s="88"/>
      <c r="C29" s="10"/>
      <c r="D29" s="7"/>
      <c r="E29" s="8"/>
      <c r="F29" s="22">
        <f>IF(F$53+$E28+F28&lt;0,0,F$53+$E28+F28)</f>
        <v>5</v>
      </c>
      <c r="G29" s="23">
        <f t="shared" ref="G29:M29" si="11">IF(G$52+$E28+G28&lt;0,0,G$52+$E28+G28)</f>
        <v>5</v>
      </c>
      <c r="H29" s="22">
        <f t="shared" si="11"/>
        <v>5</v>
      </c>
      <c r="I29" s="22">
        <f t="shared" si="11"/>
        <v>5</v>
      </c>
      <c r="J29" s="22">
        <f t="shared" si="11"/>
        <v>5</v>
      </c>
      <c r="K29" s="24">
        <f t="shared" si="11"/>
        <v>5</v>
      </c>
      <c r="L29" s="24">
        <f t="shared" si="11"/>
        <v>5</v>
      </c>
      <c r="M29" s="25">
        <f t="shared" si="11"/>
        <v>5</v>
      </c>
      <c r="N29" s="60">
        <f>SUM(G29:M29)</f>
        <v>35</v>
      </c>
      <c r="O29" s="24">
        <f>O27-N27</f>
        <v>105</v>
      </c>
      <c r="P29" s="52"/>
    </row>
    <row r="30" spans="2:16" x14ac:dyDescent="0.2">
      <c r="B30" s="90">
        <f>$B$2+12</f>
        <v>43484</v>
      </c>
      <c r="C30" s="38" t="str">
        <f>TEXT(B30,"ddd")</f>
        <v>Sat</v>
      </c>
      <c r="D30" s="39"/>
      <c r="E30" s="40"/>
      <c r="F30" s="41"/>
      <c r="G30" s="42"/>
      <c r="H30" s="41"/>
      <c r="I30" s="41"/>
      <c r="J30" s="41"/>
      <c r="K30" s="41"/>
      <c r="L30" s="43"/>
      <c r="M30" s="44"/>
      <c r="N30" s="62"/>
      <c r="O30" s="41"/>
      <c r="P30" s="54"/>
    </row>
    <row r="31" spans="2:16" x14ac:dyDescent="0.2">
      <c r="B31" s="88"/>
      <c r="C31" s="10"/>
      <c r="D31" s="7"/>
      <c r="E31" s="8"/>
      <c r="F31" s="22">
        <f>IF(F$53+$E30+F30&lt;0,0,F$53+$E30+F30)</f>
        <v>5</v>
      </c>
      <c r="G31" s="23">
        <f t="shared" ref="G31:M31" si="12">IF(G$52+$E30+G30&lt;0,0,G$52+$E30+G30)</f>
        <v>5</v>
      </c>
      <c r="H31" s="22">
        <f t="shared" si="12"/>
        <v>5</v>
      </c>
      <c r="I31" s="22">
        <f t="shared" si="12"/>
        <v>5</v>
      </c>
      <c r="J31" s="22">
        <f t="shared" si="12"/>
        <v>5</v>
      </c>
      <c r="K31" s="24">
        <f t="shared" si="12"/>
        <v>5</v>
      </c>
      <c r="L31" s="24">
        <f t="shared" si="12"/>
        <v>5</v>
      </c>
      <c r="M31" s="25">
        <f t="shared" si="12"/>
        <v>5</v>
      </c>
      <c r="N31" s="60">
        <f>SUM(G31:M31)</f>
        <v>35</v>
      </c>
      <c r="O31" s="22">
        <f>O29-N29</f>
        <v>70</v>
      </c>
      <c r="P31" s="52"/>
    </row>
    <row r="32" spans="2:16" x14ac:dyDescent="0.2">
      <c r="B32" s="89">
        <f>$B$2+13</f>
        <v>43485</v>
      </c>
      <c r="C32" s="9" t="str">
        <f>TEXT(B32,"ddd")</f>
        <v>Sun</v>
      </c>
      <c r="D32" s="39"/>
      <c r="E32" s="40"/>
      <c r="F32" s="41"/>
      <c r="G32" s="42"/>
      <c r="H32" s="41"/>
      <c r="I32" s="41"/>
      <c r="J32" s="41"/>
      <c r="K32" s="43"/>
      <c r="L32" s="43"/>
      <c r="M32" s="44"/>
      <c r="N32" s="61"/>
      <c r="O32" s="28"/>
      <c r="P32" s="54"/>
    </row>
    <row r="33" spans="2:16" ht="15.6" thickBot="1" x14ac:dyDescent="0.25">
      <c r="B33" s="79"/>
      <c r="C33" s="76"/>
      <c r="D33" s="77"/>
      <c r="E33" s="78"/>
      <c r="F33" s="30">
        <f>IF(F$53+$E32+F32&lt;0,0,F$53+$E32+F32)</f>
        <v>5</v>
      </c>
      <c r="G33" s="34">
        <f t="shared" ref="G33:M33" si="13">IF(G$52+$E32+G32&lt;0,0,G$52+$E32+G32)</f>
        <v>5</v>
      </c>
      <c r="H33" s="47">
        <f t="shared" si="13"/>
        <v>5</v>
      </c>
      <c r="I33" s="47">
        <f t="shared" si="13"/>
        <v>5</v>
      </c>
      <c r="J33" s="47">
        <f t="shared" si="13"/>
        <v>5</v>
      </c>
      <c r="K33" s="35">
        <f t="shared" si="13"/>
        <v>5</v>
      </c>
      <c r="L33" s="35">
        <f t="shared" si="13"/>
        <v>5</v>
      </c>
      <c r="M33" s="64">
        <f t="shared" si="13"/>
        <v>5</v>
      </c>
      <c r="N33" s="63">
        <f>SUM(G33:M33)</f>
        <v>35</v>
      </c>
      <c r="O33" s="32">
        <f>O31-N31</f>
        <v>35</v>
      </c>
      <c r="P33" s="55"/>
    </row>
    <row r="34" spans="2:16" x14ac:dyDescent="0.2">
      <c r="F34" s="36"/>
      <c r="G34" s="36">
        <f t="shared" ref="G34:M34" si="14">SUM(G7,G9,G11,G13,G15,G17,G19,G21,G23,G25,G27,G29,G31,G33)</f>
        <v>70</v>
      </c>
      <c r="H34" s="36">
        <f t="shared" si="14"/>
        <v>70</v>
      </c>
      <c r="I34" s="36">
        <f t="shared" si="14"/>
        <v>70</v>
      </c>
      <c r="J34" s="36">
        <f t="shared" si="14"/>
        <v>70</v>
      </c>
      <c r="K34" s="36">
        <f t="shared" si="14"/>
        <v>70</v>
      </c>
      <c r="L34" s="36">
        <f t="shared" si="14"/>
        <v>70</v>
      </c>
      <c r="M34" s="36">
        <f t="shared" si="14"/>
        <v>70</v>
      </c>
      <c r="N34" s="45">
        <f>SUM(N7,N13,N9,N11,N15,N17,N19,N21,N23,N25,N27,N29,N31,N33)</f>
        <v>490</v>
      </c>
    </row>
    <row r="35" spans="2:16" x14ac:dyDescent="0.2">
      <c r="G35" s="46"/>
      <c r="M35" s="46"/>
      <c r="N35" s="46"/>
    </row>
    <row r="36" spans="2:16" ht="15.6" thickBot="1" x14ac:dyDescent="0.25">
      <c r="F36" s="96"/>
      <c r="G36" s="95" t="s">
        <v>14</v>
      </c>
      <c r="H36" s="82" t="s">
        <v>15</v>
      </c>
      <c r="I36" s="82" t="s">
        <v>16</v>
      </c>
      <c r="J36" s="82" t="s">
        <v>17</v>
      </c>
      <c r="K36" s="82" t="s">
        <v>18</v>
      </c>
      <c r="L36" s="82" t="s">
        <v>19</v>
      </c>
      <c r="M36" s="82" t="s">
        <v>20</v>
      </c>
      <c r="N36" s="46"/>
    </row>
    <row r="37" spans="2:16" x14ac:dyDescent="0.2">
      <c r="F37" s="93">
        <f>B6</f>
        <v>43472</v>
      </c>
      <c r="G37" s="48">
        <f t="shared" ref="G37:M37" si="15">SUM(G7,G9,G11,G13,G15,G17,G19,G21,G23,G25,G27,G29,G31,G33)</f>
        <v>70</v>
      </c>
      <c r="H37" s="48">
        <f t="shared" si="15"/>
        <v>70</v>
      </c>
      <c r="I37" s="48">
        <f t="shared" si="15"/>
        <v>70</v>
      </c>
      <c r="J37" s="48">
        <f t="shared" si="15"/>
        <v>70</v>
      </c>
      <c r="K37" s="48">
        <f t="shared" si="15"/>
        <v>70</v>
      </c>
      <c r="L37" s="48">
        <f t="shared" si="15"/>
        <v>70</v>
      </c>
      <c r="M37" s="48">
        <f t="shared" si="15"/>
        <v>70</v>
      </c>
      <c r="N37" s="48">
        <f t="shared" ref="N37:N50" si="16">SUM(G37:M37)</f>
        <v>490</v>
      </c>
    </row>
    <row r="38" spans="2:16" x14ac:dyDescent="0.2">
      <c r="F38" s="93">
        <f>B8</f>
        <v>43473</v>
      </c>
      <c r="G38" s="48">
        <f t="shared" ref="G38:M38" si="17">SUM(G9,G11,G13,G15,G17,G19,G21,G23,G25,G27,G29,G31,G33)</f>
        <v>65</v>
      </c>
      <c r="H38" s="48">
        <f t="shared" si="17"/>
        <v>65</v>
      </c>
      <c r="I38" s="48">
        <f t="shared" si="17"/>
        <v>65</v>
      </c>
      <c r="J38" s="48">
        <f t="shared" si="17"/>
        <v>65</v>
      </c>
      <c r="K38" s="48">
        <f t="shared" si="17"/>
        <v>65</v>
      </c>
      <c r="L38" s="48">
        <f t="shared" si="17"/>
        <v>65</v>
      </c>
      <c r="M38" s="48">
        <f t="shared" si="17"/>
        <v>65</v>
      </c>
      <c r="N38" s="48">
        <f t="shared" si="16"/>
        <v>455</v>
      </c>
    </row>
    <row r="39" spans="2:16" x14ac:dyDescent="0.2">
      <c r="F39" s="93">
        <f>B10</f>
        <v>43474</v>
      </c>
      <c r="G39" s="48">
        <f t="shared" ref="G39:M39" si="18">SUM(G11,G13,G15,G17,G19,G21,G23,G25,G27,G29,G31,G33)</f>
        <v>60</v>
      </c>
      <c r="H39" s="48">
        <f t="shared" si="18"/>
        <v>60</v>
      </c>
      <c r="I39" s="48">
        <f t="shared" si="18"/>
        <v>60</v>
      </c>
      <c r="J39" s="48">
        <f t="shared" si="18"/>
        <v>60</v>
      </c>
      <c r="K39" s="48">
        <f t="shared" si="18"/>
        <v>60</v>
      </c>
      <c r="L39" s="48">
        <f t="shared" si="18"/>
        <v>60</v>
      </c>
      <c r="M39" s="48">
        <f t="shared" si="18"/>
        <v>60</v>
      </c>
      <c r="N39" s="48">
        <f t="shared" si="16"/>
        <v>420</v>
      </c>
    </row>
    <row r="40" spans="2:16" x14ac:dyDescent="0.2">
      <c r="F40" s="93">
        <f>B12</f>
        <v>43475</v>
      </c>
      <c r="G40" s="48">
        <f t="shared" ref="G40:M40" si="19">SUM(G13,G15,G17,G19,G21,G23,G25,G27,G29,G31,G33)</f>
        <v>55</v>
      </c>
      <c r="H40" s="48">
        <f t="shared" si="19"/>
        <v>55</v>
      </c>
      <c r="I40" s="48">
        <f t="shared" si="19"/>
        <v>55</v>
      </c>
      <c r="J40" s="48">
        <f t="shared" si="19"/>
        <v>55</v>
      </c>
      <c r="K40" s="48">
        <f t="shared" si="19"/>
        <v>55</v>
      </c>
      <c r="L40" s="48">
        <f t="shared" si="19"/>
        <v>55</v>
      </c>
      <c r="M40" s="48">
        <f t="shared" si="19"/>
        <v>55</v>
      </c>
      <c r="N40" s="48">
        <f t="shared" si="16"/>
        <v>385</v>
      </c>
    </row>
    <row r="41" spans="2:16" x14ac:dyDescent="0.2">
      <c r="F41" s="93">
        <f>B14</f>
        <v>43476</v>
      </c>
      <c r="G41" s="48">
        <f t="shared" ref="G41:M41" si="20">SUM(G15,G17,G19,G21,G23,G25,G27,G29,G31,G33)</f>
        <v>50</v>
      </c>
      <c r="H41" s="48">
        <f t="shared" si="20"/>
        <v>50</v>
      </c>
      <c r="I41" s="48">
        <f t="shared" si="20"/>
        <v>50</v>
      </c>
      <c r="J41" s="48">
        <f t="shared" si="20"/>
        <v>50</v>
      </c>
      <c r="K41" s="48">
        <f t="shared" si="20"/>
        <v>50</v>
      </c>
      <c r="L41" s="48">
        <f t="shared" si="20"/>
        <v>50</v>
      </c>
      <c r="M41" s="48">
        <f t="shared" si="20"/>
        <v>50</v>
      </c>
      <c r="N41" s="48">
        <f t="shared" si="16"/>
        <v>350</v>
      </c>
    </row>
    <row r="42" spans="2:16" x14ac:dyDescent="0.2">
      <c r="F42" s="93">
        <f>B16</f>
        <v>43477</v>
      </c>
      <c r="G42" s="48">
        <f t="shared" ref="G42:M42" si="21">SUM(G17,G19,G21,G23,G25,G27,G29,G31,G33)</f>
        <v>45</v>
      </c>
      <c r="H42" s="48">
        <f t="shared" si="21"/>
        <v>45</v>
      </c>
      <c r="I42" s="48">
        <f t="shared" si="21"/>
        <v>45</v>
      </c>
      <c r="J42" s="48">
        <f t="shared" si="21"/>
        <v>45</v>
      </c>
      <c r="K42" s="48">
        <f t="shared" si="21"/>
        <v>45</v>
      </c>
      <c r="L42" s="48">
        <f t="shared" si="21"/>
        <v>45</v>
      </c>
      <c r="M42" s="48">
        <f t="shared" si="21"/>
        <v>45</v>
      </c>
      <c r="N42" s="48">
        <f t="shared" si="16"/>
        <v>315</v>
      </c>
    </row>
    <row r="43" spans="2:16" x14ac:dyDescent="0.2">
      <c r="F43" s="94">
        <f>B18</f>
        <v>43478</v>
      </c>
      <c r="G43" s="49">
        <f t="shared" ref="G43:M43" si="22">SUM(G19,G21,G23,G25,G27,G29,G31,G33)</f>
        <v>40</v>
      </c>
      <c r="H43" s="49">
        <f t="shared" si="22"/>
        <v>40</v>
      </c>
      <c r="I43" s="49">
        <f t="shared" si="22"/>
        <v>40</v>
      </c>
      <c r="J43" s="49">
        <f t="shared" si="22"/>
        <v>40</v>
      </c>
      <c r="K43" s="49">
        <f t="shared" si="22"/>
        <v>40</v>
      </c>
      <c r="L43" s="49">
        <f t="shared" si="22"/>
        <v>40</v>
      </c>
      <c r="M43" s="49">
        <f t="shared" si="22"/>
        <v>40</v>
      </c>
      <c r="N43" s="56">
        <f t="shared" si="16"/>
        <v>280</v>
      </c>
    </row>
    <row r="44" spans="2:16" x14ac:dyDescent="0.2">
      <c r="F44" s="93">
        <f>B20</f>
        <v>43479</v>
      </c>
      <c r="G44" s="50">
        <f t="shared" ref="G44:M44" si="23">SUM(G21,G23,G25,G27,G29,G31,G33)</f>
        <v>35</v>
      </c>
      <c r="H44" s="50">
        <f t="shared" si="23"/>
        <v>35</v>
      </c>
      <c r="I44" s="50">
        <f t="shared" si="23"/>
        <v>35</v>
      </c>
      <c r="J44" s="50">
        <f t="shared" si="23"/>
        <v>35</v>
      </c>
      <c r="K44" s="50">
        <f t="shared" si="23"/>
        <v>35</v>
      </c>
      <c r="L44" s="50">
        <f t="shared" si="23"/>
        <v>35</v>
      </c>
      <c r="M44" s="50">
        <f t="shared" si="23"/>
        <v>35</v>
      </c>
      <c r="N44" s="48">
        <f t="shared" si="16"/>
        <v>245</v>
      </c>
    </row>
    <row r="45" spans="2:16" x14ac:dyDescent="0.2">
      <c r="F45" s="93">
        <f>B22</f>
        <v>43480</v>
      </c>
      <c r="G45" s="50">
        <f t="shared" ref="G45:M45" si="24">SUM(G23,G25,G27,G29,G31,G33)</f>
        <v>30</v>
      </c>
      <c r="H45" s="50">
        <f t="shared" si="24"/>
        <v>30</v>
      </c>
      <c r="I45" s="50">
        <f t="shared" si="24"/>
        <v>30</v>
      </c>
      <c r="J45" s="50">
        <f t="shared" si="24"/>
        <v>30</v>
      </c>
      <c r="K45" s="50">
        <f t="shared" si="24"/>
        <v>30</v>
      </c>
      <c r="L45" s="50">
        <f t="shared" si="24"/>
        <v>30</v>
      </c>
      <c r="M45" s="50">
        <f t="shared" si="24"/>
        <v>30</v>
      </c>
      <c r="N45" s="48">
        <f t="shared" si="16"/>
        <v>210</v>
      </c>
    </row>
    <row r="46" spans="2:16" x14ac:dyDescent="0.2">
      <c r="F46" s="93">
        <f>B24</f>
        <v>43481</v>
      </c>
      <c r="G46" s="50">
        <f t="shared" ref="G46:M46" si="25">SUM(G25,G27,G29,G31,G33)</f>
        <v>25</v>
      </c>
      <c r="H46" s="50">
        <f t="shared" si="25"/>
        <v>25</v>
      </c>
      <c r="I46" s="50">
        <f t="shared" si="25"/>
        <v>25</v>
      </c>
      <c r="J46" s="50">
        <f t="shared" si="25"/>
        <v>25</v>
      </c>
      <c r="K46" s="50">
        <f t="shared" si="25"/>
        <v>25</v>
      </c>
      <c r="L46" s="50">
        <f t="shared" si="25"/>
        <v>25</v>
      </c>
      <c r="M46" s="50">
        <f t="shared" si="25"/>
        <v>25</v>
      </c>
      <c r="N46" s="48">
        <f t="shared" si="16"/>
        <v>175</v>
      </c>
    </row>
    <row r="47" spans="2:16" x14ac:dyDescent="0.2">
      <c r="F47" s="93">
        <f>B26</f>
        <v>43482</v>
      </c>
      <c r="G47" s="50">
        <f t="shared" ref="G47:M47" si="26">SUM(G27,G29,G31,G33)</f>
        <v>20</v>
      </c>
      <c r="H47" s="50">
        <f t="shared" si="26"/>
        <v>20</v>
      </c>
      <c r="I47" s="50">
        <f t="shared" si="26"/>
        <v>20</v>
      </c>
      <c r="J47" s="50">
        <f t="shared" si="26"/>
        <v>20</v>
      </c>
      <c r="K47" s="50">
        <f t="shared" si="26"/>
        <v>20</v>
      </c>
      <c r="L47" s="50">
        <f t="shared" si="26"/>
        <v>20</v>
      </c>
      <c r="M47" s="50">
        <f t="shared" si="26"/>
        <v>20</v>
      </c>
      <c r="N47" s="48">
        <f t="shared" si="16"/>
        <v>140</v>
      </c>
    </row>
    <row r="48" spans="2:16" x14ac:dyDescent="0.2">
      <c r="F48" s="93">
        <f>B28</f>
        <v>43483</v>
      </c>
      <c r="G48" s="50">
        <f t="shared" ref="G48:M48" si="27">SUM(G29,G31,G33)</f>
        <v>15</v>
      </c>
      <c r="H48" s="50">
        <f t="shared" si="27"/>
        <v>15</v>
      </c>
      <c r="I48" s="50">
        <f t="shared" si="27"/>
        <v>15</v>
      </c>
      <c r="J48" s="50">
        <f t="shared" si="27"/>
        <v>15</v>
      </c>
      <c r="K48" s="50">
        <f t="shared" si="27"/>
        <v>15</v>
      </c>
      <c r="L48" s="50">
        <f t="shared" si="27"/>
        <v>15</v>
      </c>
      <c r="M48" s="50">
        <f t="shared" si="27"/>
        <v>15</v>
      </c>
      <c r="N48" s="48">
        <f t="shared" si="16"/>
        <v>105</v>
      </c>
    </row>
    <row r="49" spans="5:15" x14ac:dyDescent="0.2">
      <c r="F49" s="93">
        <f>B30</f>
        <v>43484</v>
      </c>
      <c r="G49" s="48">
        <f t="shared" ref="G49:M49" si="28">SUM(G31,G33)</f>
        <v>10</v>
      </c>
      <c r="H49" s="48">
        <f t="shared" si="28"/>
        <v>10</v>
      </c>
      <c r="I49" s="48">
        <f t="shared" si="28"/>
        <v>10</v>
      </c>
      <c r="J49" s="48">
        <f t="shared" si="28"/>
        <v>10</v>
      </c>
      <c r="K49" s="48">
        <f t="shared" si="28"/>
        <v>10</v>
      </c>
      <c r="L49" s="48">
        <f t="shared" si="28"/>
        <v>10</v>
      </c>
      <c r="M49" s="48">
        <f t="shared" si="28"/>
        <v>10</v>
      </c>
      <c r="N49" s="48">
        <f t="shared" si="16"/>
        <v>70</v>
      </c>
    </row>
    <row r="50" spans="5:15" x14ac:dyDescent="0.2">
      <c r="F50" s="93">
        <f>B32</f>
        <v>43485</v>
      </c>
      <c r="G50" s="48">
        <f t="shared" ref="G50:M50" si="29">SUM(G33)</f>
        <v>5</v>
      </c>
      <c r="H50" s="48">
        <f t="shared" si="29"/>
        <v>5</v>
      </c>
      <c r="I50" s="48">
        <f t="shared" si="29"/>
        <v>5</v>
      </c>
      <c r="J50" s="48">
        <f t="shared" si="29"/>
        <v>5</v>
      </c>
      <c r="K50" s="48">
        <f t="shared" si="29"/>
        <v>5</v>
      </c>
      <c r="L50" s="48">
        <f t="shared" si="29"/>
        <v>5</v>
      </c>
      <c r="M50" s="48">
        <f t="shared" si="29"/>
        <v>5</v>
      </c>
      <c r="N50" s="48">
        <f t="shared" si="16"/>
        <v>35</v>
      </c>
    </row>
    <row r="51" spans="5:15" x14ac:dyDescent="0.2">
      <c r="G51" s="46"/>
      <c r="M51" s="46"/>
      <c r="N51" s="46"/>
    </row>
    <row r="52" spans="5:15" x14ac:dyDescent="0.2">
      <c r="E52" s="70" t="s">
        <v>24</v>
      </c>
      <c r="F52" s="71">
        <v>0</v>
      </c>
      <c r="G52" s="71">
        <v>5</v>
      </c>
      <c r="H52" s="71">
        <v>5</v>
      </c>
      <c r="I52" s="71">
        <v>5</v>
      </c>
      <c r="J52" s="71">
        <v>5</v>
      </c>
      <c r="K52" s="71">
        <v>5</v>
      </c>
      <c r="L52" s="71">
        <v>5</v>
      </c>
      <c r="M52" s="71">
        <v>5</v>
      </c>
      <c r="N52" s="71"/>
      <c r="O52" s="3"/>
    </row>
    <row r="53" spans="5:15" x14ac:dyDescent="0.2">
      <c r="E53" s="70" t="s">
        <v>25</v>
      </c>
      <c r="F53" s="71">
        <v>5</v>
      </c>
      <c r="G53" s="71">
        <v>0</v>
      </c>
      <c r="H53" s="71">
        <v>0</v>
      </c>
      <c r="I53" s="71">
        <v>0</v>
      </c>
      <c r="J53" s="71">
        <v>0</v>
      </c>
      <c r="K53" s="71">
        <v>0</v>
      </c>
      <c r="L53" s="71">
        <v>0</v>
      </c>
      <c r="M53" s="71">
        <v>0</v>
      </c>
      <c r="N53" s="71"/>
      <c r="O53" s="3"/>
    </row>
    <row r="54" spans="5:15" ht="15.6" thickBot="1" x14ac:dyDescent="0.25">
      <c r="E54" s="72" t="s">
        <v>26</v>
      </c>
      <c r="F54" s="73">
        <v>3</v>
      </c>
      <c r="G54" s="73">
        <v>3</v>
      </c>
      <c r="H54" s="73">
        <v>3</v>
      </c>
      <c r="I54" s="73">
        <v>3</v>
      </c>
      <c r="J54" s="73">
        <v>3</v>
      </c>
      <c r="K54" s="73">
        <v>3</v>
      </c>
      <c r="L54" s="73">
        <v>3</v>
      </c>
      <c r="M54" s="73">
        <v>3</v>
      </c>
      <c r="N54" s="71"/>
    </row>
    <row r="55" spans="5:15" ht="15.6" thickTop="1" x14ac:dyDescent="0.2">
      <c r="E55" s="72"/>
      <c r="F55" s="71">
        <f t="shared" ref="F55:L55" si="30">SUM(F52:F54)</f>
        <v>8</v>
      </c>
      <c r="G55" s="71">
        <f>SUM(G52:G54)</f>
        <v>8</v>
      </c>
      <c r="H55" s="71">
        <f>SUM(H52:H54)</f>
        <v>8</v>
      </c>
      <c r="I55" s="71">
        <f>SUM(I52:I54)</f>
        <v>8</v>
      </c>
      <c r="J55" s="71">
        <f>SUM(J52:J54)</f>
        <v>8</v>
      </c>
      <c r="K55" s="71">
        <f t="shared" si="30"/>
        <v>8</v>
      </c>
      <c r="L55" s="71">
        <f t="shared" si="30"/>
        <v>8</v>
      </c>
      <c r="M55" s="71">
        <f>SUM(M52:M54)</f>
        <v>8</v>
      </c>
      <c r="N55" s="71"/>
    </row>
    <row r="57" spans="5:15" x14ac:dyDescent="0.2">
      <c r="F57" s="57"/>
      <c r="G57" s="57"/>
      <c r="H57" s="57"/>
      <c r="I57" s="57"/>
      <c r="J57" s="57"/>
      <c r="K57" s="57"/>
      <c r="L57" s="57"/>
      <c r="M57" s="57"/>
    </row>
    <row r="58" spans="5:15" x14ac:dyDescent="0.2">
      <c r="F58" s="57"/>
      <c r="G58" s="57"/>
      <c r="H58" s="57"/>
      <c r="I58" s="57"/>
      <c r="J58" s="57"/>
      <c r="K58" s="57"/>
      <c r="L58" s="57"/>
      <c r="M58" s="57"/>
    </row>
  </sheetData>
  <phoneticPr fontId="1"/>
  <conditionalFormatting sqref="F37:N50">
    <cfRule type="expression" dxfId="2" priority="1">
      <formula>$F37=TODAY()</formula>
    </cfRule>
  </conditionalFormatting>
  <pageMargins left="0.70866141732283472" right="0.70866141732283472" top="0.74803149606299213" bottom="0.74803149606299213" header="0.31496062992125984" footer="0.31496062992125984"/>
  <pageSetup paperSize="8" scale="85" orientation="landscape" cellComments="asDisplayed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14999847407452621"/>
  </sheetPr>
  <dimension ref="A1"/>
  <sheetViews>
    <sheetView showGridLines="0" workbookViewId="0"/>
  </sheetViews>
  <sheetFormatPr defaultRowHeight="13.2" x14ac:dyDescent="0.2"/>
  <sheetData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P58"/>
  <sheetViews>
    <sheetView showGridLines="0" zoomScaleNormal="100" zoomScaleSheetLayoutView="100" workbookViewId="0"/>
  </sheetViews>
  <sheetFormatPr defaultColWidth="8.88671875" defaultRowHeight="15" x14ac:dyDescent="0.2"/>
  <cols>
    <col min="1" max="1" width="6.21875" style="1" customWidth="1"/>
    <col min="2" max="2" width="15.77734375" style="1" bestFit="1" customWidth="1"/>
    <col min="3" max="3" width="6.44140625" style="1" bestFit="1" customWidth="1"/>
    <col min="4" max="4" width="27.88671875" style="1" customWidth="1"/>
    <col min="5" max="5" width="6.109375" style="1" customWidth="1"/>
    <col min="6" max="6" width="8.6640625" style="1" customWidth="1"/>
    <col min="7" max="14" width="10.77734375" style="1" customWidth="1"/>
    <col min="15" max="15" width="11.21875" style="1" bestFit="1" customWidth="1"/>
    <col min="16" max="16" width="59.77734375" style="1" bestFit="1" customWidth="1"/>
    <col min="17" max="16384" width="8.88671875" style="1"/>
  </cols>
  <sheetData>
    <row r="1" spans="1:16" x14ac:dyDescent="0.2">
      <c r="B1" s="37" t="str">
        <f ca="1">RIGHT(CELL("filename",A2),LEN(CELL("filename",A2))-FIND("]",CELL("filename",A2)))</f>
        <v>Sprint1</v>
      </c>
      <c r="G1" s="37" t="s">
        <v>8</v>
      </c>
    </row>
    <row r="2" spans="1:16" x14ac:dyDescent="0.2">
      <c r="A2" s="37" t="s">
        <v>10</v>
      </c>
      <c r="B2" s="86">
        <v>43472</v>
      </c>
      <c r="C2" s="37"/>
      <c r="G2" s="37" t="s">
        <v>9</v>
      </c>
    </row>
    <row r="3" spans="1:16" ht="32.4" thickBot="1" x14ac:dyDescent="0.25">
      <c r="B3" s="14"/>
      <c r="O3" s="2"/>
      <c r="P3" s="92" t="s">
        <v>27</v>
      </c>
    </row>
    <row r="4" spans="1:16" x14ac:dyDescent="0.2">
      <c r="B4" s="4"/>
      <c r="F4" s="2" t="s">
        <v>0</v>
      </c>
      <c r="G4" s="80" t="s">
        <v>13</v>
      </c>
      <c r="H4" s="16"/>
      <c r="I4" s="16"/>
      <c r="J4" s="16"/>
      <c r="K4" s="16"/>
      <c r="L4" s="58"/>
      <c r="M4" s="17"/>
      <c r="N4" s="15"/>
      <c r="O4" s="15"/>
    </row>
    <row r="5" spans="1:16" ht="15.6" thickBot="1" x14ac:dyDescent="0.25">
      <c r="D5" s="1" t="s">
        <v>11</v>
      </c>
      <c r="E5" s="1" t="s">
        <v>12</v>
      </c>
      <c r="F5" s="2"/>
      <c r="G5" s="81" t="s">
        <v>14</v>
      </c>
      <c r="H5" s="82" t="s">
        <v>15</v>
      </c>
      <c r="I5" s="82" t="s">
        <v>16</v>
      </c>
      <c r="J5" s="82" t="s">
        <v>17</v>
      </c>
      <c r="K5" s="82" t="s">
        <v>18</v>
      </c>
      <c r="L5" s="82" t="s">
        <v>19</v>
      </c>
      <c r="M5" s="82" t="s">
        <v>20</v>
      </c>
      <c r="N5" s="83" t="s">
        <v>21</v>
      </c>
      <c r="O5" s="84" t="s">
        <v>22</v>
      </c>
      <c r="P5" s="85" t="s">
        <v>23</v>
      </c>
    </row>
    <row r="6" spans="1:16" x14ac:dyDescent="0.2">
      <c r="B6" s="87">
        <f>$B$2</f>
        <v>43472</v>
      </c>
      <c r="C6" s="11" t="str">
        <f>TEXT(B6,"ddd")</f>
        <v>Mon</v>
      </c>
      <c r="D6" s="12" t="s">
        <v>28</v>
      </c>
      <c r="E6" s="13">
        <v>-6</v>
      </c>
      <c r="F6" s="18"/>
      <c r="G6" s="19"/>
      <c r="H6" s="18"/>
      <c r="I6" s="18"/>
      <c r="J6" s="18"/>
      <c r="K6" s="20"/>
      <c r="L6" s="20"/>
      <c r="M6" s="21"/>
      <c r="N6" s="59"/>
      <c r="O6" s="18"/>
      <c r="P6" s="51"/>
    </row>
    <row r="7" spans="1:16" x14ac:dyDescent="0.2">
      <c r="B7" s="88"/>
      <c r="C7" s="10"/>
      <c r="D7" s="7" t="s">
        <v>29</v>
      </c>
      <c r="E7" s="8"/>
      <c r="F7" s="22">
        <f>IF(F$53+$E6+F6&lt;0,0,F$53+$E6+F6)</f>
        <v>0</v>
      </c>
      <c r="G7" s="65">
        <f t="shared" ref="G7:M7" si="0">IF(G$52+$E6+G6&lt;0,0,G$52+$E6+G6)</f>
        <v>0</v>
      </c>
      <c r="H7" s="22">
        <f t="shared" si="0"/>
        <v>0</v>
      </c>
      <c r="I7" s="22">
        <f t="shared" si="0"/>
        <v>0</v>
      </c>
      <c r="J7" s="22">
        <f t="shared" si="0"/>
        <v>0</v>
      </c>
      <c r="K7" s="24">
        <f t="shared" si="0"/>
        <v>0</v>
      </c>
      <c r="L7" s="24">
        <f t="shared" si="0"/>
        <v>0</v>
      </c>
      <c r="M7" s="25">
        <f t="shared" si="0"/>
        <v>0</v>
      </c>
      <c r="N7" s="60">
        <f>SUM(G7:M7)</f>
        <v>0</v>
      </c>
      <c r="O7" s="22">
        <f>N34</f>
        <v>168</v>
      </c>
      <c r="P7" s="52"/>
    </row>
    <row r="8" spans="1:16" ht="30" x14ac:dyDescent="0.2">
      <c r="B8" s="89">
        <f>$B$2+1</f>
        <v>43473</v>
      </c>
      <c r="C8" s="9" t="str">
        <f>TEXT(B8,"ddd")</f>
        <v>Tue</v>
      </c>
      <c r="D8" s="5" t="s">
        <v>37</v>
      </c>
      <c r="E8" s="6">
        <v>-6</v>
      </c>
      <c r="F8" s="26"/>
      <c r="G8" s="27"/>
      <c r="H8" s="26"/>
      <c r="I8" s="26"/>
      <c r="J8" s="26"/>
      <c r="K8" s="28"/>
      <c r="L8" s="28"/>
      <c r="M8" s="29"/>
      <c r="N8" s="61"/>
      <c r="O8" s="26"/>
      <c r="P8" s="53"/>
    </row>
    <row r="9" spans="1:16" x14ac:dyDescent="0.2">
      <c r="B9" s="88"/>
      <c r="C9" s="10"/>
      <c r="D9" s="7"/>
      <c r="E9" s="8"/>
      <c r="F9" s="66">
        <f>IF(F$53+$E8+F8&lt;0,0,F$53+$E8+F8)</f>
        <v>0</v>
      </c>
      <c r="G9" s="74">
        <f t="shared" ref="G9:M9" si="1">IF(G$52+$E8+G8&lt;0,0,G$52+$E8+G8)</f>
        <v>0</v>
      </c>
      <c r="H9" s="66">
        <f t="shared" si="1"/>
        <v>0</v>
      </c>
      <c r="I9" s="66">
        <f t="shared" si="1"/>
        <v>0</v>
      </c>
      <c r="J9" s="66">
        <f t="shared" si="1"/>
        <v>0</v>
      </c>
      <c r="K9" s="67">
        <f t="shared" si="1"/>
        <v>0</v>
      </c>
      <c r="L9" s="67">
        <f t="shared" si="1"/>
        <v>0</v>
      </c>
      <c r="M9" s="68">
        <f t="shared" si="1"/>
        <v>0</v>
      </c>
      <c r="N9" s="69">
        <f>SUM(G9:M9)</f>
        <v>0</v>
      </c>
      <c r="O9" s="66">
        <f>O7-N7</f>
        <v>168</v>
      </c>
      <c r="P9" s="54"/>
    </row>
    <row r="10" spans="1:16" x14ac:dyDescent="0.2">
      <c r="B10" s="89">
        <f>$B$2+2</f>
        <v>43474</v>
      </c>
      <c r="C10" s="9" t="str">
        <f>TEXT(B10,"ddd")</f>
        <v>Wed</v>
      </c>
      <c r="D10" s="5"/>
      <c r="E10" s="6"/>
      <c r="F10" s="26"/>
      <c r="G10" s="27">
        <v>-4</v>
      </c>
      <c r="H10" s="26"/>
      <c r="I10" s="26"/>
      <c r="J10" s="26"/>
      <c r="K10" s="26"/>
      <c r="L10" s="28"/>
      <c r="M10" s="29"/>
      <c r="N10" s="61"/>
      <c r="O10" s="26"/>
      <c r="P10" s="53" t="s">
        <v>33</v>
      </c>
    </row>
    <row r="11" spans="1:16" x14ac:dyDescent="0.2">
      <c r="B11" s="88"/>
      <c r="C11" s="10"/>
      <c r="D11" s="7"/>
      <c r="E11" s="8"/>
      <c r="F11" s="22">
        <f>IF(F$53+$E10+F10&lt;0,0,F$53+$E10+F10)</f>
        <v>5</v>
      </c>
      <c r="G11" s="23">
        <f t="shared" ref="G11:M11" si="2">IF(G$52+$E10+G10&lt;0,0,G$52+$E10+G10)</f>
        <v>1</v>
      </c>
      <c r="H11" s="22">
        <f t="shared" si="2"/>
        <v>5</v>
      </c>
      <c r="I11" s="22">
        <f t="shared" si="2"/>
        <v>5</v>
      </c>
      <c r="J11" s="22">
        <f t="shared" si="2"/>
        <v>5</v>
      </c>
      <c r="K11" s="24">
        <f t="shared" si="2"/>
        <v>5</v>
      </c>
      <c r="L11" s="24">
        <f t="shared" si="2"/>
        <v>5</v>
      </c>
      <c r="M11" s="25">
        <f t="shared" si="2"/>
        <v>5</v>
      </c>
      <c r="N11" s="60">
        <f>SUM(G11:M11)</f>
        <v>31</v>
      </c>
      <c r="O11" s="22">
        <f>O9-N9</f>
        <v>168</v>
      </c>
      <c r="P11" s="52"/>
    </row>
    <row r="12" spans="1:16" x14ac:dyDescent="0.2">
      <c r="B12" s="89">
        <f>$B$2+3</f>
        <v>43475</v>
      </c>
      <c r="C12" s="9" t="str">
        <f>TEXT(B12,"ddd")</f>
        <v>Thu</v>
      </c>
      <c r="D12" s="5"/>
      <c r="E12" s="6"/>
      <c r="F12" s="26"/>
      <c r="G12" s="27"/>
      <c r="H12" s="26"/>
      <c r="I12" s="26"/>
      <c r="J12" s="26"/>
      <c r="K12" s="26"/>
      <c r="L12" s="28"/>
      <c r="M12" s="29"/>
      <c r="N12" s="61"/>
      <c r="O12" s="26"/>
      <c r="P12" s="53"/>
    </row>
    <row r="13" spans="1:16" x14ac:dyDescent="0.2">
      <c r="B13" s="88"/>
      <c r="C13" s="10"/>
      <c r="D13" s="7"/>
      <c r="E13" s="8"/>
      <c r="F13" s="22">
        <f>IF(F$53+$E12+F12&lt;0,0,F$53+$E12+F12)</f>
        <v>5</v>
      </c>
      <c r="G13" s="23">
        <f>IF(G$52+$E12+G12&lt;0,0,G$52+$E12+G12)</f>
        <v>5</v>
      </c>
      <c r="H13" s="22" t="s">
        <v>1</v>
      </c>
      <c r="I13" s="22">
        <f>IF(I$52+$E12+I12&lt;0,0,I$52+$E12+I12)</f>
        <v>5</v>
      </c>
      <c r="J13" s="22">
        <f>IF(J$52+$E12+J12&lt;0,0,J$52+$E12+J12)</f>
        <v>5</v>
      </c>
      <c r="K13" s="22">
        <f>IF(K$52+$E12+K12&lt;0,0,K$52+$E12+K12)</f>
        <v>5</v>
      </c>
      <c r="L13" s="24">
        <f>IF(L$52+$E12+L12&lt;0,0,L$52+$E12+L12)</f>
        <v>5</v>
      </c>
      <c r="M13" s="25">
        <f>IF(M$52+$E12+M12&lt;0,0,M$52+$E12+M12)</f>
        <v>5</v>
      </c>
      <c r="N13" s="60">
        <f>SUM(G13:M13)</f>
        <v>30</v>
      </c>
      <c r="O13" s="22">
        <f>O11-N11</f>
        <v>137</v>
      </c>
      <c r="P13" s="52" t="s">
        <v>34</v>
      </c>
    </row>
    <row r="14" spans="1:16" x14ac:dyDescent="0.2">
      <c r="B14" s="90">
        <f>$B$2+4</f>
        <v>43476</v>
      </c>
      <c r="C14" s="38" t="str">
        <f>TEXT(B14,"ddd")</f>
        <v>Fri</v>
      </c>
      <c r="D14" s="5"/>
      <c r="E14" s="40"/>
      <c r="F14" s="41"/>
      <c r="G14" s="42"/>
      <c r="H14" s="41"/>
      <c r="I14" s="41"/>
      <c r="J14" s="41"/>
      <c r="K14" s="41"/>
      <c r="L14" s="43"/>
      <c r="M14" s="44"/>
      <c r="N14" s="62"/>
      <c r="O14" s="41"/>
      <c r="P14" s="54"/>
    </row>
    <row r="15" spans="1:16" x14ac:dyDescent="0.2">
      <c r="B15" s="88"/>
      <c r="C15" s="10"/>
      <c r="D15" s="7"/>
      <c r="E15" s="8"/>
      <c r="F15" s="22">
        <f>IF(F$53+$E14+F14&lt;0,0,F$53+$E14+F14)</f>
        <v>5</v>
      </c>
      <c r="G15" s="23">
        <f t="shared" ref="G15:M15" si="3">IF(G$52+$E14+G14&lt;0,0,G$52+$E14+G14)</f>
        <v>5</v>
      </c>
      <c r="H15" s="22">
        <f t="shared" si="3"/>
        <v>5</v>
      </c>
      <c r="I15" s="22">
        <f t="shared" si="3"/>
        <v>5</v>
      </c>
      <c r="J15" s="22">
        <f t="shared" si="3"/>
        <v>5</v>
      </c>
      <c r="K15" s="22">
        <f t="shared" si="3"/>
        <v>5</v>
      </c>
      <c r="L15" s="24">
        <f t="shared" si="3"/>
        <v>5</v>
      </c>
      <c r="M15" s="25">
        <f t="shared" si="3"/>
        <v>5</v>
      </c>
      <c r="N15" s="60">
        <f>SUM(G15:M15)</f>
        <v>35</v>
      </c>
      <c r="O15" s="22">
        <f>O13-N13</f>
        <v>107</v>
      </c>
      <c r="P15" s="52"/>
    </row>
    <row r="16" spans="1:16" x14ac:dyDescent="0.2">
      <c r="B16" s="90">
        <f>$B$2+5</f>
        <v>43477</v>
      </c>
      <c r="C16" s="38" t="str">
        <f>TEXT(B16,"ddd")</f>
        <v>Sat</v>
      </c>
      <c r="D16" s="39"/>
      <c r="E16" s="40"/>
      <c r="F16" s="41"/>
      <c r="G16" s="42"/>
      <c r="H16" s="41"/>
      <c r="I16" s="41"/>
      <c r="J16" s="41"/>
      <c r="K16" s="41"/>
      <c r="L16" s="43"/>
      <c r="M16" s="44"/>
      <c r="N16" s="62"/>
      <c r="O16" s="41"/>
      <c r="P16" s="54"/>
    </row>
    <row r="17" spans="2:16" x14ac:dyDescent="0.2">
      <c r="B17" s="88"/>
      <c r="C17" s="10"/>
      <c r="D17" s="7"/>
      <c r="E17" s="8"/>
      <c r="F17" s="22" t="s">
        <v>7</v>
      </c>
      <c r="G17" s="23" t="s">
        <v>4</v>
      </c>
      <c r="H17" s="22" t="s">
        <v>4</v>
      </c>
      <c r="I17" s="22" t="s">
        <v>4</v>
      </c>
      <c r="J17" s="22" t="s">
        <v>4</v>
      </c>
      <c r="K17" s="22" t="s">
        <v>4</v>
      </c>
      <c r="L17" s="24" t="s">
        <v>4</v>
      </c>
      <c r="M17" s="25" t="s">
        <v>4</v>
      </c>
      <c r="N17" s="60">
        <f>SUM(G17:M17)</f>
        <v>0</v>
      </c>
      <c r="O17" s="22">
        <f>O15-N15</f>
        <v>72</v>
      </c>
      <c r="P17" s="52"/>
    </row>
    <row r="18" spans="2:16" x14ac:dyDescent="0.2">
      <c r="B18" s="90">
        <f>$B$2+6</f>
        <v>43478</v>
      </c>
      <c r="C18" s="38" t="str">
        <f>TEXT(B18,"ddd")</f>
        <v>Sun</v>
      </c>
      <c r="D18" s="5"/>
      <c r="E18" s="40"/>
      <c r="F18" s="41"/>
      <c r="G18" s="42"/>
      <c r="H18" s="41"/>
      <c r="I18" s="41"/>
      <c r="J18" s="41"/>
      <c r="K18" s="41"/>
      <c r="L18" s="43"/>
      <c r="M18" s="44"/>
      <c r="N18" s="62"/>
      <c r="O18" s="41"/>
      <c r="P18" s="54"/>
    </row>
    <row r="19" spans="2:16" ht="15.6" thickBot="1" x14ac:dyDescent="0.25">
      <c r="B19" s="91"/>
      <c r="C19" s="76"/>
      <c r="D19" s="77"/>
      <c r="E19" s="78"/>
      <c r="F19" s="30" t="s">
        <v>5</v>
      </c>
      <c r="G19" s="31" t="s">
        <v>5</v>
      </c>
      <c r="H19" s="30" t="s">
        <v>5</v>
      </c>
      <c r="I19" s="30" t="s">
        <v>5</v>
      </c>
      <c r="J19" s="30" t="s">
        <v>5</v>
      </c>
      <c r="K19" s="30" t="s">
        <v>5</v>
      </c>
      <c r="L19" s="32" t="s">
        <v>5</v>
      </c>
      <c r="M19" s="33" t="s">
        <v>5</v>
      </c>
      <c r="N19" s="63">
        <f>SUM(G19:M19)</f>
        <v>0</v>
      </c>
      <c r="O19" s="30">
        <f>O17-N17</f>
        <v>72</v>
      </c>
      <c r="P19" s="55"/>
    </row>
    <row r="20" spans="2:16" x14ac:dyDescent="0.2">
      <c r="B20" s="90">
        <f>$B$2+7</f>
        <v>43479</v>
      </c>
      <c r="C20" s="38" t="str">
        <f>TEXT(B20,"ddd")</f>
        <v>Mon</v>
      </c>
      <c r="D20" s="39"/>
      <c r="E20" s="40"/>
      <c r="F20" s="41"/>
      <c r="G20" s="42"/>
      <c r="H20" s="41"/>
      <c r="I20" s="41"/>
      <c r="J20" s="41"/>
      <c r="K20" s="41"/>
      <c r="L20" s="43"/>
      <c r="M20" s="44"/>
      <c r="N20" s="62"/>
      <c r="O20" s="41"/>
      <c r="P20" s="54"/>
    </row>
    <row r="21" spans="2:16" ht="39.6" customHeight="1" x14ac:dyDescent="0.2">
      <c r="B21" s="88"/>
      <c r="C21" s="10"/>
      <c r="D21" s="97" t="s">
        <v>30</v>
      </c>
      <c r="E21" s="8"/>
      <c r="F21" s="22" t="s">
        <v>2</v>
      </c>
      <c r="G21" s="23" t="s">
        <v>3</v>
      </c>
      <c r="H21" s="22" t="s">
        <v>2</v>
      </c>
      <c r="I21" s="22" t="s">
        <v>2</v>
      </c>
      <c r="J21" s="22" t="s">
        <v>3</v>
      </c>
      <c r="K21" s="24" t="s">
        <v>1</v>
      </c>
      <c r="L21" s="24" t="s">
        <v>2</v>
      </c>
      <c r="M21" s="25" t="s">
        <v>3</v>
      </c>
      <c r="N21" s="60">
        <f>SUM(G21:M21)</f>
        <v>0</v>
      </c>
      <c r="O21" s="22">
        <f>O19-N19</f>
        <v>72</v>
      </c>
      <c r="P21" s="52"/>
    </row>
    <row r="22" spans="2:16" x14ac:dyDescent="0.2">
      <c r="B22" s="89">
        <f>$B$2+8</f>
        <v>43480</v>
      </c>
      <c r="C22" s="9" t="str">
        <f>TEXT(B22,"ddd")</f>
        <v>Tue</v>
      </c>
      <c r="D22" s="5"/>
      <c r="E22" s="6"/>
      <c r="F22" s="26"/>
      <c r="G22" s="27"/>
      <c r="H22" s="26"/>
      <c r="I22" s="26">
        <v>-4</v>
      </c>
      <c r="J22" s="26"/>
      <c r="K22" s="28"/>
      <c r="L22" s="28"/>
      <c r="M22" s="29"/>
      <c r="N22" s="61"/>
      <c r="O22" s="26"/>
      <c r="P22" s="53" t="s">
        <v>35</v>
      </c>
    </row>
    <row r="23" spans="2:16" x14ac:dyDescent="0.2">
      <c r="B23" s="88"/>
      <c r="C23" s="10"/>
      <c r="D23" s="7"/>
      <c r="E23" s="8"/>
      <c r="F23" s="22">
        <f>IF(F$53+$E22+F22&lt;0,0,F$53+$E22+F22)</f>
        <v>5</v>
      </c>
      <c r="G23" s="23">
        <f t="shared" ref="G23:M23" si="4">IF(G$52+$E22+G22&lt;0,0,G$52+$E22+G22)</f>
        <v>5</v>
      </c>
      <c r="H23" s="22">
        <f t="shared" si="4"/>
        <v>5</v>
      </c>
      <c r="I23" s="22">
        <f t="shared" si="4"/>
        <v>1</v>
      </c>
      <c r="J23" s="22">
        <f t="shared" si="4"/>
        <v>5</v>
      </c>
      <c r="K23" s="22">
        <f t="shared" si="4"/>
        <v>5</v>
      </c>
      <c r="L23" s="24">
        <f t="shared" si="4"/>
        <v>5</v>
      </c>
      <c r="M23" s="25">
        <f t="shared" si="4"/>
        <v>5</v>
      </c>
      <c r="N23" s="60">
        <f>SUM(G23:M23)</f>
        <v>31</v>
      </c>
      <c r="O23" s="22">
        <f>O21-N21</f>
        <v>72</v>
      </c>
      <c r="P23" s="52"/>
    </row>
    <row r="24" spans="2:16" x14ac:dyDescent="0.2">
      <c r="B24" s="89">
        <f>$B$2+9</f>
        <v>43481</v>
      </c>
      <c r="C24" s="9" t="str">
        <f>TEXT(B24,"ddd")</f>
        <v>Wed</v>
      </c>
      <c r="D24" s="5" t="s">
        <v>31</v>
      </c>
      <c r="E24" s="6">
        <v>-4</v>
      </c>
      <c r="F24" s="26"/>
      <c r="G24" s="27"/>
      <c r="H24" s="26"/>
      <c r="I24" s="26"/>
      <c r="J24" s="26"/>
      <c r="K24" s="41"/>
      <c r="L24" s="28"/>
      <c r="M24" s="29"/>
      <c r="N24" s="61"/>
      <c r="O24" s="26"/>
      <c r="P24" s="53"/>
    </row>
    <row r="25" spans="2:16" x14ac:dyDescent="0.2">
      <c r="B25" s="88"/>
      <c r="C25" s="10"/>
      <c r="D25" s="7"/>
      <c r="E25" s="8"/>
      <c r="F25" s="22">
        <f>IF(F$53+$E24+F24&lt;0,0,F$53+$E24+F24)</f>
        <v>1</v>
      </c>
      <c r="G25" s="23">
        <f>IF(G$52+$E24+G24&lt;0,0,G$52+$E24+G24)</f>
        <v>1</v>
      </c>
      <c r="H25" s="22">
        <f>IF(H$52+$E24+H24&lt;0,0,H$52+$E24+H24)</f>
        <v>1</v>
      </c>
      <c r="I25" s="22">
        <f>IF(I$52+$E24+I24&lt;0,0,I$52+$E24+I24)</f>
        <v>1</v>
      </c>
      <c r="J25" s="22" t="s">
        <v>7</v>
      </c>
      <c r="K25" s="24">
        <f>IF(K$52+$E24+K24&lt;0,0,K$52+$E24+K24)</f>
        <v>1</v>
      </c>
      <c r="L25" s="24">
        <f>IF(L$52+$E24+L24&lt;0,0,L$52+$E24+L24)</f>
        <v>1</v>
      </c>
      <c r="M25" s="25">
        <f>IF(M$52+$E24+M24&lt;0,0,M$52+$E24+M24)</f>
        <v>1</v>
      </c>
      <c r="N25" s="60">
        <f>SUM(G25:M25)</f>
        <v>6</v>
      </c>
      <c r="O25" s="22">
        <f>O23-N23</f>
        <v>41</v>
      </c>
      <c r="P25" s="52" t="s">
        <v>36</v>
      </c>
    </row>
    <row r="26" spans="2:16" x14ac:dyDescent="0.2">
      <c r="B26" s="89">
        <f>$B$2+10</f>
        <v>43482</v>
      </c>
      <c r="C26" s="9" t="str">
        <f>TEXT(B26,"ddd")</f>
        <v>Thu</v>
      </c>
      <c r="D26" s="5"/>
      <c r="E26" s="6"/>
      <c r="F26" s="26"/>
      <c r="G26" s="27"/>
      <c r="H26" s="26"/>
      <c r="I26" s="26"/>
      <c r="J26" s="26"/>
      <c r="K26" s="26"/>
      <c r="L26" s="28"/>
      <c r="M26" s="29"/>
      <c r="N26" s="61"/>
      <c r="O26" s="26"/>
      <c r="P26" s="53"/>
    </row>
    <row r="27" spans="2:16" x14ac:dyDescent="0.2">
      <c r="B27" s="88"/>
      <c r="C27" s="10"/>
      <c r="D27" s="7"/>
      <c r="E27" s="8"/>
      <c r="F27" s="22">
        <f>IF(F$53+$E26+F26&lt;0,0,F$53+$E26+F26)</f>
        <v>5</v>
      </c>
      <c r="G27" s="23">
        <f t="shared" ref="G27:M27" si="5">IF(G$52+$E26+G26&lt;0,0,G$52+$E26+G26)</f>
        <v>5</v>
      </c>
      <c r="H27" s="22">
        <f t="shared" si="5"/>
        <v>5</v>
      </c>
      <c r="I27" s="22">
        <f t="shared" si="5"/>
        <v>5</v>
      </c>
      <c r="J27" s="22">
        <f t="shared" si="5"/>
        <v>5</v>
      </c>
      <c r="K27" s="22">
        <f t="shared" si="5"/>
        <v>5</v>
      </c>
      <c r="L27" s="24">
        <f t="shared" si="5"/>
        <v>5</v>
      </c>
      <c r="M27" s="25">
        <f t="shared" si="5"/>
        <v>5</v>
      </c>
      <c r="N27" s="60">
        <f>SUM(G27:M27)</f>
        <v>35</v>
      </c>
      <c r="O27" s="22">
        <f>O25-N25</f>
        <v>35</v>
      </c>
      <c r="P27" s="52"/>
    </row>
    <row r="28" spans="2:16" x14ac:dyDescent="0.2">
      <c r="B28" s="89">
        <f>$B$2+11</f>
        <v>43483</v>
      </c>
      <c r="C28" s="9" t="str">
        <f>TEXT(B28,"ddd")</f>
        <v>Fri</v>
      </c>
      <c r="D28" s="39" t="s">
        <v>32</v>
      </c>
      <c r="E28" s="40">
        <v>-6</v>
      </c>
      <c r="F28" s="41"/>
      <c r="G28" s="42"/>
      <c r="H28" s="41"/>
      <c r="I28" s="41"/>
      <c r="J28" s="41"/>
      <c r="K28" s="43"/>
      <c r="L28" s="43"/>
      <c r="M28" s="44"/>
      <c r="N28" s="61"/>
      <c r="O28" s="28"/>
      <c r="P28" s="54"/>
    </row>
    <row r="29" spans="2:16" x14ac:dyDescent="0.2">
      <c r="B29" s="88"/>
      <c r="C29" s="10"/>
      <c r="D29" s="7"/>
      <c r="E29" s="8"/>
      <c r="F29" s="22">
        <f>IF(F$53+$E28+F28&lt;0,0,F$53+$E28+F28)</f>
        <v>0</v>
      </c>
      <c r="G29" s="23">
        <f t="shared" ref="G29:M29" si="6">IF(G$52+$E28+G28&lt;0,0,G$52+$E28+G28)</f>
        <v>0</v>
      </c>
      <c r="H29" s="22">
        <f t="shared" si="6"/>
        <v>0</v>
      </c>
      <c r="I29" s="22">
        <f t="shared" si="6"/>
        <v>0</v>
      </c>
      <c r="J29" s="22">
        <f t="shared" si="6"/>
        <v>0</v>
      </c>
      <c r="K29" s="24">
        <f t="shared" si="6"/>
        <v>0</v>
      </c>
      <c r="L29" s="24">
        <f t="shared" si="6"/>
        <v>0</v>
      </c>
      <c r="M29" s="25">
        <f t="shared" si="6"/>
        <v>0</v>
      </c>
      <c r="N29" s="60">
        <f>SUM(G29:M29)</f>
        <v>0</v>
      </c>
      <c r="O29" s="24">
        <f>O27-N27</f>
        <v>0</v>
      </c>
      <c r="P29" s="52"/>
    </row>
    <row r="30" spans="2:16" x14ac:dyDescent="0.2">
      <c r="B30" s="90">
        <f>$B$2+12</f>
        <v>43484</v>
      </c>
      <c r="C30" s="38" t="str">
        <f>TEXT(B30,"ddd")</f>
        <v>Sat</v>
      </c>
      <c r="D30" s="39"/>
      <c r="E30" s="40"/>
      <c r="F30" s="41"/>
      <c r="G30" s="42"/>
      <c r="H30" s="41"/>
      <c r="I30" s="41"/>
      <c r="J30" s="41"/>
      <c r="K30" s="41"/>
      <c r="L30" s="43"/>
      <c r="M30" s="44"/>
      <c r="N30" s="62"/>
      <c r="O30" s="41"/>
      <c r="P30" s="54"/>
    </row>
    <row r="31" spans="2:16" x14ac:dyDescent="0.2">
      <c r="B31" s="88"/>
      <c r="C31" s="10"/>
      <c r="D31" s="7"/>
      <c r="E31" s="8"/>
      <c r="F31" s="22" t="s">
        <v>6</v>
      </c>
      <c r="G31" s="23" t="s">
        <v>6</v>
      </c>
      <c r="H31" s="22" t="s">
        <v>6</v>
      </c>
      <c r="I31" s="22" t="s">
        <v>6</v>
      </c>
      <c r="J31" s="22" t="s">
        <v>6</v>
      </c>
      <c r="K31" s="24" t="s">
        <v>6</v>
      </c>
      <c r="L31" s="24" t="s">
        <v>6</v>
      </c>
      <c r="M31" s="25" t="s">
        <v>6</v>
      </c>
      <c r="N31" s="60">
        <f>SUM(G31:M31)</f>
        <v>0</v>
      </c>
      <c r="O31" s="22">
        <f>O29-N29</f>
        <v>0</v>
      </c>
      <c r="P31" s="52"/>
    </row>
    <row r="32" spans="2:16" x14ac:dyDescent="0.2">
      <c r="B32" s="89">
        <f>$B$2+13</f>
        <v>43485</v>
      </c>
      <c r="C32" s="9" t="str">
        <f>TEXT(B32,"ddd")</f>
        <v>Sun</v>
      </c>
      <c r="D32" s="39"/>
      <c r="E32" s="40"/>
      <c r="F32" s="41"/>
      <c r="G32" s="42"/>
      <c r="H32" s="41"/>
      <c r="I32" s="41"/>
      <c r="J32" s="41"/>
      <c r="K32" s="43"/>
      <c r="L32" s="43"/>
      <c r="M32" s="44"/>
      <c r="N32" s="61"/>
      <c r="O32" s="28"/>
      <c r="P32" s="54"/>
    </row>
    <row r="33" spans="2:16" ht="15.6" thickBot="1" x14ac:dyDescent="0.25">
      <c r="B33" s="91"/>
      <c r="C33" s="76"/>
      <c r="D33" s="77"/>
      <c r="E33" s="78"/>
      <c r="F33" s="30" t="s">
        <v>6</v>
      </c>
      <c r="G33" s="34" t="s">
        <v>6</v>
      </c>
      <c r="H33" s="47" t="s">
        <v>6</v>
      </c>
      <c r="I33" s="47" t="s">
        <v>6</v>
      </c>
      <c r="J33" s="47" t="s">
        <v>6</v>
      </c>
      <c r="K33" s="35" t="s">
        <v>6</v>
      </c>
      <c r="L33" s="35" t="s">
        <v>6</v>
      </c>
      <c r="M33" s="64" t="s">
        <v>6</v>
      </c>
      <c r="N33" s="63">
        <f>SUM(G33:M33)</f>
        <v>0</v>
      </c>
      <c r="O33" s="32">
        <f>O31-N31</f>
        <v>0</v>
      </c>
      <c r="P33" s="55"/>
    </row>
    <row r="34" spans="2:16" x14ac:dyDescent="0.2">
      <c r="F34" s="36"/>
      <c r="G34" s="36">
        <f t="shared" ref="G34:M34" si="7">SUM(G7,G9,G11,G13,G15,G17,G19,G21,G23,G25,G27,G29,G31,G33)</f>
        <v>22</v>
      </c>
      <c r="H34" s="36">
        <f t="shared" si="7"/>
        <v>21</v>
      </c>
      <c r="I34" s="36">
        <f t="shared" si="7"/>
        <v>22</v>
      </c>
      <c r="J34" s="36">
        <f t="shared" si="7"/>
        <v>25</v>
      </c>
      <c r="K34" s="36">
        <f t="shared" si="7"/>
        <v>26</v>
      </c>
      <c r="L34" s="36">
        <f t="shared" si="7"/>
        <v>26</v>
      </c>
      <c r="M34" s="36">
        <f t="shared" si="7"/>
        <v>26</v>
      </c>
      <c r="N34" s="45">
        <f>SUM(N7,N13,N9,N11,N15,N17,N19,N21,N23,N25,N27,N29,N31,N33)</f>
        <v>168</v>
      </c>
    </row>
    <row r="35" spans="2:16" x14ac:dyDescent="0.2">
      <c r="G35" s="46"/>
      <c r="M35" s="46"/>
      <c r="N35" s="46"/>
    </row>
    <row r="36" spans="2:16" ht="15.6" thickBot="1" x14ac:dyDescent="0.25">
      <c r="F36" s="96"/>
      <c r="G36" s="95" t="s">
        <v>14</v>
      </c>
      <c r="H36" s="82" t="s">
        <v>15</v>
      </c>
      <c r="I36" s="82" t="s">
        <v>16</v>
      </c>
      <c r="J36" s="82" t="s">
        <v>17</v>
      </c>
      <c r="K36" s="82" t="s">
        <v>18</v>
      </c>
      <c r="L36" s="82" t="s">
        <v>19</v>
      </c>
      <c r="M36" s="82" t="s">
        <v>20</v>
      </c>
      <c r="N36" s="46"/>
    </row>
    <row r="37" spans="2:16" x14ac:dyDescent="0.2">
      <c r="F37" s="93">
        <f>B6</f>
        <v>43472</v>
      </c>
      <c r="G37" s="48">
        <f t="shared" ref="G37:M37" si="8">SUM(G7,G9,G11,G13,G15,G17,G19,G21,G23,G25,G27,G29,G31,G33)</f>
        <v>22</v>
      </c>
      <c r="H37" s="48">
        <f t="shared" si="8"/>
        <v>21</v>
      </c>
      <c r="I37" s="48">
        <f t="shared" si="8"/>
        <v>22</v>
      </c>
      <c r="J37" s="48">
        <f t="shared" si="8"/>
        <v>25</v>
      </c>
      <c r="K37" s="48">
        <f t="shared" si="8"/>
        <v>26</v>
      </c>
      <c r="L37" s="48">
        <f t="shared" si="8"/>
        <v>26</v>
      </c>
      <c r="M37" s="48">
        <f t="shared" si="8"/>
        <v>26</v>
      </c>
      <c r="N37" s="48">
        <f t="shared" ref="N37:N50" si="9">SUM(G37:M37)</f>
        <v>168</v>
      </c>
    </row>
    <row r="38" spans="2:16" x14ac:dyDescent="0.2">
      <c r="F38" s="93">
        <f>B8</f>
        <v>43473</v>
      </c>
      <c r="G38" s="48">
        <f t="shared" ref="G38:M38" si="10">SUM(G9,G11,G13,G15,G17,G19,G21,G23,G25,G27,G29,G31,G33)</f>
        <v>22</v>
      </c>
      <c r="H38" s="48">
        <f t="shared" si="10"/>
        <v>21</v>
      </c>
      <c r="I38" s="48">
        <f t="shared" si="10"/>
        <v>22</v>
      </c>
      <c r="J38" s="48">
        <f t="shared" si="10"/>
        <v>25</v>
      </c>
      <c r="K38" s="48">
        <f t="shared" si="10"/>
        <v>26</v>
      </c>
      <c r="L38" s="48">
        <f t="shared" si="10"/>
        <v>26</v>
      </c>
      <c r="M38" s="48">
        <f t="shared" si="10"/>
        <v>26</v>
      </c>
      <c r="N38" s="48">
        <f t="shared" si="9"/>
        <v>168</v>
      </c>
    </row>
    <row r="39" spans="2:16" x14ac:dyDescent="0.2">
      <c r="F39" s="93">
        <f>B10</f>
        <v>43474</v>
      </c>
      <c r="G39" s="48">
        <f t="shared" ref="G39:M39" si="11">SUM(G11,G13,G15,G17,G19,G21,G23,G25,G27,G29,G31,G33)</f>
        <v>22</v>
      </c>
      <c r="H39" s="48">
        <f t="shared" si="11"/>
        <v>21</v>
      </c>
      <c r="I39" s="48">
        <f t="shared" si="11"/>
        <v>22</v>
      </c>
      <c r="J39" s="48">
        <f t="shared" si="11"/>
        <v>25</v>
      </c>
      <c r="K39" s="48">
        <f t="shared" si="11"/>
        <v>26</v>
      </c>
      <c r="L39" s="48">
        <f t="shared" si="11"/>
        <v>26</v>
      </c>
      <c r="M39" s="48">
        <f t="shared" si="11"/>
        <v>26</v>
      </c>
      <c r="N39" s="48">
        <f t="shared" si="9"/>
        <v>168</v>
      </c>
    </row>
    <row r="40" spans="2:16" x14ac:dyDescent="0.2">
      <c r="F40" s="93">
        <f>B12</f>
        <v>43475</v>
      </c>
      <c r="G40" s="48">
        <f t="shared" ref="G40:M40" si="12">SUM(G13,G15,G17,G19,G21,G23,G25,G27,G29,G31,G33)</f>
        <v>21</v>
      </c>
      <c r="H40" s="48">
        <f t="shared" si="12"/>
        <v>16</v>
      </c>
      <c r="I40" s="48">
        <f t="shared" si="12"/>
        <v>17</v>
      </c>
      <c r="J40" s="48">
        <f t="shared" si="12"/>
        <v>20</v>
      </c>
      <c r="K40" s="48">
        <f t="shared" si="12"/>
        <v>21</v>
      </c>
      <c r="L40" s="48">
        <f t="shared" si="12"/>
        <v>21</v>
      </c>
      <c r="M40" s="48">
        <f t="shared" si="12"/>
        <v>21</v>
      </c>
      <c r="N40" s="48">
        <f t="shared" si="9"/>
        <v>137</v>
      </c>
    </row>
    <row r="41" spans="2:16" x14ac:dyDescent="0.2">
      <c r="F41" s="93">
        <f>B14</f>
        <v>43476</v>
      </c>
      <c r="G41" s="48">
        <f t="shared" ref="G41:M41" si="13">SUM(G15,G17,G19,G21,G23,G25,G27,G29,G31,G33)</f>
        <v>16</v>
      </c>
      <c r="H41" s="48">
        <f t="shared" si="13"/>
        <v>16</v>
      </c>
      <c r="I41" s="48">
        <f t="shared" si="13"/>
        <v>12</v>
      </c>
      <c r="J41" s="48">
        <f t="shared" si="13"/>
        <v>15</v>
      </c>
      <c r="K41" s="48">
        <f t="shared" si="13"/>
        <v>16</v>
      </c>
      <c r="L41" s="48">
        <f t="shared" si="13"/>
        <v>16</v>
      </c>
      <c r="M41" s="48">
        <f t="shared" si="13"/>
        <v>16</v>
      </c>
      <c r="N41" s="48">
        <f t="shared" si="9"/>
        <v>107</v>
      </c>
    </row>
    <row r="42" spans="2:16" x14ac:dyDescent="0.2">
      <c r="F42" s="93">
        <f>B16</f>
        <v>43477</v>
      </c>
      <c r="G42" s="48">
        <f t="shared" ref="G42:M42" si="14">SUM(G17,G19,G21,G23,G25,G27,G29,G31,G33)</f>
        <v>11</v>
      </c>
      <c r="H42" s="48">
        <f t="shared" si="14"/>
        <v>11</v>
      </c>
      <c r="I42" s="48">
        <f t="shared" si="14"/>
        <v>7</v>
      </c>
      <c r="J42" s="48">
        <f t="shared" si="14"/>
        <v>10</v>
      </c>
      <c r="K42" s="48">
        <f t="shared" si="14"/>
        <v>11</v>
      </c>
      <c r="L42" s="48">
        <f t="shared" si="14"/>
        <v>11</v>
      </c>
      <c r="M42" s="48">
        <f t="shared" si="14"/>
        <v>11</v>
      </c>
      <c r="N42" s="48">
        <f t="shared" si="9"/>
        <v>72</v>
      </c>
    </row>
    <row r="43" spans="2:16" x14ac:dyDescent="0.2">
      <c r="F43" s="94">
        <f>B18</f>
        <v>43478</v>
      </c>
      <c r="G43" s="49">
        <f t="shared" ref="G43:M43" si="15">SUM(G19,G21,G23,G25,G27,G29,G31,G33)</f>
        <v>11</v>
      </c>
      <c r="H43" s="49">
        <f t="shared" si="15"/>
        <v>11</v>
      </c>
      <c r="I43" s="49">
        <f t="shared" si="15"/>
        <v>7</v>
      </c>
      <c r="J43" s="49">
        <f t="shared" si="15"/>
        <v>10</v>
      </c>
      <c r="K43" s="49">
        <f t="shared" si="15"/>
        <v>11</v>
      </c>
      <c r="L43" s="49">
        <f t="shared" si="15"/>
        <v>11</v>
      </c>
      <c r="M43" s="49">
        <f t="shared" si="15"/>
        <v>11</v>
      </c>
      <c r="N43" s="56">
        <f t="shared" si="9"/>
        <v>72</v>
      </c>
    </row>
    <row r="44" spans="2:16" x14ac:dyDescent="0.2">
      <c r="F44" s="93">
        <f>B20</f>
        <v>43479</v>
      </c>
      <c r="G44" s="50">
        <f t="shared" ref="G44:M44" si="16">SUM(G21,G23,G25,G27,G29,G31,G33)</f>
        <v>11</v>
      </c>
      <c r="H44" s="50">
        <f t="shared" si="16"/>
        <v>11</v>
      </c>
      <c r="I44" s="50">
        <f t="shared" si="16"/>
        <v>7</v>
      </c>
      <c r="J44" s="50">
        <f t="shared" si="16"/>
        <v>10</v>
      </c>
      <c r="K44" s="50">
        <f t="shared" si="16"/>
        <v>11</v>
      </c>
      <c r="L44" s="50">
        <f t="shared" si="16"/>
        <v>11</v>
      </c>
      <c r="M44" s="50">
        <f t="shared" si="16"/>
        <v>11</v>
      </c>
      <c r="N44" s="48">
        <f t="shared" si="9"/>
        <v>72</v>
      </c>
    </row>
    <row r="45" spans="2:16" x14ac:dyDescent="0.2">
      <c r="F45" s="93">
        <f>B22</f>
        <v>43480</v>
      </c>
      <c r="G45" s="50">
        <f t="shared" ref="G45:M45" si="17">SUM(G23,G25,G27,G29,G31,G33)</f>
        <v>11</v>
      </c>
      <c r="H45" s="50">
        <f t="shared" si="17"/>
        <v>11</v>
      </c>
      <c r="I45" s="50">
        <f t="shared" si="17"/>
        <v>7</v>
      </c>
      <c r="J45" s="50">
        <f t="shared" si="17"/>
        <v>10</v>
      </c>
      <c r="K45" s="50">
        <f t="shared" si="17"/>
        <v>11</v>
      </c>
      <c r="L45" s="50">
        <f t="shared" si="17"/>
        <v>11</v>
      </c>
      <c r="M45" s="50">
        <f t="shared" si="17"/>
        <v>11</v>
      </c>
      <c r="N45" s="48">
        <f t="shared" si="9"/>
        <v>72</v>
      </c>
    </row>
    <row r="46" spans="2:16" x14ac:dyDescent="0.2">
      <c r="F46" s="93">
        <f>B24</f>
        <v>43481</v>
      </c>
      <c r="G46" s="50">
        <f t="shared" ref="G46:M46" si="18">SUM(G25,G27,G29,G31,G33)</f>
        <v>6</v>
      </c>
      <c r="H46" s="50">
        <f t="shared" si="18"/>
        <v>6</v>
      </c>
      <c r="I46" s="50">
        <f t="shared" si="18"/>
        <v>6</v>
      </c>
      <c r="J46" s="50">
        <f t="shared" si="18"/>
        <v>5</v>
      </c>
      <c r="K46" s="50">
        <f t="shared" si="18"/>
        <v>6</v>
      </c>
      <c r="L46" s="50">
        <f t="shared" si="18"/>
        <v>6</v>
      </c>
      <c r="M46" s="50">
        <f t="shared" si="18"/>
        <v>6</v>
      </c>
      <c r="N46" s="48">
        <f t="shared" si="9"/>
        <v>41</v>
      </c>
    </row>
    <row r="47" spans="2:16" x14ac:dyDescent="0.2">
      <c r="F47" s="93">
        <f>B26</f>
        <v>43482</v>
      </c>
      <c r="G47" s="50">
        <f t="shared" ref="G47:M47" si="19">SUM(G27,G29,G31,G33)</f>
        <v>5</v>
      </c>
      <c r="H47" s="50">
        <f t="shared" si="19"/>
        <v>5</v>
      </c>
      <c r="I47" s="50">
        <f t="shared" si="19"/>
        <v>5</v>
      </c>
      <c r="J47" s="50">
        <f t="shared" si="19"/>
        <v>5</v>
      </c>
      <c r="K47" s="50">
        <f t="shared" si="19"/>
        <v>5</v>
      </c>
      <c r="L47" s="50">
        <f t="shared" si="19"/>
        <v>5</v>
      </c>
      <c r="M47" s="50">
        <f t="shared" si="19"/>
        <v>5</v>
      </c>
      <c r="N47" s="48">
        <f t="shared" si="9"/>
        <v>35</v>
      </c>
    </row>
    <row r="48" spans="2:16" x14ac:dyDescent="0.2">
      <c r="F48" s="93">
        <f>B28</f>
        <v>43483</v>
      </c>
      <c r="G48" s="50">
        <f t="shared" ref="G48:M48" si="20">SUM(G29,G31,G33)</f>
        <v>0</v>
      </c>
      <c r="H48" s="50">
        <f t="shared" si="20"/>
        <v>0</v>
      </c>
      <c r="I48" s="50">
        <f t="shared" si="20"/>
        <v>0</v>
      </c>
      <c r="J48" s="50">
        <f t="shared" si="20"/>
        <v>0</v>
      </c>
      <c r="K48" s="50">
        <f t="shared" si="20"/>
        <v>0</v>
      </c>
      <c r="L48" s="50">
        <f t="shared" si="20"/>
        <v>0</v>
      </c>
      <c r="M48" s="50">
        <f t="shared" si="20"/>
        <v>0</v>
      </c>
      <c r="N48" s="48">
        <f t="shared" si="9"/>
        <v>0</v>
      </c>
    </row>
    <row r="49" spans="5:15" x14ac:dyDescent="0.2">
      <c r="F49" s="93">
        <f>B30</f>
        <v>43484</v>
      </c>
      <c r="G49" s="48">
        <f t="shared" ref="G49:M49" si="21">SUM(G31,G33)</f>
        <v>0</v>
      </c>
      <c r="H49" s="48">
        <f t="shared" si="21"/>
        <v>0</v>
      </c>
      <c r="I49" s="48">
        <f t="shared" si="21"/>
        <v>0</v>
      </c>
      <c r="J49" s="48">
        <f t="shared" si="21"/>
        <v>0</v>
      </c>
      <c r="K49" s="48">
        <f t="shared" si="21"/>
        <v>0</v>
      </c>
      <c r="L49" s="48">
        <f t="shared" si="21"/>
        <v>0</v>
      </c>
      <c r="M49" s="48">
        <f t="shared" si="21"/>
        <v>0</v>
      </c>
      <c r="N49" s="48">
        <f t="shared" si="9"/>
        <v>0</v>
      </c>
    </row>
    <row r="50" spans="5:15" x14ac:dyDescent="0.2">
      <c r="F50" s="93">
        <f>B32</f>
        <v>43485</v>
      </c>
      <c r="G50" s="48">
        <f t="shared" ref="G50:M50" si="22">SUM(G33)</f>
        <v>0</v>
      </c>
      <c r="H50" s="48">
        <f t="shared" si="22"/>
        <v>0</v>
      </c>
      <c r="I50" s="48">
        <f t="shared" si="22"/>
        <v>0</v>
      </c>
      <c r="J50" s="48">
        <f t="shared" si="22"/>
        <v>0</v>
      </c>
      <c r="K50" s="48">
        <f t="shared" si="22"/>
        <v>0</v>
      </c>
      <c r="L50" s="48">
        <f t="shared" si="22"/>
        <v>0</v>
      </c>
      <c r="M50" s="48">
        <f t="shared" si="22"/>
        <v>0</v>
      </c>
      <c r="N50" s="48">
        <f t="shared" si="9"/>
        <v>0</v>
      </c>
    </row>
    <row r="51" spans="5:15" x14ac:dyDescent="0.2">
      <c r="G51" s="46"/>
      <c r="M51" s="46"/>
      <c r="N51" s="46"/>
    </row>
    <row r="52" spans="5:15" x14ac:dyDescent="0.2">
      <c r="E52" s="70" t="s">
        <v>24</v>
      </c>
      <c r="F52" s="71">
        <v>0</v>
      </c>
      <c r="G52" s="71">
        <v>5</v>
      </c>
      <c r="H52" s="71">
        <v>5</v>
      </c>
      <c r="I52" s="71">
        <v>5</v>
      </c>
      <c r="J52" s="71">
        <v>5</v>
      </c>
      <c r="K52" s="71">
        <v>5</v>
      </c>
      <c r="L52" s="71">
        <v>5</v>
      </c>
      <c r="M52" s="71">
        <v>5</v>
      </c>
      <c r="N52" s="71"/>
      <c r="O52" s="3"/>
    </row>
    <row r="53" spans="5:15" x14ac:dyDescent="0.2">
      <c r="E53" s="70" t="s">
        <v>25</v>
      </c>
      <c r="F53" s="71">
        <v>5</v>
      </c>
      <c r="G53" s="71">
        <v>0</v>
      </c>
      <c r="H53" s="71">
        <v>0</v>
      </c>
      <c r="I53" s="71">
        <v>0</v>
      </c>
      <c r="J53" s="71">
        <v>0</v>
      </c>
      <c r="K53" s="71">
        <v>0</v>
      </c>
      <c r="L53" s="71">
        <v>0</v>
      </c>
      <c r="M53" s="71">
        <v>0</v>
      </c>
      <c r="N53" s="71"/>
      <c r="O53" s="3"/>
    </row>
    <row r="54" spans="5:15" ht="15.6" thickBot="1" x14ac:dyDescent="0.25">
      <c r="E54" s="72" t="s">
        <v>26</v>
      </c>
      <c r="F54" s="73">
        <v>3</v>
      </c>
      <c r="G54" s="73">
        <v>3</v>
      </c>
      <c r="H54" s="73">
        <v>3</v>
      </c>
      <c r="I54" s="73">
        <v>3</v>
      </c>
      <c r="J54" s="73">
        <v>3</v>
      </c>
      <c r="K54" s="73">
        <v>3</v>
      </c>
      <c r="L54" s="73">
        <v>3</v>
      </c>
      <c r="M54" s="73">
        <v>3</v>
      </c>
      <c r="N54" s="71"/>
    </row>
    <row r="55" spans="5:15" ht="15.6" thickTop="1" x14ac:dyDescent="0.2">
      <c r="E55" s="72"/>
      <c r="F55" s="71">
        <f t="shared" ref="F55:L55" si="23">SUM(F52:F54)</f>
        <v>8</v>
      </c>
      <c r="G55" s="71">
        <f>SUM(G52:G54)</f>
        <v>8</v>
      </c>
      <c r="H55" s="71">
        <f>SUM(H52:H54)</f>
        <v>8</v>
      </c>
      <c r="I55" s="71">
        <f>SUM(I52:I54)</f>
        <v>8</v>
      </c>
      <c r="J55" s="71">
        <f>SUM(J52:J54)</f>
        <v>8</v>
      </c>
      <c r="K55" s="71">
        <f t="shared" si="23"/>
        <v>8</v>
      </c>
      <c r="L55" s="71">
        <f t="shared" si="23"/>
        <v>8</v>
      </c>
      <c r="M55" s="71">
        <f>SUM(M52:M54)</f>
        <v>8</v>
      </c>
      <c r="N55" s="71"/>
    </row>
    <row r="57" spans="5:15" x14ac:dyDescent="0.2">
      <c r="F57" s="57"/>
      <c r="G57" s="57"/>
      <c r="H57" s="57"/>
      <c r="I57" s="57"/>
      <c r="J57" s="57"/>
      <c r="K57" s="57"/>
      <c r="L57" s="57"/>
      <c r="M57" s="57"/>
    </row>
    <row r="58" spans="5:15" x14ac:dyDescent="0.2">
      <c r="F58" s="57"/>
      <c r="G58" s="57"/>
      <c r="H58" s="57"/>
      <c r="I58" s="57"/>
      <c r="J58" s="57"/>
      <c r="K58" s="57"/>
      <c r="L58" s="57"/>
      <c r="M58" s="57"/>
    </row>
  </sheetData>
  <phoneticPr fontId="1"/>
  <conditionalFormatting sqref="G37:N50">
    <cfRule type="expression" dxfId="1" priority="11">
      <formula>$F37=TODAY()</formula>
    </cfRule>
  </conditionalFormatting>
  <conditionalFormatting sqref="F37:F50">
    <cfRule type="expression" dxfId="0" priority="1">
      <formula>$F37=TODAY()</formula>
    </cfRule>
  </conditionalFormatting>
  <pageMargins left="0.70866141732283472" right="0.70866141732283472" top="0.74803149606299213" bottom="0.74803149606299213" header="0.31496062992125984" footer="0.31496062992125984"/>
  <pageSetup paperSize="8" scale="86" orientation="landscape" cellComments="asDisplayed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Template-&gt;</vt:lpstr>
      <vt:lpstr>SprintＸ</vt:lpstr>
      <vt:lpstr>Input ​example-&gt;</vt:lpstr>
      <vt:lpstr>Sprint1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2019-02-11T00:45:06Z</dcterms:created>
  <dcterms:modified xsi:type="dcterms:W3CDTF">2020-11-30T08:21:39Z</dcterms:modified>
</cp:coreProperties>
</file>